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8810" windowHeight="6225" activeTab="0"/>
  </bookViews>
  <sheets>
    <sheet name="Wasteful Expenditures" sheetId="1" r:id="rId1"/>
  </sheets>
  <externalReferences>
    <externalReference r:id="rId4"/>
    <externalReference r:id="rId5"/>
    <externalReference r:id="rId6"/>
    <externalReference r:id="rId7"/>
  </externalReferences>
  <definedNames>
    <definedName name="c_budget_r000">'[1]Sheet1'!$B$5:$F$287</definedName>
    <definedName name="_xlnm.Print_Titles" localSheetId="0">'Wasteful Expenditures'!$1:$6</definedName>
  </definedNames>
  <calcPr fullCalcOnLoad="1"/>
</workbook>
</file>

<file path=xl/sharedStrings.xml><?xml version="1.0" encoding="utf-8"?>
<sst xmlns="http://schemas.openxmlformats.org/spreadsheetml/2006/main" count="757" uniqueCount="319">
  <si>
    <t xml:space="preserve">
Code</t>
  </si>
  <si>
    <t>%</t>
  </si>
  <si>
    <t>Eastern Cape</t>
  </si>
  <si>
    <t xml:space="preserve"> </t>
  </si>
  <si>
    <t>A</t>
  </si>
  <si>
    <t>B</t>
  </si>
  <si>
    <t>EC101</t>
  </si>
  <si>
    <t>EC102</t>
  </si>
  <si>
    <t>EC103</t>
  </si>
  <si>
    <t>EC104</t>
  </si>
  <si>
    <t>EC105</t>
  </si>
  <si>
    <t>EC106</t>
  </si>
  <si>
    <t>EC107</t>
  </si>
  <si>
    <t>EC108</t>
  </si>
  <si>
    <t>EC109</t>
  </si>
  <si>
    <t>C</t>
  </si>
  <si>
    <t>DC10</t>
  </si>
  <si>
    <t>EC121</t>
  </si>
  <si>
    <t>EC122</t>
  </si>
  <si>
    <t>EC123</t>
  </si>
  <si>
    <t>EC124</t>
  </si>
  <si>
    <t>EC126</t>
  </si>
  <si>
    <t>EC127</t>
  </si>
  <si>
    <t>EC128</t>
  </si>
  <si>
    <t>DC12</t>
  </si>
  <si>
    <t>EC131</t>
  </si>
  <si>
    <t>EC132</t>
  </si>
  <si>
    <t>EC133</t>
  </si>
  <si>
    <t>EC134</t>
  </si>
  <si>
    <t>EC135</t>
  </si>
  <si>
    <t>EC136</t>
  </si>
  <si>
    <t>EC137</t>
  </si>
  <si>
    <t>EC138</t>
  </si>
  <si>
    <t>DC13</t>
  </si>
  <si>
    <t>EC141</t>
  </si>
  <si>
    <t>EC142</t>
  </si>
  <si>
    <t>EC143</t>
  </si>
  <si>
    <t>EC144</t>
  </si>
  <si>
    <t>DC14</t>
  </si>
  <si>
    <t>EC153</t>
  </si>
  <si>
    <t>EC154</t>
  </si>
  <si>
    <t>EC155</t>
  </si>
  <si>
    <t>EC156</t>
  </si>
  <si>
    <t>EC157</t>
  </si>
  <si>
    <t>DC15</t>
  </si>
  <si>
    <t>EC442</t>
  </si>
  <si>
    <t>EC441</t>
  </si>
  <si>
    <t>DC44</t>
  </si>
  <si>
    <t>Free State</t>
  </si>
  <si>
    <t>FS161</t>
  </si>
  <si>
    <t>FS162</t>
  </si>
  <si>
    <t>FS163</t>
  </si>
  <si>
    <t>DC16</t>
  </si>
  <si>
    <t>FS181</t>
  </si>
  <si>
    <t>FS182</t>
  </si>
  <si>
    <t>FS183</t>
  </si>
  <si>
    <t>FS184</t>
  </si>
  <si>
    <t>FS185</t>
  </si>
  <si>
    <t>DC18</t>
  </si>
  <si>
    <t>FS191</t>
  </si>
  <si>
    <t>FS192</t>
  </si>
  <si>
    <t>FS193</t>
  </si>
  <si>
    <t>FS194</t>
  </si>
  <si>
    <t>FS195</t>
  </si>
  <si>
    <t>DC19</t>
  </si>
  <si>
    <t>FS201</t>
  </si>
  <si>
    <t>FS203</t>
  </si>
  <si>
    <t>FS204</t>
  </si>
  <si>
    <t>FS205</t>
  </si>
  <si>
    <t>DC20</t>
  </si>
  <si>
    <t>Gauteng</t>
  </si>
  <si>
    <t>GT421</t>
  </si>
  <si>
    <t>GT422</t>
  </si>
  <si>
    <t>GT423</t>
  </si>
  <si>
    <t>DC42</t>
  </si>
  <si>
    <t>GT481</t>
  </si>
  <si>
    <t>GT482</t>
  </si>
  <si>
    <t>GT483</t>
  </si>
  <si>
    <t>DC48</t>
  </si>
  <si>
    <t>KwaZulu-Natal</t>
  </si>
  <si>
    <t>DC21</t>
  </si>
  <si>
    <t>DC22</t>
  </si>
  <si>
    <t>DC23</t>
  </si>
  <si>
    <t>DC24</t>
  </si>
  <si>
    <t>DC25</t>
  </si>
  <si>
    <t>DC26</t>
  </si>
  <si>
    <t>DC27</t>
  </si>
  <si>
    <t>DC28</t>
  </si>
  <si>
    <t>DC29</t>
  </si>
  <si>
    <t>DC43</t>
  </si>
  <si>
    <t>Limpopo</t>
  </si>
  <si>
    <t>LIM473</t>
  </si>
  <si>
    <t>LIM474</t>
  </si>
  <si>
    <t>LIM471</t>
  </si>
  <si>
    <t>LIM472</t>
  </si>
  <si>
    <t>LIM475</t>
  </si>
  <si>
    <t>DC47</t>
  </si>
  <si>
    <t>LIM331</t>
  </si>
  <si>
    <t>LIM332</t>
  </si>
  <si>
    <t>LIM333</t>
  </si>
  <si>
    <t>LIM334</t>
  </si>
  <si>
    <t>LIM335</t>
  </si>
  <si>
    <t>DC33</t>
  </si>
  <si>
    <t>LIM341</t>
  </si>
  <si>
    <t>LIM342</t>
  </si>
  <si>
    <t>LIM343</t>
  </si>
  <si>
    <t>LIM344</t>
  </si>
  <si>
    <t>DC34</t>
  </si>
  <si>
    <t>LIM351</t>
  </si>
  <si>
    <t>LIM352</t>
  </si>
  <si>
    <t>LIM353</t>
  </si>
  <si>
    <t>LIM354</t>
  </si>
  <si>
    <t>LIM355</t>
  </si>
  <si>
    <t>DC35</t>
  </si>
  <si>
    <t>LIM361</t>
  </si>
  <si>
    <t>LIM362</t>
  </si>
  <si>
    <t>LIM364</t>
  </si>
  <si>
    <t>LIM365</t>
  </si>
  <si>
    <t>LIM366</t>
  </si>
  <si>
    <t>LIM367</t>
  </si>
  <si>
    <t>DC36</t>
  </si>
  <si>
    <t>Mpumalanga</t>
  </si>
  <si>
    <t>MP301</t>
  </si>
  <si>
    <t>MP302</t>
  </si>
  <si>
    <t>MP303</t>
  </si>
  <si>
    <t>MP304</t>
  </si>
  <si>
    <t>MP305</t>
  </si>
  <si>
    <t>MP306</t>
  </si>
  <si>
    <t>MP307</t>
  </si>
  <si>
    <t>DC30</t>
  </si>
  <si>
    <t>MP311</t>
  </si>
  <si>
    <t>MP312</t>
  </si>
  <si>
    <t>MP313</t>
  </si>
  <si>
    <t>MP314</t>
  </si>
  <si>
    <t>MP315</t>
  </si>
  <si>
    <t>MP316</t>
  </si>
  <si>
    <t>DC31</t>
  </si>
  <si>
    <t>MP321</t>
  </si>
  <si>
    <t>MP322</t>
  </si>
  <si>
    <t>MP323</t>
  </si>
  <si>
    <t>MP324</t>
  </si>
  <si>
    <t>MP325</t>
  </si>
  <si>
    <t>DC32</t>
  </si>
  <si>
    <t>Northern Cape</t>
  </si>
  <si>
    <t>NC451</t>
  </si>
  <si>
    <t>NC452</t>
  </si>
  <si>
    <t>NC453</t>
  </si>
  <si>
    <t>DC45</t>
  </si>
  <si>
    <t>NC061</t>
  </si>
  <si>
    <t>NC062</t>
  </si>
  <si>
    <t>NC064</t>
  </si>
  <si>
    <t>NC065</t>
  </si>
  <si>
    <t>NC066</t>
  </si>
  <si>
    <t>NC067</t>
  </si>
  <si>
    <t>DC6</t>
  </si>
  <si>
    <t>NC071</t>
  </si>
  <si>
    <t>NC072</t>
  </si>
  <si>
    <t>NC073</t>
  </si>
  <si>
    <t>NC074</t>
  </si>
  <si>
    <t>NC075</t>
  </si>
  <si>
    <t>NC076</t>
  </si>
  <si>
    <t>NC077</t>
  </si>
  <si>
    <t>NC078</t>
  </si>
  <si>
    <t>DC7</t>
  </si>
  <si>
    <t>NC081</t>
  </si>
  <si>
    <t>NC082</t>
  </si>
  <si>
    <t>NC083</t>
  </si>
  <si>
    <t>NC084</t>
  </si>
  <si>
    <t>NC085</t>
  </si>
  <si>
    <t>NC086</t>
  </si>
  <si>
    <t>DC8</t>
  </si>
  <si>
    <t>NC091</t>
  </si>
  <si>
    <t>NC092</t>
  </si>
  <si>
    <t>NC093</t>
  </si>
  <si>
    <t>NC094</t>
  </si>
  <si>
    <t>DC9</t>
  </si>
  <si>
    <t>North West</t>
  </si>
  <si>
    <t>NW371</t>
  </si>
  <si>
    <t>NW372</t>
  </si>
  <si>
    <t>NW373</t>
  </si>
  <si>
    <t>NW374</t>
  </si>
  <si>
    <t>NW375</t>
  </si>
  <si>
    <t>DC37</t>
  </si>
  <si>
    <t>NW381</t>
  </si>
  <si>
    <t>NW382</t>
  </si>
  <si>
    <t>NW383</t>
  </si>
  <si>
    <t>NW384</t>
  </si>
  <si>
    <t>NW385</t>
  </si>
  <si>
    <t>DC38</t>
  </si>
  <si>
    <t>NW392</t>
  </si>
  <si>
    <t>NW393</t>
  </si>
  <si>
    <t>NW394</t>
  </si>
  <si>
    <t>NW396</t>
  </si>
  <si>
    <t>DC39</t>
  </si>
  <si>
    <t>NW401</t>
  </si>
  <si>
    <t>NW402</t>
  </si>
  <si>
    <t>NW403</t>
  </si>
  <si>
    <t>NW404</t>
  </si>
  <si>
    <t>DC40</t>
  </si>
  <si>
    <t>Western Cape</t>
  </si>
  <si>
    <t>WC011</t>
  </si>
  <si>
    <t>WC012</t>
  </si>
  <si>
    <t>WC013</t>
  </si>
  <si>
    <t>WC014</t>
  </si>
  <si>
    <t>WC015</t>
  </si>
  <si>
    <t>DC1</t>
  </si>
  <si>
    <t>WC022</t>
  </si>
  <si>
    <t>WC023</t>
  </si>
  <si>
    <t>WC024</t>
  </si>
  <si>
    <t>WC025</t>
  </si>
  <si>
    <t>WC026</t>
  </si>
  <si>
    <t>DC2</t>
  </si>
  <si>
    <t>WC031</t>
  </si>
  <si>
    <t>WC032</t>
  </si>
  <si>
    <t>WC033</t>
  </si>
  <si>
    <t>WC034</t>
  </si>
  <si>
    <t>DC3</t>
  </si>
  <si>
    <t>WC041</t>
  </si>
  <si>
    <t>WC042</t>
  </si>
  <si>
    <t>WC043</t>
  </si>
  <si>
    <t>WC044</t>
  </si>
  <si>
    <t>WC045</t>
  </si>
  <si>
    <t>WC047</t>
  </si>
  <si>
    <t>WC048</t>
  </si>
  <si>
    <t>DC4</t>
  </si>
  <si>
    <t>WC051</t>
  </si>
  <si>
    <t>WC052</t>
  </si>
  <si>
    <t>WC053</t>
  </si>
  <si>
    <t>DC5</t>
  </si>
  <si>
    <t>Adopted</t>
  </si>
  <si>
    <t>Tabled</t>
  </si>
  <si>
    <t>Final</t>
  </si>
  <si>
    <t>North West Municipalities</t>
  </si>
  <si>
    <t>Western Cape Municipalities</t>
  </si>
  <si>
    <t>Unauthorised Expenditure</t>
  </si>
  <si>
    <t>Irregular Expenditure</t>
  </si>
  <si>
    <t>Fruitless and Wasteful Expenditure</t>
  </si>
  <si>
    <t>Total Irregular, Unauthorised Expenditure</t>
  </si>
  <si>
    <t>Total: Eastern Cape Municipalities</t>
  </si>
  <si>
    <t>Total: Free State Municipalities</t>
  </si>
  <si>
    <t>Total: Gauteng Municipalities</t>
  </si>
  <si>
    <t>Total: KwaZulu-Natal Municipalities</t>
  </si>
  <si>
    <t>Total: Limpopo Municipalities</t>
  </si>
  <si>
    <t>Total: Mpumalanga Municipalities</t>
  </si>
  <si>
    <t>Total: Northern Cape Municipalities</t>
  </si>
  <si>
    <t>EKU</t>
  </si>
  <si>
    <t>KZN215</t>
  </si>
  <si>
    <t>KZN273</t>
  </si>
  <si>
    <t>KZN281</t>
  </si>
  <si>
    <t>CPT</t>
  </si>
  <si>
    <t>KZN431</t>
  </si>
  <si>
    <t>KZN432</t>
  </si>
  <si>
    <t>KZN433</t>
  </si>
  <si>
    <t>KZN434</t>
  </si>
  <si>
    <t>KZN435</t>
  </si>
  <si>
    <t>GT484</t>
  </si>
  <si>
    <t>NMA</t>
  </si>
  <si>
    <t>JHB</t>
  </si>
  <si>
    <t>TSH</t>
  </si>
  <si>
    <t>ETH</t>
  </si>
  <si>
    <t>KZN211</t>
  </si>
  <si>
    <t>KZN212</t>
  </si>
  <si>
    <t>KZN213</t>
  </si>
  <si>
    <t>KZN214</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</si>
  <si>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</si>
  <si>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</si>
  <si>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</si>
  <si>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</si>
  <si>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</si>
  <si>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</si>
  <si>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</si>
  <si>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</si>
  <si>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</si>
  <si>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</si>
  <si>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</si>
  <si>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</si>
  <si>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</si>
  <si>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</si>
  <si>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</si>
  <si>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</si>
  <si>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</si>
  <si>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</si>
  <si>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</si>
  <si>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</si>
  <si>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</si>
  <si>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</si>
  <si>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</si>
  <si>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</si>
  <si>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</si>
  <si>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</si>
  <si>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</si>
  <si>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KZN274</t>
  </si>
  <si>
    <t>KZN275</t>
  </si>
  <si>
    <t>KZN282</t>
  </si>
  <si>
    <t>KZN283</t>
  </si>
  <si>
    <t>KZN284</t>
  </si>
  <si>
    <t>KZN285</t>
  </si>
  <si>
    <t>KZN286</t>
  </si>
  <si>
    <t>KZN291</t>
  </si>
  <si>
    <t>KZN292</t>
  </si>
  <si>
    <t>KZN293</t>
  </si>
  <si>
    <t>KZN294</t>
  </si>
  <si>
    <t>% on Total Exp</t>
  </si>
  <si>
    <t>% Overall Irregular Exp</t>
  </si>
  <si>
    <t>Source: National Treasury Local Government Database</t>
  </si>
  <si>
    <t>FS196</t>
  </si>
  <si>
    <t>BUF</t>
  </si>
  <si>
    <t>EC443</t>
  </si>
  <si>
    <t>EC444</t>
  </si>
  <si>
    <t>MAN</t>
  </si>
  <si>
    <t>FS164</t>
  </si>
  <si>
    <t>R thousand</t>
  </si>
  <si>
    <t>NW397</t>
  </si>
  <si>
    <t>Total Audited Expenditure</t>
  </si>
  <si>
    <t>Checks</t>
  </si>
  <si>
    <t>Unauthorised, Irregular, Fruitless and Wasteful Expenditure for the year, 2012/13</t>
  </si>
  <si>
    <t>2012/13</t>
  </si>
  <si>
    <t>N/A</t>
  </si>
  <si>
    <t xml:space="preserve">N/A </t>
  </si>
</sst>
</file>

<file path=xl/styles.xml><?xml version="1.0" encoding="utf-8"?>
<styleSheet xmlns="http://schemas.openxmlformats.org/spreadsheetml/2006/main">
  <numFmts count="59">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 #,##0_);\(&quot;R&quot;\ #,##0\)"/>
    <numFmt numFmtId="173" formatCode="&quot;R&quot;\ #,##0_);[Red]\(&quot;R&quot;\ #,##0\)"/>
    <numFmt numFmtId="174" formatCode="&quot;R&quot;\ #,##0.00_);\(&quot;R&quot;\ #,##0.00\)"/>
    <numFmt numFmtId="175" formatCode="&quot;R&quot;\ #,##0.00_);[Red]\(&quot;R&quot;\ #,##0.00\)"/>
    <numFmt numFmtId="176" formatCode="_(&quot;R&quot;\ * #,##0_);_(&quot;R&quot;\ * \(#,##0\);_(&quot;R&quot;\ * &quot;-&quot;_);_(@_)"/>
    <numFmt numFmtId="177" formatCode="_(&quot;R&quot;\ * #,##0.00_);_(&quot;R&quot;\ * \(#,##0.00\);_(&quot;R&quot;\ * &quot;-&quot;??_);_(@_)"/>
    <numFmt numFmtId="178" formatCode="0.0%"/>
    <numFmt numFmtId="179" formatCode="[$-1C09]dd\ mmmm\ yyyy;@"/>
    <numFmt numFmtId="180" formatCode="_(* #,##0_);_(* \(#,##0\);_(* &quot;- &quot;?_);_(@_)"/>
    <numFmt numFmtId="181" formatCode="_(* #,##0_);_(* \(#,##0\);_(* &quot;-&quot;??_);_(@_)"/>
    <numFmt numFmtId="182" formatCode="_(* #,##0_);_(* \(#,##0\);_(* &quot;-&quot;?_);_(@_)"/>
    <numFmt numFmtId="183" formatCode="dd\.mm\.yyyy"/>
    <numFmt numFmtId="184" formatCode="0.00%;\(0.00%\);_(* &quot;- &quot;?_);_(@_)"/>
    <numFmt numFmtId="185" formatCode="0.0%;\(0.0%\);_(* &quot;- &quot;?_);_(@_)"/>
    <numFmt numFmtId="186" formatCode="#,###;\-#,###;"/>
    <numFmt numFmtId="187" formatCode="#,###,;\(#,###,\)"/>
    <numFmt numFmtId="188" formatCode="#,##0;\(\-#,##0\);"/>
    <numFmt numFmtId="189" formatCode="[$-409]hh:mm:ss\ AM/PM"/>
    <numFmt numFmtId="190" formatCode="_(* #,##0.0_);_(* \(#,##0.0\);_(* &quot;-&quot;??_);_(@_)"/>
    <numFmt numFmtId="191" formatCode="0.0%;_(* &quot;–&quot;_)"/>
    <numFmt numFmtId="192" formatCode="#,###,##0_);\(#,###,##0\);_(* &quot;–&quot;???_);_(@_)"/>
    <numFmt numFmtId="193" formatCode="#,###"/>
    <numFmt numFmtId="194" formatCode="\ #\ ###\ ###,"/>
    <numFmt numFmtId="195" formatCode="#\ ###\ ###,"/>
    <numFmt numFmtId="196" formatCode="0.0"/>
    <numFmt numFmtId="197" formatCode="_(* #,##0_);_(* \(#,##0\);_(* &quot;0&quot;_);_(@_)"/>
    <numFmt numFmtId="198" formatCode="_(* #\ ###\ ##0,_);_(* \(#\ ###\ ##0,\);_(* &quot;- &quot;?_);_(@_)"/>
    <numFmt numFmtId="199" formatCode="_(* #,##0.0_);_(* \(#,##0.0\);_(* &quot;- &quot;?_);_(@_)"/>
    <numFmt numFmtId="200" formatCode="#,##0,"/>
    <numFmt numFmtId="201" formatCode="#,###,"/>
    <numFmt numFmtId="202" formatCode="#,##0.0"/>
    <numFmt numFmtId="203" formatCode="0.0\%;\(0.0\%\);_(* &quot;–&quot;_)"/>
    <numFmt numFmtId="204" formatCode="0.0\%;\(0.0\%\);_(* &quot;–&quot;_)\%"/>
    <numFmt numFmtId="205" formatCode="_(* #,##0,_);_(* \(#,##0\)\ ;_(* &quot;-&quot;?_);_(@_)"/>
    <numFmt numFmtId="206" formatCode="_(* #,##0,_);_(* \(#,##0,\)\ ;_(* &quot;-&quot;?_);_(@_)"/>
    <numFmt numFmtId="207" formatCode="_(* #,##0,_);_(* \(#,##0,\);_(* &quot;- &quot;?_);_(@_)"/>
    <numFmt numFmtId="208" formatCode="#,###,##0,_);\(#,###,##0,\);_(* &quot;–&quot;???_);_(@_)"/>
    <numFmt numFmtId="209" formatCode="0.0%__;\-0.0%__"/>
    <numFmt numFmtId="210" formatCode="#,###.0\%;\(#,###.0\%\);_(* &quot;- &quot;?_);_(@_)"/>
    <numFmt numFmtId="211" formatCode="&quot;Yes&quot;;&quot;Yes&quot;;&quot;No&quot;"/>
    <numFmt numFmtId="212" formatCode="&quot;True&quot;;&quot;True&quot;;&quot;False&quot;"/>
    <numFmt numFmtId="213" formatCode="&quot;On&quot;;&quot;On&quot;;&quot;Off&quot;"/>
    <numFmt numFmtId="214" formatCode="[$€-2]\ #,##0.00_);[Red]\([$€-2]\ #,##0.00\)"/>
  </numFmts>
  <fonts count="64">
    <font>
      <sz val="10"/>
      <name val="Arial"/>
      <family val="0"/>
    </font>
    <font>
      <sz val="8"/>
      <name val="Arial"/>
      <family val="2"/>
    </font>
    <font>
      <b/>
      <sz val="8"/>
      <name val="Arial"/>
      <family val="2"/>
    </font>
    <font>
      <b/>
      <sz val="18"/>
      <color indexed="56"/>
      <name val="Cambria"/>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color indexed="8"/>
      <name val="Tahoma"/>
      <family val="2"/>
    </font>
    <font>
      <sz val="10"/>
      <color indexed="9"/>
      <name val="Tahoma"/>
      <family val="2"/>
    </font>
    <font>
      <sz val="10"/>
      <color indexed="20"/>
      <name val="Tahoma"/>
      <family val="2"/>
    </font>
    <font>
      <b/>
      <sz val="10"/>
      <color indexed="52"/>
      <name val="Tahoma"/>
      <family val="2"/>
    </font>
    <font>
      <b/>
      <sz val="10"/>
      <color indexed="9"/>
      <name val="Tahoma"/>
      <family val="2"/>
    </font>
    <font>
      <i/>
      <sz val="10"/>
      <color indexed="23"/>
      <name val="Tahoma"/>
      <family val="2"/>
    </font>
    <font>
      <sz val="10"/>
      <color indexed="17"/>
      <name val="Tahoma"/>
      <family val="2"/>
    </font>
    <font>
      <b/>
      <sz val="15"/>
      <color indexed="56"/>
      <name val="Tahoma"/>
      <family val="2"/>
    </font>
    <font>
      <b/>
      <sz val="13"/>
      <color indexed="56"/>
      <name val="Tahoma"/>
      <family val="2"/>
    </font>
    <font>
      <b/>
      <sz val="11"/>
      <color indexed="56"/>
      <name val="Tahoma"/>
      <family val="2"/>
    </font>
    <font>
      <u val="single"/>
      <sz val="10"/>
      <color indexed="12"/>
      <name val="Arial"/>
      <family val="2"/>
    </font>
    <font>
      <sz val="10"/>
      <color indexed="62"/>
      <name val="Tahoma"/>
      <family val="2"/>
    </font>
    <font>
      <sz val="10"/>
      <color indexed="52"/>
      <name val="Tahoma"/>
      <family val="2"/>
    </font>
    <font>
      <sz val="10"/>
      <color indexed="60"/>
      <name val="Tahoma"/>
      <family val="2"/>
    </font>
    <font>
      <b/>
      <sz val="10"/>
      <color indexed="63"/>
      <name val="Tahoma"/>
      <family val="2"/>
    </font>
    <font>
      <b/>
      <sz val="10"/>
      <color indexed="8"/>
      <name val="Tahoma"/>
      <family val="2"/>
    </font>
    <font>
      <sz val="10"/>
      <color indexed="10"/>
      <name val="Tahoma"/>
      <family val="2"/>
    </font>
    <font>
      <b/>
      <sz val="8"/>
      <color indexed="9"/>
      <name val="Arial"/>
      <family val="2"/>
    </font>
    <font>
      <sz val="8"/>
      <color indexed="8"/>
      <name val="Arial"/>
      <family val="2"/>
    </font>
    <font>
      <sz val="8"/>
      <color indexed="9"/>
      <name val="Arial"/>
      <family val="2"/>
    </font>
    <font>
      <i/>
      <sz val="8"/>
      <color indexed="9"/>
      <name val="Arial"/>
      <family val="2"/>
    </font>
    <font>
      <sz val="10"/>
      <color theme="1"/>
      <name val="Tahoma"/>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u val="single"/>
      <sz val="10"/>
      <color theme="10"/>
      <name val="Arial"/>
      <family val="2"/>
    </font>
    <font>
      <sz val="10"/>
      <color rgb="FF3F3F76"/>
      <name val="Tahoma"/>
      <family val="2"/>
    </font>
    <font>
      <sz val="10"/>
      <color rgb="FFFA7D00"/>
      <name val="Tahoma"/>
      <family val="2"/>
    </font>
    <font>
      <sz val="10"/>
      <color rgb="FF9C6500"/>
      <name val="Tahoma"/>
      <family val="2"/>
    </font>
    <font>
      <b/>
      <sz val="10"/>
      <color rgb="FF3F3F3F"/>
      <name val="Tahoma"/>
      <family val="2"/>
    </font>
    <font>
      <b/>
      <sz val="18"/>
      <color theme="3"/>
      <name val="Cambria"/>
      <family val="2"/>
    </font>
    <font>
      <b/>
      <sz val="10"/>
      <color theme="1"/>
      <name val="Tahoma"/>
      <family val="2"/>
    </font>
    <font>
      <sz val="10"/>
      <color rgb="FFFF0000"/>
      <name val="Tahoma"/>
      <family val="2"/>
    </font>
    <font>
      <b/>
      <sz val="8"/>
      <color theme="0"/>
      <name val="Arial"/>
      <family val="2"/>
    </font>
    <font>
      <sz val="8"/>
      <color theme="1"/>
      <name val="Arial"/>
      <family val="2"/>
    </font>
    <font>
      <sz val="8"/>
      <color theme="0"/>
      <name val="Arial"/>
      <family val="2"/>
    </font>
    <font>
      <i/>
      <sz val="8"/>
      <color theme="0"/>
      <name val="Arial"/>
      <family val="2"/>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5" fillId="2" borderId="0" applyNumberFormat="0" applyBorder="0" applyAlignment="0" applyProtection="0"/>
    <xf numFmtId="0" fontId="42" fillId="3" borderId="0" applyNumberFormat="0" applyBorder="0" applyAlignment="0" applyProtection="0"/>
    <xf numFmtId="0" fontId="5" fillId="3" borderId="0" applyNumberFormat="0" applyBorder="0" applyAlignment="0" applyProtection="0"/>
    <xf numFmtId="0" fontId="42" fillId="4" borderId="0" applyNumberFormat="0" applyBorder="0" applyAlignment="0" applyProtection="0"/>
    <xf numFmtId="0" fontId="5" fillId="4" borderId="0" applyNumberFormat="0" applyBorder="0" applyAlignment="0" applyProtection="0"/>
    <xf numFmtId="0" fontId="42" fillId="5" borderId="0" applyNumberFormat="0" applyBorder="0" applyAlignment="0" applyProtection="0"/>
    <xf numFmtId="0" fontId="5" fillId="5" borderId="0" applyNumberFormat="0" applyBorder="0" applyAlignment="0" applyProtection="0"/>
    <xf numFmtId="0" fontId="42" fillId="6" borderId="0" applyNumberFormat="0" applyBorder="0" applyAlignment="0" applyProtection="0"/>
    <xf numFmtId="0" fontId="5" fillId="7" borderId="0" applyNumberFormat="0" applyBorder="0" applyAlignment="0" applyProtection="0"/>
    <xf numFmtId="0" fontId="42" fillId="8" borderId="0" applyNumberFormat="0" applyBorder="0" applyAlignment="0" applyProtection="0"/>
    <xf numFmtId="0" fontId="5" fillId="9" borderId="0" applyNumberFormat="0" applyBorder="0" applyAlignment="0" applyProtection="0"/>
    <xf numFmtId="0" fontId="42" fillId="10" borderId="0" applyNumberFormat="0" applyBorder="0" applyAlignment="0" applyProtection="0"/>
    <xf numFmtId="0" fontId="5" fillId="11" borderId="0" applyNumberFormat="0" applyBorder="0" applyAlignment="0" applyProtection="0"/>
    <xf numFmtId="0" fontId="42" fillId="12" borderId="0" applyNumberFormat="0" applyBorder="0" applyAlignment="0" applyProtection="0"/>
    <xf numFmtId="0" fontId="5" fillId="13" borderId="0" applyNumberFormat="0" applyBorder="0" applyAlignment="0" applyProtection="0"/>
    <xf numFmtId="0" fontId="42" fillId="14" borderId="0" applyNumberFormat="0" applyBorder="0" applyAlignment="0" applyProtection="0"/>
    <xf numFmtId="0" fontId="5" fillId="14" borderId="0" applyNumberFormat="0" applyBorder="0" applyAlignment="0" applyProtection="0"/>
    <xf numFmtId="0" fontId="42" fillId="15" borderId="0" applyNumberFormat="0" applyBorder="0" applyAlignment="0" applyProtection="0"/>
    <xf numFmtId="0" fontId="5" fillId="5" borderId="0" applyNumberFormat="0" applyBorder="0" applyAlignment="0" applyProtection="0"/>
    <xf numFmtId="0" fontId="42" fillId="16" borderId="0" applyNumberFormat="0" applyBorder="0" applyAlignment="0" applyProtection="0"/>
    <xf numFmtId="0" fontId="5" fillId="11" borderId="0" applyNumberFormat="0" applyBorder="0" applyAlignment="0" applyProtection="0"/>
    <xf numFmtId="0" fontId="42" fillId="17" borderId="0" applyNumberFormat="0" applyBorder="0" applyAlignment="0" applyProtection="0"/>
    <xf numFmtId="0" fontId="5" fillId="18" borderId="0" applyNumberFormat="0" applyBorder="0" applyAlignment="0" applyProtection="0"/>
    <xf numFmtId="0" fontId="43" fillId="19" borderId="0" applyNumberFormat="0" applyBorder="0" applyAlignment="0" applyProtection="0"/>
    <xf numFmtId="0" fontId="6" fillId="20" borderId="0" applyNumberFormat="0" applyBorder="0" applyAlignment="0" applyProtection="0"/>
    <xf numFmtId="0" fontId="43" fillId="21" borderId="0" applyNumberFormat="0" applyBorder="0" applyAlignment="0" applyProtection="0"/>
    <xf numFmtId="0" fontId="6" fillId="13" borderId="0" applyNumberFormat="0" applyBorder="0" applyAlignment="0" applyProtection="0"/>
    <xf numFmtId="0" fontId="43" fillId="14" borderId="0" applyNumberFormat="0" applyBorder="0" applyAlignment="0" applyProtection="0"/>
    <xf numFmtId="0" fontId="6" fillId="14" borderId="0" applyNumberFormat="0" applyBorder="0" applyAlignment="0" applyProtection="0"/>
    <xf numFmtId="0" fontId="43" fillId="22" borderId="0" applyNumberFormat="0" applyBorder="0" applyAlignment="0" applyProtection="0"/>
    <xf numFmtId="0" fontId="6" fillId="22" borderId="0" applyNumberFormat="0" applyBorder="0" applyAlignment="0" applyProtection="0"/>
    <xf numFmtId="0" fontId="43" fillId="23" borderId="0" applyNumberFormat="0" applyBorder="0" applyAlignment="0" applyProtection="0"/>
    <xf numFmtId="0" fontId="6" fillId="24" borderId="0" applyNumberFormat="0" applyBorder="0" applyAlignment="0" applyProtection="0"/>
    <xf numFmtId="0" fontId="43" fillId="25" borderId="0" applyNumberFormat="0" applyBorder="0" applyAlignment="0" applyProtection="0"/>
    <xf numFmtId="0" fontId="6" fillId="25" borderId="0" applyNumberFormat="0" applyBorder="0" applyAlignment="0" applyProtection="0"/>
    <xf numFmtId="0" fontId="43" fillId="26" borderId="0" applyNumberFormat="0" applyBorder="0" applyAlignment="0" applyProtection="0"/>
    <xf numFmtId="0" fontId="6" fillId="27" borderId="0" applyNumberFormat="0" applyBorder="0" applyAlignment="0" applyProtection="0"/>
    <xf numFmtId="0" fontId="43" fillId="28" borderId="0" applyNumberFormat="0" applyBorder="0" applyAlignment="0" applyProtection="0"/>
    <xf numFmtId="0" fontId="6" fillId="29" borderId="0" applyNumberFormat="0" applyBorder="0" applyAlignment="0" applyProtection="0"/>
    <xf numFmtId="0" fontId="43" fillId="30" borderId="0" applyNumberFormat="0" applyBorder="0" applyAlignment="0" applyProtection="0"/>
    <xf numFmtId="0" fontId="6" fillId="31" borderId="0" applyNumberFormat="0" applyBorder="0" applyAlignment="0" applyProtection="0"/>
    <xf numFmtId="0" fontId="43" fillId="32" borderId="0" applyNumberFormat="0" applyBorder="0" applyAlignment="0" applyProtection="0"/>
    <xf numFmtId="0" fontId="6" fillId="22" borderId="0" applyNumberFormat="0" applyBorder="0" applyAlignment="0" applyProtection="0"/>
    <xf numFmtId="0" fontId="43" fillId="33" borderId="0" applyNumberFormat="0" applyBorder="0" applyAlignment="0" applyProtection="0"/>
    <xf numFmtId="0" fontId="6" fillId="24" borderId="0" applyNumberFormat="0" applyBorder="0" applyAlignment="0" applyProtection="0"/>
    <xf numFmtId="0" fontId="43" fillId="34" borderId="0" applyNumberFormat="0" applyBorder="0" applyAlignment="0" applyProtection="0"/>
    <xf numFmtId="0" fontId="6" fillId="35" borderId="0" applyNumberFormat="0" applyBorder="0" applyAlignment="0" applyProtection="0"/>
    <xf numFmtId="0" fontId="44" fillId="36" borderId="0" applyNumberFormat="0" applyBorder="0" applyAlignment="0" applyProtection="0"/>
    <xf numFmtId="0" fontId="7" fillId="3" borderId="0" applyNumberFormat="0" applyBorder="0" applyAlignment="0" applyProtection="0"/>
    <xf numFmtId="0" fontId="45" fillId="37" borderId="1" applyNumberFormat="0" applyAlignment="0" applyProtection="0"/>
    <xf numFmtId="0" fontId="8" fillId="38" borderId="2" applyNumberFormat="0" applyAlignment="0" applyProtection="0"/>
    <xf numFmtId="0" fontId="46" fillId="39" borderId="3" applyNumberFormat="0" applyAlignment="0" applyProtection="0"/>
    <xf numFmtId="0" fontId="9"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7" fillId="0" borderId="0" applyNumberFormat="0" applyFill="0" applyBorder="0" applyAlignment="0" applyProtection="0"/>
    <xf numFmtId="0" fontId="10" fillId="0" borderId="0" applyNumberFormat="0" applyFill="0" applyBorder="0" applyAlignment="0" applyProtection="0"/>
    <xf numFmtId="0" fontId="48" fillId="41" borderId="0" applyNumberFormat="0" applyBorder="0" applyAlignment="0" applyProtection="0"/>
    <xf numFmtId="0" fontId="11" fillId="4" borderId="0" applyNumberFormat="0" applyBorder="0" applyAlignment="0" applyProtection="0"/>
    <xf numFmtId="0" fontId="49" fillId="0" borderId="5" applyNumberFormat="0" applyFill="0" applyAlignment="0" applyProtection="0"/>
    <xf numFmtId="0" fontId="12" fillId="0" borderId="6" applyNumberFormat="0" applyFill="0" applyAlignment="0" applyProtection="0"/>
    <xf numFmtId="0" fontId="50" fillId="0" borderId="7" applyNumberFormat="0" applyFill="0" applyAlignment="0" applyProtection="0"/>
    <xf numFmtId="0" fontId="13" fillId="0" borderId="8" applyNumberFormat="0" applyFill="0" applyAlignment="0" applyProtection="0"/>
    <xf numFmtId="0" fontId="51" fillId="0" borderId="9" applyNumberFormat="0" applyFill="0" applyAlignment="0" applyProtection="0"/>
    <xf numFmtId="0" fontId="14" fillId="0" borderId="10" applyNumberFormat="0" applyFill="0" applyAlignment="0" applyProtection="0"/>
    <xf numFmtId="0" fontId="51" fillId="0" borderId="0" applyNumberFormat="0" applyFill="0" applyBorder="0" applyAlignment="0" applyProtection="0"/>
    <xf numFmtId="0" fontId="14" fillId="0" borderId="0" applyNumberFormat="0" applyFill="0" applyBorder="0" applyAlignment="0" applyProtection="0"/>
    <xf numFmtId="0" fontId="52" fillId="0" borderId="0" applyNumberFormat="0" applyFill="0" applyBorder="0" applyAlignment="0" applyProtection="0"/>
    <xf numFmtId="0" fontId="53" fillId="42" borderId="1" applyNumberFormat="0" applyAlignment="0" applyProtection="0"/>
    <xf numFmtId="0" fontId="15" fillId="9" borderId="2" applyNumberFormat="0" applyAlignment="0" applyProtection="0"/>
    <xf numFmtId="0" fontId="54" fillId="0" borderId="11" applyNumberFormat="0" applyFill="0" applyAlignment="0" applyProtection="0"/>
    <xf numFmtId="0" fontId="16" fillId="0" borderId="12" applyNumberFormat="0" applyFill="0" applyAlignment="0" applyProtection="0"/>
    <xf numFmtId="0" fontId="55" fillId="43" borderId="0" applyNumberFormat="0" applyBorder="0" applyAlignment="0" applyProtection="0"/>
    <xf numFmtId="0" fontId="17" fillId="44" borderId="0" applyNumberFormat="0" applyBorder="0" applyAlignment="0" applyProtection="0"/>
    <xf numFmtId="0" fontId="0" fillId="0" borderId="0">
      <alignment/>
      <protection/>
    </xf>
    <xf numFmtId="0" fontId="0" fillId="0" borderId="0">
      <alignment/>
      <protection/>
    </xf>
    <xf numFmtId="0" fontId="0" fillId="45" borderId="13" applyNumberFormat="0" applyFont="0" applyAlignment="0" applyProtection="0"/>
    <xf numFmtId="0" fontId="5" fillId="46" borderId="14" applyNumberFormat="0" applyFont="0" applyAlignment="0" applyProtection="0"/>
    <xf numFmtId="0" fontId="56" fillId="37" borderId="15" applyNumberFormat="0" applyAlignment="0" applyProtection="0"/>
    <xf numFmtId="0" fontId="18" fillId="38"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3" fillId="0" borderId="0" applyNumberFormat="0" applyFill="0" applyBorder="0" applyAlignment="0" applyProtection="0"/>
    <xf numFmtId="0" fontId="58" fillId="0" borderId="17" applyNumberFormat="0" applyFill="0" applyAlignment="0" applyProtection="0"/>
    <xf numFmtId="0" fontId="19" fillId="0" borderId="18" applyNumberFormat="0" applyFill="0" applyAlignment="0" applyProtection="0"/>
    <xf numFmtId="0" fontId="59" fillId="0" borderId="0" applyNumberFormat="0" applyFill="0" applyBorder="0" applyAlignment="0" applyProtection="0"/>
    <xf numFmtId="0" fontId="20" fillId="0" borderId="0" applyNumberFormat="0" applyFill="0" applyBorder="0" applyAlignment="0" applyProtection="0"/>
  </cellStyleXfs>
  <cellXfs count="113">
    <xf numFmtId="0" fontId="0" fillId="0" borderId="0" xfId="0" applyAlignment="1">
      <alignment/>
    </xf>
    <xf numFmtId="0" fontId="1" fillId="0" borderId="0" xfId="0" applyFont="1" applyFill="1" applyBorder="1" applyAlignment="1" applyProtection="1">
      <alignment/>
      <protection/>
    </xf>
    <xf numFmtId="180" fontId="1" fillId="0" borderId="0" xfId="0" applyNumberFormat="1" applyFont="1" applyFill="1" applyBorder="1" applyAlignment="1" applyProtection="1">
      <alignment/>
      <protection/>
    </xf>
    <xf numFmtId="0" fontId="1" fillId="0" borderId="19" xfId="0" applyFont="1" applyFill="1" applyBorder="1" applyAlignment="1" applyProtection="1">
      <alignment/>
      <protection/>
    </xf>
    <xf numFmtId="0" fontId="1" fillId="0" borderId="20" xfId="0" applyNumberFormat="1" applyFont="1" applyFill="1" applyBorder="1" applyAlignment="1" applyProtection="1">
      <alignment horizontal="center"/>
      <protection/>
    </xf>
    <xf numFmtId="180" fontId="1" fillId="0" borderId="20" xfId="0" applyNumberFormat="1" applyFont="1" applyFill="1" applyBorder="1" applyAlignment="1" applyProtection="1">
      <alignment horizontal="left" indent="2"/>
      <protection/>
    </xf>
    <xf numFmtId="180" fontId="2" fillId="0" borderId="20" xfId="0" applyNumberFormat="1" applyFont="1" applyFill="1" applyBorder="1" applyAlignment="1" applyProtection="1">
      <alignment/>
      <protection/>
    </xf>
    <xf numFmtId="0" fontId="1" fillId="0" borderId="20" xfId="0" applyFont="1" applyFill="1" applyBorder="1" applyAlignment="1" applyProtection="1">
      <alignment/>
      <protection/>
    </xf>
    <xf numFmtId="0" fontId="1" fillId="0" borderId="21" xfId="0" applyNumberFormat="1" applyFont="1" applyFill="1" applyBorder="1" applyAlignment="1" applyProtection="1">
      <alignment horizontal="center"/>
      <protection/>
    </xf>
    <xf numFmtId="181" fontId="1" fillId="0" borderId="22" xfId="0" applyNumberFormat="1" applyFont="1" applyFill="1" applyBorder="1" applyAlignment="1" applyProtection="1">
      <alignment/>
      <protection/>
    </xf>
    <xf numFmtId="0" fontId="1" fillId="0" borderId="23" xfId="0" applyNumberFormat="1" applyFont="1" applyFill="1" applyBorder="1" applyAlignment="1" applyProtection="1">
      <alignment horizontal="center"/>
      <protection/>
    </xf>
    <xf numFmtId="180" fontId="2" fillId="0" borderId="23" xfId="0" applyNumberFormat="1" applyFont="1" applyFill="1" applyBorder="1" applyAlignment="1" applyProtection="1">
      <alignment/>
      <protection/>
    </xf>
    <xf numFmtId="181" fontId="2" fillId="0" borderId="24" xfId="97" applyNumberFormat="1" applyFont="1" applyFill="1" applyBorder="1" applyProtection="1">
      <alignment/>
      <protection/>
    </xf>
    <xf numFmtId="0" fontId="1" fillId="0" borderId="20" xfId="0" applyFont="1" applyFill="1" applyBorder="1" applyAlignment="1" applyProtection="1">
      <alignment horizontal="left"/>
      <protection/>
    </xf>
    <xf numFmtId="180" fontId="1" fillId="0" borderId="20" xfId="97" applyNumberFormat="1" applyFont="1" applyFill="1" applyBorder="1" applyAlignment="1" applyProtection="1">
      <alignment horizontal="left" indent="2"/>
      <protection/>
    </xf>
    <xf numFmtId="180" fontId="1" fillId="0" borderId="20" xfId="0" applyNumberFormat="1" applyFont="1" applyFill="1" applyBorder="1" applyAlignment="1" applyProtection="1">
      <alignment/>
      <protection/>
    </xf>
    <xf numFmtId="184" fontId="1" fillId="0" borderId="25" xfId="0" applyNumberFormat="1" applyFont="1" applyFill="1" applyBorder="1" applyAlignment="1" applyProtection="1">
      <alignment/>
      <protection/>
    </xf>
    <xf numFmtId="184" fontId="1" fillId="0" borderId="22" xfId="0" applyNumberFormat="1" applyFont="1" applyFill="1" applyBorder="1" applyAlignment="1" applyProtection="1">
      <alignment/>
      <protection/>
    </xf>
    <xf numFmtId="184" fontId="1" fillId="0" borderId="25" xfId="102" applyNumberFormat="1" applyFont="1" applyFill="1" applyBorder="1" applyAlignment="1" applyProtection="1">
      <alignment/>
      <protection/>
    </xf>
    <xf numFmtId="0" fontId="2" fillId="0" borderId="0" xfId="0" applyFont="1" applyFill="1" applyBorder="1" applyAlignment="1" applyProtection="1">
      <alignment/>
      <protection/>
    </xf>
    <xf numFmtId="184" fontId="2" fillId="0" borderId="25" xfId="0" applyNumberFormat="1" applyFont="1" applyFill="1" applyBorder="1" applyAlignment="1" applyProtection="1">
      <alignment/>
      <protection/>
    </xf>
    <xf numFmtId="180" fontId="2" fillId="0" borderId="23" xfId="97" applyNumberFormat="1" applyFont="1" applyFill="1" applyBorder="1" applyProtection="1">
      <alignment/>
      <protection/>
    </xf>
    <xf numFmtId="184" fontId="2" fillId="0" borderId="20" xfId="0" applyNumberFormat="1" applyFont="1" applyFill="1" applyBorder="1" applyAlignment="1" applyProtection="1">
      <alignment/>
      <protection locked="0"/>
    </xf>
    <xf numFmtId="184" fontId="1" fillId="47" borderId="25" xfId="0" applyNumberFormat="1" applyFont="1" applyFill="1" applyBorder="1" applyAlignment="1" applyProtection="1">
      <alignment/>
      <protection/>
    </xf>
    <xf numFmtId="0" fontId="4" fillId="0" borderId="0" xfId="0" applyFont="1" applyFill="1" applyBorder="1" applyAlignment="1">
      <alignment horizontal="left" indent="1"/>
    </xf>
    <xf numFmtId="180" fontId="2" fillId="0" borderId="25" xfId="0" applyNumberFormat="1" applyFont="1" applyFill="1" applyBorder="1" applyAlignment="1" applyProtection="1">
      <alignment/>
      <protection/>
    </xf>
    <xf numFmtId="180" fontId="2" fillId="0" borderId="25" xfId="102" applyNumberFormat="1" applyFont="1" applyFill="1" applyBorder="1" applyAlignment="1" applyProtection="1">
      <alignment/>
      <protection/>
    </xf>
    <xf numFmtId="181" fontId="2" fillId="47" borderId="24" xfId="97" applyNumberFormat="1" applyFont="1" applyFill="1" applyBorder="1" applyProtection="1">
      <alignment/>
      <protection/>
    </xf>
    <xf numFmtId="184" fontId="2" fillId="47" borderId="25" xfId="0" applyNumberFormat="1" applyFont="1" applyFill="1" applyBorder="1" applyAlignment="1" applyProtection="1">
      <alignment/>
      <protection/>
    </xf>
    <xf numFmtId="184" fontId="1" fillId="47" borderId="22" xfId="0" applyNumberFormat="1" applyFont="1" applyFill="1" applyBorder="1" applyAlignment="1" applyProtection="1">
      <alignment/>
      <protection/>
    </xf>
    <xf numFmtId="184" fontId="1" fillId="47" borderId="25" xfId="102" applyNumberFormat="1" applyFont="1" applyFill="1" applyBorder="1" applyAlignment="1" applyProtection="1">
      <alignment/>
      <protection/>
    </xf>
    <xf numFmtId="181" fontId="1" fillId="47" borderId="22" xfId="0" applyNumberFormat="1" applyFont="1" applyFill="1" applyBorder="1" applyAlignment="1" applyProtection="1">
      <alignment/>
      <protection/>
    </xf>
    <xf numFmtId="181" fontId="1" fillId="47" borderId="0" xfId="0" applyNumberFormat="1" applyFont="1" applyFill="1" applyBorder="1" applyAlignment="1" applyProtection="1">
      <alignment/>
      <protection/>
    </xf>
    <xf numFmtId="0" fontId="1" fillId="47" borderId="0" xfId="0" applyFont="1" applyFill="1" applyBorder="1" applyAlignment="1" applyProtection="1">
      <alignment/>
      <protection/>
    </xf>
    <xf numFmtId="180" fontId="1" fillId="47" borderId="0" xfId="0" applyNumberFormat="1" applyFont="1" applyFill="1" applyBorder="1" applyAlignment="1" applyProtection="1">
      <alignment/>
      <protection/>
    </xf>
    <xf numFmtId="179" fontId="1" fillId="0" borderId="0" xfId="0" applyNumberFormat="1" applyFont="1" applyFill="1" applyBorder="1" applyAlignment="1" applyProtection="1">
      <alignment/>
      <protection/>
    </xf>
    <xf numFmtId="182" fontId="2" fillId="0" borderId="0" xfId="0" applyNumberFormat="1" applyFont="1" applyBorder="1" applyAlignment="1" applyProtection="1">
      <alignment/>
      <protection/>
    </xf>
    <xf numFmtId="179" fontId="2" fillId="0" borderId="19" xfId="97" applyNumberFormat="1" applyFont="1" applyFill="1" applyBorder="1" applyAlignment="1" applyProtection="1">
      <alignment horizontal="right"/>
      <protection/>
    </xf>
    <xf numFmtId="183" fontId="2" fillId="0" borderId="19" xfId="97" applyNumberFormat="1" applyFont="1" applyFill="1" applyBorder="1" applyAlignment="1" applyProtection="1">
      <alignment horizontal="left" indent="2"/>
      <protection/>
    </xf>
    <xf numFmtId="180" fontId="1" fillId="47" borderId="0" xfId="97" applyNumberFormat="1" applyFont="1" applyFill="1" applyBorder="1" applyAlignment="1" applyProtection="1">
      <alignment horizontal="left" indent="2"/>
      <protection/>
    </xf>
    <xf numFmtId="0" fontId="1" fillId="0" borderId="26" xfId="0" applyFont="1" applyFill="1" applyBorder="1" applyAlignment="1" applyProtection="1">
      <alignment/>
      <protection/>
    </xf>
    <xf numFmtId="180" fontId="1" fillId="0" borderId="24" xfId="97" applyNumberFormat="1" applyFont="1" applyFill="1" applyBorder="1" applyAlignment="1" applyProtection="1">
      <alignment horizontal="left" indent="2"/>
      <protection/>
    </xf>
    <xf numFmtId="180" fontId="1" fillId="0" borderId="26" xfId="97" applyNumberFormat="1" applyFont="1" applyFill="1" applyBorder="1" applyAlignment="1" applyProtection="1">
      <alignment horizontal="left" vertical="top" indent="2"/>
      <protection/>
    </xf>
    <xf numFmtId="0" fontId="1" fillId="0" borderId="27" xfId="0" applyFont="1" applyFill="1" applyBorder="1" applyAlignment="1" applyProtection="1">
      <alignment/>
      <protection/>
    </xf>
    <xf numFmtId="181" fontId="2" fillId="47" borderId="21" xfId="0" applyNumberFormat="1" applyFont="1" applyFill="1" applyBorder="1" applyAlignment="1" applyProtection="1">
      <alignment horizontal="center" vertical="top" wrapText="1"/>
      <protection/>
    </xf>
    <xf numFmtId="181" fontId="2" fillId="0" borderId="21" xfId="0" applyNumberFormat="1" applyFont="1" applyFill="1" applyBorder="1" applyAlignment="1" applyProtection="1">
      <alignment horizontal="center" vertical="top" wrapText="1"/>
      <protection/>
    </xf>
    <xf numFmtId="180" fontId="2" fillId="0" borderId="21" xfId="0" applyNumberFormat="1" applyFont="1" applyFill="1" applyBorder="1" applyAlignment="1" applyProtection="1">
      <alignment horizontal="center" vertical="top" wrapText="1"/>
      <protection/>
    </xf>
    <xf numFmtId="180" fontId="2" fillId="0" borderId="19" xfId="97" applyNumberFormat="1" applyFont="1" applyFill="1" applyBorder="1" applyAlignment="1" applyProtection="1">
      <alignment horizontal="left"/>
      <protection/>
    </xf>
    <xf numFmtId="181" fontId="2" fillId="47" borderId="25" xfId="0" applyNumberFormat="1" applyFont="1" applyFill="1" applyBorder="1" applyAlignment="1" applyProtection="1">
      <alignment/>
      <protection/>
    </xf>
    <xf numFmtId="181" fontId="2" fillId="0" borderId="25" xfId="0" applyNumberFormat="1" applyFont="1" applyFill="1" applyBorder="1" applyAlignment="1" applyProtection="1">
      <alignment/>
      <protection/>
    </xf>
    <xf numFmtId="0" fontId="2" fillId="0" borderId="20" xfId="0" applyNumberFormat="1" applyFont="1" applyFill="1" applyBorder="1" applyAlignment="1" applyProtection="1">
      <alignment horizontal="center"/>
      <protection/>
    </xf>
    <xf numFmtId="180" fontId="2" fillId="0" borderId="20" xfId="97" applyNumberFormat="1" applyFont="1" applyFill="1" applyBorder="1" applyAlignment="1" applyProtection="1">
      <alignment horizontal="left" indent="1"/>
      <protection/>
    </xf>
    <xf numFmtId="180" fontId="2" fillId="0" borderId="20" xfId="0" applyNumberFormat="1" applyFont="1" applyFill="1" applyBorder="1" applyAlignment="1" applyProtection="1">
      <alignment/>
      <protection locked="0"/>
    </xf>
    <xf numFmtId="188" fontId="2" fillId="0" borderId="25" xfId="0" applyNumberFormat="1" applyFont="1" applyFill="1" applyBorder="1" applyAlignment="1" applyProtection="1">
      <alignment/>
      <protection/>
    </xf>
    <xf numFmtId="184" fontId="2" fillId="47" borderId="25" xfId="102" applyNumberFormat="1" applyFont="1" applyFill="1" applyBorder="1" applyAlignment="1" applyProtection="1">
      <alignment/>
      <protection/>
    </xf>
    <xf numFmtId="180" fontId="2" fillId="0" borderId="20" xfId="102" applyNumberFormat="1" applyFont="1" applyFill="1" applyBorder="1" applyAlignment="1" applyProtection="1">
      <alignment/>
      <protection locked="0"/>
    </xf>
    <xf numFmtId="180" fontId="2" fillId="0" borderId="27" xfId="0" applyNumberFormat="1" applyFont="1" applyFill="1" applyBorder="1" applyAlignment="1" applyProtection="1">
      <alignment horizontal="left" vertical="top" wrapText="1"/>
      <protection/>
    </xf>
    <xf numFmtId="180" fontId="2" fillId="0" borderId="26" xfId="0" applyNumberFormat="1" applyFont="1" applyFill="1" applyBorder="1" applyAlignment="1" applyProtection="1">
      <alignment/>
      <protection/>
    </xf>
    <xf numFmtId="180" fontId="2" fillId="0" borderId="28" xfId="97" applyNumberFormat="1" applyFont="1" applyFill="1" applyBorder="1" applyAlignment="1" applyProtection="1">
      <alignment horizontal="left" indent="1"/>
      <protection/>
    </xf>
    <xf numFmtId="180" fontId="1" fillId="0" borderId="28" xfId="0" applyNumberFormat="1" applyFont="1" applyFill="1" applyBorder="1" applyAlignment="1" applyProtection="1">
      <alignment horizontal="center"/>
      <protection/>
    </xf>
    <xf numFmtId="180" fontId="2" fillId="0" borderId="28" xfId="0" applyNumberFormat="1" applyFont="1" applyFill="1" applyBorder="1" applyAlignment="1" applyProtection="1">
      <alignment horizontal="center"/>
      <protection/>
    </xf>
    <xf numFmtId="180" fontId="1" fillId="0" borderId="28" xfId="97" applyNumberFormat="1" applyFont="1" applyFill="1" applyBorder="1" applyAlignment="1" applyProtection="1">
      <alignment horizontal="left" indent="2"/>
      <protection/>
    </xf>
    <xf numFmtId="180" fontId="1" fillId="0" borderId="28" xfId="0" applyNumberFormat="1" applyFont="1" applyFill="1" applyBorder="1" applyAlignment="1" applyProtection="1">
      <alignment/>
      <protection/>
    </xf>
    <xf numFmtId="180" fontId="2" fillId="47" borderId="27" xfId="0" applyNumberFormat="1" applyFont="1" applyFill="1" applyBorder="1" applyAlignment="1" applyProtection="1">
      <alignment horizontal="center" vertical="top" wrapText="1"/>
      <protection/>
    </xf>
    <xf numFmtId="181" fontId="2" fillId="0" borderId="22" xfId="0" applyNumberFormat="1" applyFont="1" applyFill="1" applyBorder="1" applyAlignment="1" applyProtection="1">
      <alignment horizontal="center" vertical="top" wrapText="1"/>
      <protection/>
    </xf>
    <xf numFmtId="180" fontId="2" fillId="47" borderId="23" xfId="97" applyNumberFormat="1" applyFont="1" applyFill="1" applyBorder="1" applyProtection="1">
      <alignment/>
      <protection/>
    </xf>
    <xf numFmtId="180" fontId="2" fillId="47" borderId="20" xfId="0" applyNumberFormat="1" applyFont="1" applyFill="1" applyBorder="1" applyAlignment="1" applyProtection="1">
      <alignment/>
      <protection/>
    </xf>
    <xf numFmtId="180" fontId="1" fillId="47" borderId="20" xfId="0" applyNumberFormat="1" applyFont="1" applyFill="1" applyBorder="1" applyAlignment="1" applyProtection="1">
      <alignment/>
      <protection/>
    </xf>
    <xf numFmtId="180" fontId="2" fillId="47" borderId="20" xfId="102" applyNumberFormat="1" applyFont="1" applyFill="1" applyBorder="1" applyAlignment="1" applyProtection="1">
      <alignment/>
      <protection/>
    </xf>
    <xf numFmtId="180" fontId="1" fillId="47" borderId="20" xfId="102" applyNumberFormat="1" applyFont="1" applyFill="1" applyBorder="1" applyAlignment="1" applyProtection="1">
      <alignment/>
      <protection/>
    </xf>
    <xf numFmtId="184" fontId="2" fillId="0" borderId="25" xfId="0" applyNumberFormat="1" applyFont="1" applyFill="1" applyBorder="1" applyAlignment="1" applyProtection="1">
      <alignment/>
      <protection locked="0"/>
    </xf>
    <xf numFmtId="180" fontId="1" fillId="0" borderId="25" xfId="0" applyNumberFormat="1" applyFont="1" applyFill="1" applyBorder="1" applyAlignment="1" applyProtection="1">
      <alignment/>
      <protection/>
    </xf>
    <xf numFmtId="184" fontId="2" fillId="0" borderId="20" xfId="0" applyNumberFormat="1" applyFont="1" applyFill="1" applyBorder="1" applyAlignment="1" applyProtection="1">
      <alignment/>
      <protection/>
    </xf>
    <xf numFmtId="180" fontId="2" fillId="0" borderId="20" xfId="102" applyNumberFormat="1" applyFont="1" applyFill="1" applyBorder="1" applyAlignment="1" applyProtection="1">
      <alignment/>
      <protection/>
    </xf>
    <xf numFmtId="180" fontId="1" fillId="48" borderId="20" xfId="0" applyNumberFormat="1" applyFont="1" applyFill="1" applyBorder="1" applyAlignment="1" applyProtection="1">
      <alignment/>
      <protection locked="0"/>
    </xf>
    <xf numFmtId="180" fontId="1" fillId="0" borderId="21" xfId="97" applyNumberFormat="1" applyFont="1" applyFill="1" applyBorder="1" applyAlignment="1" applyProtection="1">
      <alignment horizontal="left" indent="2"/>
      <protection/>
    </xf>
    <xf numFmtId="180" fontId="1" fillId="0" borderId="27" xfId="97" applyNumberFormat="1" applyFont="1" applyFill="1" applyBorder="1" applyAlignment="1" applyProtection="1">
      <alignment horizontal="left" indent="2"/>
      <protection/>
    </xf>
    <xf numFmtId="180" fontId="1" fillId="47" borderId="21" xfId="0" applyNumberFormat="1" applyFont="1" applyFill="1" applyBorder="1" applyAlignment="1" applyProtection="1">
      <alignment/>
      <protection/>
    </xf>
    <xf numFmtId="184" fontId="2" fillId="0" borderId="21" xfId="0" applyNumberFormat="1" applyFont="1" applyFill="1" applyBorder="1" applyAlignment="1" applyProtection="1">
      <alignment/>
      <protection/>
    </xf>
    <xf numFmtId="0" fontId="60" fillId="0" borderId="20" xfId="0" applyNumberFormat="1" applyFont="1" applyFill="1" applyBorder="1" applyAlignment="1" applyProtection="1">
      <alignment horizontal="center"/>
      <protection/>
    </xf>
    <xf numFmtId="180" fontId="1" fillId="0" borderId="20" xfId="0" applyNumberFormat="1" applyFont="1" applyFill="1" applyBorder="1" applyAlignment="1" applyProtection="1">
      <alignment/>
      <protection locked="0"/>
    </xf>
    <xf numFmtId="180" fontId="1" fillId="47" borderId="20" xfId="0" applyNumberFormat="1" applyFont="1" applyFill="1" applyBorder="1" applyAlignment="1" applyProtection="1">
      <alignment horizontal="right"/>
      <protection/>
    </xf>
    <xf numFmtId="184" fontId="1" fillId="47" borderId="25" xfId="0" applyNumberFormat="1" applyFont="1" applyFill="1" applyBorder="1" applyAlignment="1" applyProtection="1">
      <alignment/>
      <protection/>
    </xf>
    <xf numFmtId="180" fontId="1" fillId="48" borderId="20" xfId="0" applyNumberFormat="1" applyFont="1" applyFill="1" applyBorder="1" applyAlignment="1" applyProtection="1">
      <alignment/>
      <protection locked="0"/>
    </xf>
    <xf numFmtId="180" fontId="1" fillId="48" borderId="20" xfId="0" applyNumberFormat="1" applyFont="1" applyFill="1" applyBorder="1" applyAlignment="1" applyProtection="1">
      <alignment horizontal="right"/>
      <protection locked="0"/>
    </xf>
    <xf numFmtId="184" fontId="1" fillId="47" borderId="25" xfId="0" applyNumberFormat="1" applyFont="1" applyFill="1" applyBorder="1" applyAlignment="1" applyProtection="1">
      <alignment/>
      <protection/>
    </xf>
    <xf numFmtId="180" fontId="1" fillId="48" borderId="20" xfId="0" applyNumberFormat="1" applyFont="1" applyFill="1" applyBorder="1" applyAlignment="1" applyProtection="1">
      <alignment/>
      <protection locked="0"/>
    </xf>
    <xf numFmtId="184" fontId="1" fillId="47" borderId="25" xfId="0" applyNumberFormat="1" applyFont="1" applyFill="1" applyBorder="1" applyAlignment="1" applyProtection="1">
      <alignment/>
      <protection/>
    </xf>
    <xf numFmtId="180" fontId="1" fillId="48" borderId="20" xfId="0" applyNumberFormat="1" applyFont="1" applyFill="1" applyBorder="1" applyAlignment="1" applyProtection="1">
      <alignment/>
      <protection locked="0"/>
    </xf>
    <xf numFmtId="180" fontId="1" fillId="48" borderId="20" xfId="96" applyNumberFormat="1" applyFont="1" applyFill="1" applyBorder="1" applyProtection="1">
      <alignment/>
      <protection locked="0"/>
    </xf>
    <xf numFmtId="184" fontId="1" fillId="47" borderId="25" xfId="96" applyNumberFormat="1" applyFont="1" applyFill="1" applyBorder="1" applyProtection="1">
      <alignment/>
      <protection/>
    </xf>
    <xf numFmtId="184" fontId="1" fillId="47" borderId="25" xfId="0" applyNumberFormat="1" applyFont="1" applyFill="1" applyBorder="1" applyAlignment="1" applyProtection="1">
      <alignment horizontal="right"/>
      <protection/>
    </xf>
    <xf numFmtId="0" fontId="1" fillId="48" borderId="27" xfId="0" applyFont="1" applyFill="1" applyBorder="1" applyAlignment="1" applyProtection="1">
      <alignment/>
      <protection/>
    </xf>
    <xf numFmtId="180" fontId="1" fillId="48" borderId="19" xfId="0" applyNumberFormat="1" applyFont="1" applyFill="1" applyBorder="1" applyAlignment="1" applyProtection="1">
      <alignment/>
      <protection/>
    </xf>
    <xf numFmtId="180" fontId="2" fillId="48" borderId="27" xfId="0" applyNumberFormat="1" applyFont="1" applyFill="1" applyBorder="1" applyAlignment="1" applyProtection="1">
      <alignment horizontal="left" vertical="top" wrapText="1"/>
      <protection/>
    </xf>
    <xf numFmtId="49" fontId="2" fillId="48" borderId="21" xfId="0" applyNumberFormat="1" applyFont="1" applyFill="1" applyBorder="1" applyAlignment="1" applyProtection="1">
      <alignment horizontal="center" vertical="top" wrapText="1"/>
      <protection/>
    </xf>
    <xf numFmtId="181" fontId="2" fillId="48" borderId="19" xfId="0" applyNumberFormat="1" applyFont="1" applyFill="1" applyBorder="1" applyAlignment="1" applyProtection="1">
      <alignment horizontal="center" vertical="top" wrapText="1"/>
      <protection/>
    </xf>
    <xf numFmtId="181" fontId="2" fillId="48" borderId="21" xfId="0" applyNumberFormat="1" applyFont="1" applyFill="1" applyBorder="1" applyAlignment="1" applyProtection="1">
      <alignment horizontal="center" vertical="top" wrapText="1"/>
      <protection/>
    </xf>
    <xf numFmtId="180" fontId="2" fillId="48" borderId="21" xfId="0" applyNumberFormat="1" applyFont="1" applyFill="1" applyBorder="1" applyAlignment="1" applyProtection="1">
      <alignment horizontal="center" vertical="top" wrapText="1"/>
      <protection/>
    </xf>
    <xf numFmtId="181" fontId="2" fillId="48" borderId="22" xfId="0" applyNumberFormat="1" applyFont="1" applyFill="1" applyBorder="1" applyAlignment="1" applyProtection="1">
      <alignment horizontal="center" vertical="top" wrapText="1"/>
      <protection/>
    </xf>
    <xf numFmtId="180" fontId="61" fillId="47" borderId="20" xfId="0" applyNumberFormat="1" applyFont="1" applyFill="1" applyBorder="1" applyAlignment="1" applyProtection="1">
      <alignment/>
      <protection/>
    </xf>
    <xf numFmtId="181" fontId="1" fillId="0" borderId="0" xfId="0" applyNumberFormat="1" applyFont="1" applyFill="1" applyBorder="1" applyAlignment="1" applyProtection="1">
      <alignment/>
      <protection/>
    </xf>
    <xf numFmtId="0" fontId="62" fillId="0" borderId="0" xfId="0" applyFont="1" applyFill="1" applyBorder="1" applyAlignment="1" applyProtection="1">
      <alignment/>
      <protection/>
    </xf>
    <xf numFmtId="0" fontId="63" fillId="0" borderId="0" xfId="0" applyFont="1" applyFill="1" applyBorder="1" applyAlignment="1">
      <alignment horizontal="left" indent="1"/>
    </xf>
    <xf numFmtId="180" fontId="62" fillId="0" borderId="0" xfId="0" applyNumberFormat="1" applyFont="1" applyFill="1" applyBorder="1" applyAlignment="1" applyProtection="1">
      <alignment/>
      <protection/>
    </xf>
    <xf numFmtId="180" fontId="62" fillId="47" borderId="0" xfId="0" applyNumberFormat="1" applyFont="1" applyFill="1" applyBorder="1" applyAlignment="1" applyProtection="1">
      <alignment/>
      <protection/>
    </xf>
    <xf numFmtId="181" fontId="62" fillId="47" borderId="0" xfId="0" applyNumberFormat="1" applyFont="1" applyFill="1" applyBorder="1" applyAlignment="1" applyProtection="1">
      <alignment/>
      <protection/>
    </xf>
    <xf numFmtId="0" fontId="62" fillId="47" borderId="0" xfId="0" applyFont="1" applyFill="1" applyBorder="1" applyAlignment="1" applyProtection="1">
      <alignment/>
      <protection/>
    </xf>
    <xf numFmtId="0" fontId="60" fillId="0" borderId="0" xfId="0" applyFont="1" applyFill="1" applyBorder="1" applyAlignment="1" applyProtection="1">
      <alignment/>
      <protection/>
    </xf>
    <xf numFmtId="0" fontId="4" fillId="0" borderId="0" xfId="0" applyFont="1" applyFill="1" applyBorder="1" applyAlignment="1">
      <alignment horizontal="left" indent="3"/>
    </xf>
    <xf numFmtId="181" fontId="2" fillId="0" borderId="29" xfId="97" applyNumberFormat="1" applyFont="1" applyFill="1" applyBorder="1" applyAlignment="1" applyProtection="1" quotePrefix="1">
      <alignment horizontal="center" vertical="top"/>
      <protection/>
    </xf>
    <xf numFmtId="181" fontId="2" fillId="0" borderId="30" xfId="97" applyNumberFormat="1" applyFont="1" applyFill="1" applyBorder="1" applyAlignment="1" applyProtection="1" quotePrefix="1">
      <alignment horizontal="center" vertical="top"/>
      <protection/>
    </xf>
    <xf numFmtId="181" fontId="2" fillId="0" borderId="31" xfId="97" applyNumberFormat="1" applyFont="1" applyFill="1" applyBorder="1" applyAlignment="1" applyProtection="1" quotePrefix="1">
      <alignment horizontal="center" vertical="top"/>
      <protection/>
    </xf>
  </cellXfs>
  <cellStyles count="101">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urrency" xfId="73"/>
    <cellStyle name="Currency [0]" xfId="74"/>
    <cellStyle name="Currency 2" xfId="75"/>
    <cellStyle name="Currency 2 2" xfId="76"/>
    <cellStyle name="Explanatory Text" xfId="77"/>
    <cellStyle name="Explanatory Text 2"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Linked Cell" xfId="92"/>
    <cellStyle name="Linked Cell 2" xfId="93"/>
    <cellStyle name="Neutral" xfId="94"/>
    <cellStyle name="Neutral 2" xfId="95"/>
    <cellStyle name="Normal 2" xfId="96"/>
    <cellStyle name="Normal_Free State Visit" xfId="97"/>
    <cellStyle name="Note" xfId="98"/>
    <cellStyle name="Note 2" xfId="99"/>
    <cellStyle name="Output" xfId="100"/>
    <cellStyle name="Output 2" xfId="101"/>
    <cellStyle name="Percent" xfId="102"/>
    <cellStyle name="Percent 2" xfId="103"/>
    <cellStyle name="Percent 2 2" xfId="104"/>
    <cellStyle name="Percent 3" xfId="105"/>
    <cellStyle name="Percent 3 2" xfId="106"/>
    <cellStyle name="Percent 4" xfId="107"/>
    <cellStyle name="Percent 5" xfId="108"/>
    <cellStyle name="Title" xfId="109"/>
    <cellStyle name="Title 2" xfId="110"/>
    <cellStyle name="Total" xfId="111"/>
    <cellStyle name="Total 2" xfId="112"/>
    <cellStyle name="Warning Text" xfId="113"/>
    <cellStyle name="Warning Text 2" xfId="114"/>
  </cellStyles>
  <dxfs count="10">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rescommon.treasury.gov.za\COMMON\Documents%20and%20Settings\1856\Local%20Settings\Temporary%20Internet%20Files\OLK592\Salaries%20and%20Wages%20-%20Master%20Lis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1480\AppData\Local\Microsoft\Windows\Temporary%20Internet%20Files\Content.Outlook\0PXLAITV\MuniLis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480\AppData\Local\Microsoft\Windows\Temporary%20Internet%20Files\Content.Outlook\0PXLAITV\Data%20Sources\Audited%20Outcomes%20-%2011_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1480\AppData\Local\Microsoft\Windows\Temporary%20Internet%20Files\Content.Outlook\0PXLAITV\Capital%20and%20Operational%20Expenditure%20Audited%202012-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ummary"/>
      <sheetName val="National"/>
      <sheetName val="17 PM Municipalities"/>
    </sheetNames>
    <sheetDataSet>
      <sheetData sheetId="0">
        <row r="5">
          <cell r="B5" t="str">
            <v>WC000</v>
          </cell>
          <cell r="C5" t="str">
            <v>H</v>
          </cell>
          <cell r="D5" t="str">
            <v>Salaries, Wages and Allowances</v>
          </cell>
          <cell r="E5">
            <v>5518246000</v>
          </cell>
          <cell r="F5">
            <v>5518246</v>
          </cell>
        </row>
        <row r="6">
          <cell r="B6" t="str">
            <v>GT001</v>
          </cell>
          <cell r="C6" t="str">
            <v>H</v>
          </cell>
          <cell r="D6" t="str">
            <v>Salaries, Wages and Allowances</v>
          </cell>
          <cell r="E6">
            <v>5725924000</v>
          </cell>
          <cell r="F6">
            <v>5725924</v>
          </cell>
        </row>
        <row r="7">
          <cell r="B7" t="str">
            <v>GT002</v>
          </cell>
          <cell r="C7" t="str">
            <v>H</v>
          </cell>
          <cell r="D7" t="str">
            <v>Salaries, Wages and Allowances</v>
          </cell>
          <cell r="E7">
            <v>3088274000</v>
          </cell>
          <cell r="F7">
            <v>3088274</v>
          </cell>
        </row>
        <row r="8">
          <cell r="B8" t="str">
            <v>GT000</v>
          </cell>
          <cell r="C8" t="str">
            <v>H</v>
          </cell>
          <cell r="D8" t="str">
            <v>Salaries, Wages and Allowances</v>
          </cell>
          <cell r="E8">
            <v>4065693000</v>
          </cell>
          <cell r="F8">
            <v>4065693</v>
          </cell>
        </row>
        <row r="9">
          <cell r="B9" t="str">
            <v>kz000</v>
          </cell>
          <cell r="C9" t="str">
            <v>H</v>
          </cell>
          <cell r="D9" t="str">
            <v>Salaries, Wages and Allowances</v>
          </cell>
          <cell r="E9">
            <v>4814616000</v>
          </cell>
          <cell r="F9">
            <v>4814616</v>
          </cell>
        </row>
        <row r="10">
          <cell r="B10" t="str">
            <v>EC000</v>
          </cell>
          <cell r="C10" t="str">
            <v>H</v>
          </cell>
          <cell r="D10" t="str">
            <v>Salaries, Wages and Allowances</v>
          </cell>
          <cell r="E10">
            <v>1479386120</v>
          </cell>
          <cell r="F10">
            <v>1479386.12</v>
          </cell>
        </row>
        <row r="11">
          <cell r="B11" t="str">
            <v>NC082</v>
          </cell>
          <cell r="C11" t="str">
            <v>L</v>
          </cell>
          <cell r="D11" t="str">
            <v>Salaries, Wages and Allowances</v>
          </cell>
          <cell r="E11">
            <v>34316996</v>
          </cell>
          <cell r="F11">
            <v>34316.996</v>
          </cell>
        </row>
        <row r="12">
          <cell r="B12" t="str">
            <v>NC084</v>
          </cell>
          <cell r="C12" t="str">
            <v>L</v>
          </cell>
          <cell r="D12" t="str">
            <v>Salaries, Wages and Allowances</v>
          </cell>
          <cell r="F12">
            <v>0</v>
          </cell>
        </row>
        <row r="13">
          <cell r="B13" t="str">
            <v>NC083</v>
          </cell>
          <cell r="C13" t="str">
            <v>M</v>
          </cell>
          <cell r="D13" t="str">
            <v>Salaries, Wages and Allowances</v>
          </cell>
          <cell r="F13">
            <v>0</v>
          </cell>
        </row>
        <row r="14">
          <cell r="B14" t="str">
            <v>kz263</v>
          </cell>
          <cell r="C14" t="str">
            <v>L</v>
          </cell>
          <cell r="D14" t="str">
            <v>Salaries, Wages and Allowances</v>
          </cell>
          <cell r="E14">
            <v>88639480</v>
          </cell>
          <cell r="F14">
            <v>88639.48</v>
          </cell>
        </row>
        <row r="15">
          <cell r="B15" t="str">
            <v>LIM352</v>
          </cell>
          <cell r="C15" t="str">
            <v>L</v>
          </cell>
          <cell r="D15" t="str">
            <v>Salaries, Wages and Allowances</v>
          </cell>
          <cell r="E15">
            <v>27480487</v>
          </cell>
          <cell r="F15">
            <v>27480.487</v>
          </cell>
        </row>
        <row r="16">
          <cell r="B16" t="str">
            <v>MP301</v>
          </cell>
          <cell r="C16" t="str">
            <v>M</v>
          </cell>
          <cell r="D16" t="str">
            <v>Salaries, Wages and Allowances</v>
          </cell>
          <cell r="E16">
            <v>73456242</v>
          </cell>
          <cell r="F16">
            <v>73456.242</v>
          </cell>
        </row>
        <row r="17">
          <cell r="B17" t="str">
            <v>EC124</v>
          </cell>
          <cell r="C17" t="str">
            <v>L</v>
          </cell>
          <cell r="D17" t="str">
            <v>Salaries, Wages and Allowances</v>
          </cell>
          <cell r="E17">
            <v>40602108</v>
          </cell>
          <cell r="F17">
            <v>40602.108</v>
          </cell>
        </row>
        <row r="18">
          <cell r="B18" t="str">
            <v>LIM334</v>
          </cell>
          <cell r="C18" t="str">
            <v>M</v>
          </cell>
          <cell r="D18" t="str">
            <v>Salaries, Wages and Allowances</v>
          </cell>
          <cell r="E18">
            <v>118398000</v>
          </cell>
          <cell r="F18">
            <v>118398</v>
          </cell>
        </row>
        <row r="19">
          <cell r="B19" t="str">
            <v>EC107</v>
          </cell>
          <cell r="C19" t="str">
            <v>L</v>
          </cell>
          <cell r="D19" t="str">
            <v>Salaries, Wages and Allowances</v>
          </cell>
          <cell r="E19">
            <v>12520291</v>
          </cell>
          <cell r="F19">
            <v>12520.291</v>
          </cell>
        </row>
        <row r="20">
          <cell r="B20" t="str">
            <v>WC053</v>
          </cell>
          <cell r="C20" t="str">
            <v>M</v>
          </cell>
          <cell r="D20" t="str">
            <v>Salaries, Wages and Allowances</v>
          </cell>
          <cell r="E20">
            <v>45861627</v>
          </cell>
          <cell r="F20">
            <v>45861.627</v>
          </cell>
        </row>
        <row r="21">
          <cell r="B21" t="str">
            <v>LIM366</v>
          </cell>
          <cell r="C21" t="str">
            <v>M</v>
          </cell>
          <cell r="D21" t="str">
            <v>Salaries, Wages and Allowances</v>
          </cell>
          <cell r="E21">
            <v>55229000</v>
          </cell>
          <cell r="F21">
            <v>55229</v>
          </cell>
        </row>
        <row r="22">
          <cell r="B22" t="str">
            <v>WC013</v>
          </cell>
          <cell r="C22" t="str">
            <v>M</v>
          </cell>
          <cell r="D22" t="str">
            <v>Salaries, Wages and Allowances</v>
          </cell>
          <cell r="E22">
            <v>50354720</v>
          </cell>
          <cell r="F22">
            <v>50354.72</v>
          </cell>
        </row>
        <row r="23">
          <cell r="B23" t="str">
            <v>WC047</v>
          </cell>
          <cell r="C23" t="str">
            <v>M</v>
          </cell>
          <cell r="D23" t="str">
            <v>Salaries, Wages and Allowances</v>
          </cell>
          <cell r="E23">
            <v>80072449</v>
          </cell>
          <cell r="F23">
            <v>80072.449</v>
          </cell>
        </row>
        <row r="24">
          <cell r="B24" t="str">
            <v>LIM351</v>
          </cell>
          <cell r="C24" t="str">
            <v>L</v>
          </cell>
          <cell r="D24" t="str">
            <v>Salaries, Wages and Allowances</v>
          </cell>
          <cell r="E24">
            <v>41947980</v>
          </cell>
          <cell r="F24">
            <v>41947.98</v>
          </cell>
        </row>
        <row r="25">
          <cell r="B25" t="str">
            <v>EC102</v>
          </cell>
          <cell r="C25" t="str">
            <v>L</v>
          </cell>
          <cell r="D25" t="str">
            <v>Salaries, Wages and Allowances</v>
          </cell>
          <cell r="E25">
            <v>40312524</v>
          </cell>
          <cell r="F25">
            <v>40312.524</v>
          </cell>
        </row>
        <row r="26">
          <cell r="B26" t="str">
            <v>WC026</v>
          </cell>
          <cell r="C26" t="str">
            <v>M</v>
          </cell>
          <cell r="D26" t="str">
            <v>Salaries, Wages and Allowances</v>
          </cell>
          <cell r="F26">
            <v>0</v>
          </cell>
        </row>
        <row r="27">
          <cell r="B27" t="str">
            <v>WC025</v>
          </cell>
          <cell r="C27" t="str">
            <v>H</v>
          </cell>
          <cell r="D27" t="str">
            <v>Salaries, Wages and Allowances</v>
          </cell>
          <cell r="E27">
            <v>124415469</v>
          </cell>
          <cell r="F27">
            <v>124415.469</v>
          </cell>
        </row>
        <row r="28">
          <cell r="B28" t="str">
            <v>EC125</v>
          </cell>
          <cell r="C28" t="str">
            <v>H</v>
          </cell>
          <cell r="D28" t="str">
            <v>Salaries, Wages and Allowances</v>
          </cell>
          <cell r="E28">
            <v>794449415</v>
          </cell>
          <cell r="F28">
            <v>794449.415</v>
          </cell>
        </row>
        <row r="29">
          <cell r="B29" t="str">
            <v>MP325</v>
          </cell>
          <cell r="C29" t="str">
            <v>L</v>
          </cell>
          <cell r="D29" t="str">
            <v>Salaries, Wages and Allowances</v>
          </cell>
          <cell r="F29">
            <v>0</v>
          </cell>
        </row>
        <row r="30">
          <cell r="B30" t="str">
            <v>EC101</v>
          </cell>
          <cell r="C30" t="str">
            <v>L</v>
          </cell>
          <cell r="D30" t="str">
            <v>Salaries, Wages and Allowances</v>
          </cell>
          <cell r="E30">
            <v>46149403</v>
          </cell>
          <cell r="F30">
            <v>46149.403</v>
          </cell>
        </row>
        <row r="31">
          <cell r="B31" t="str">
            <v>WC033</v>
          </cell>
          <cell r="C31" t="str">
            <v>L</v>
          </cell>
          <cell r="D31" t="str">
            <v>Salaries, Wages and Allowances</v>
          </cell>
          <cell r="E31">
            <v>44902909</v>
          </cell>
          <cell r="F31">
            <v>44902.909</v>
          </cell>
        </row>
        <row r="32">
          <cell r="B32" t="str">
            <v>WC012</v>
          </cell>
          <cell r="C32" t="str">
            <v>L</v>
          </cell>
          <cell r="D32" t="str">
            <v>Salaries, Wages and Allowances</v>
          </cell>
          <cell r="E32">
            <v>40863230</v>
          </cell>
          <cell r="F32">
            <v>40863.23</v>
          </cell>
        </row>
        <row r="33">
          <cell r="B33" t="str">
            <v>NW403</v>
          </cell>
          <cell r="C33" t="str">
            <v>H</v>
          </cell>
          <cell r="D33" t="str">
            <v>Salaries, Wages and Allowances</v>
          </cell>
          <cell r="E33">
            <v>320527000</v>
          </cell>
          <cell r="F33">
            <v>320527</v>
          </cell>
        </row>
        <row r="34">
          <cell r="B34" t="str">
            <v>kz254</v>
          </cell>
          <cell r="C34" t="str">
            <v>L</v>
          </cell>
          <cell r="D34" t="str">
            <v>Salaries, Wages and Allowances</v>
          </cell>
          <cell r="F34">
            <v>0</v>
          </cell>
        </row>
        <row r="35">
          <cell r="B35" t="str">
            <v>MP311</v>
          </cell>
          <cell r="C35" t="str">
            <v>M</v>
          </cell>
          <cell r="D35" t="str">
            <v>Salaries, Wages and Allowances</v>
          </cell>
          <cell r="E35">
            <v>43307636</v>
          </cell>
          <cell r="F35">
            <v>43307.636</v>
          </cell>
        </row>
        <row r="36">
          <cell r="B36" t="str">
            <v>FS192</v>
          </cell>
          <cell r="C36" t="str">
            <v>M</v>
          </cell>
          <cell r="D36" t="str">
            <v>Salaries, Wages and Allowances</v>
          </cell>
          <cell r="E36">
            <v>112669</v>
          </cell>
          <cell r="F36">
            <v>112.669</v>
          </cell>
        </row>
        <row r="37">
          <cell r="B37" t="str">
            <v>NC092</v>
          </cell>
          <cell r="C37" t="str">
            <v>L</v>
          </cell>
          <cell r="D37" t="str">
            <v>Salaries, Wages and Allowances</v>
          </cell>
          <cell r="E37">
            <v>23654817</v>
          </cell>
          <cell r="F37">
            <v>23654.817</v>
          </cell>
        </row>
        <row r="38">
          <cell r="B38" t="str">
            <v>MP306</v>
          </cell>
          <cell r="C38" t="str">
            <v>L</v>
          </cell>
          <cell r="D38" t="str">
            <v>Salaries, Wages and Allowances</v>
          </cell>
          <cell r="E38">
            <v>30873000</v>
          </cell>
          <cell r="F38">
            <v>30873</v>
          </cell>
        </row>
        <row r="39">
          <cell r="B39" t="str">
            <v>NW384</v>
          </cell>
          <cell r="C39" t="str">
            <v>L</v>
          </cell>
          <cell r="D39" t="str">
            <v>Salaries, Wages and Allowances</v>
          </cell>
          <cell r="E39">
            <v>78367000</v>
          </cell>
          <cell r="F39">
            <v>78367</v>
          </cell>
        </row>
        <row r="40">
          <cell r="B40" t="str">
            <v>MP316</v>
          </cell>
          <cell r="C40" t="str">
            <v>L</v>
          </cell>
          <cell r="D40" t="str">
            <v>Salaries, Wages and Allowances</v>
          </cell>
          <cell r="E40">
            <v>92657304</v>
          </cell>
          <cell r="F40">
            <v>92657.304</v>
          </cell>
        </row>
        <row r="41">
          <cell r="B41" t="str">
            <v>WC023</v>
          </cell>
          <cell r="C41" t="str">
            <v>H</v>
          </cell>
          <cell r="D41" t="str">
            <v>Salaries, Wages and Allowances</v>
          </cell>
          <cell r="E41">
            <v>223962217</v>
          </cell>
          <cell r="F41">
            <v>223962.217</v>
          </cell>
        </row>
        <row r="42">
          <cell r="B42" t="str">
            <v>kz261</v>
          </cell>
          <cell r="C42" t="str">
            <v>L</v>
          </cell>
          <cell r="D42" t="str">
            <v>Salaries, Wages and Allowances</v>
          </cell>
          <cell r="E42">
            <v>16630340</v>
          </cell>
          <cell r="F42">
            <v>16630.34</v>
          </cell>
        </row>
        <row r="43">
          <cell r="B43" t="str">
            <v>LIM472</v>
          </cell>
          <cell r="C43" t="str">
            <v>M</v>
          </cell>
          <cell r="D43" t="str">
            <v>Salaries, Wages and Allowances</v>
          </cell>
          <cell r="E43">
            <v>51392628</v>
          </cell>
          <cell r="F43">
            <v>51392.628</v>
          </cell>
        </row>
        <row r="44">
          <cell r="B44" t="str">
            <v>EC141</v>
          </cell>
          <cell r="C44" t="str">
            <v>L</v>
          </cell>
          <cell r="D44" t="str">
            <v>Salaries, Wages and Allowances</v>
          </cell>
          <cell r="E44">
            <v>41886111</v>
          </cell>
          <cell r="F44">
            <v>41886.111</v>
          </cell>
        </row>
        <row r="45">
          <cell r="B45" t="str">
            <v>kz253</v>
          </cell>
          <cell r="C45" t="str">
            <v>L</v>
          </cell>
          <cell r="D45" t="str">
            <v>Salaries, Wages and Allowances</v>
          </cell>
          <cell r="F45">
            <v>0</v>
          </cell>
        </row>
        <row r="46">
          <cell r="B46" t="str">
            <v>MP314</v>
          </cell>
          <cell r="C46" t="str">
            <v>L</v>
          </cell>
          <cell r="D46" t="str">
            <v>Salaries, Wages and Allowances</v>
          </cell>
          <cell r="F46">
            <v>0</v>
          </cell>
        </row>
        <row r="47">
          <cell r="B47" t="str">
            <v>EC136</v>
          </cell>
          <cell r="C47" t="str">
            <v>L</v>
          </cell>
          <cell r="D47" t="str">
            <v>Salaries, Wages and Allowances</v>
          </cell>
          <cell r="F47">
            <v>0</v>
          </cell>
        </row>
        <row r="48">
          <cell r="B48" t="str">
            <v>MP312</v>
          </cell>
          <cell r="C48" t="str">
            <v>H</v>
          </cell>
          <cell r="D48" t="str">
            <v>Salaries, Wages and Allowances</v>
          </cell>
          <cell r="F48">
            <v>0</v>
          </cell>
        </row>
        <row r="49">
          <cell r="B49" t="str">
            <v>GT421</v>
          </cell>
          <cell r="C49" t="str">
            <v>H</v>
          </cell>
          <cell r="D49" t="str">
            <v>Salaries, Wages and Allowances</v>
          </cell>
          <cell r="E49">
            <v>581003000</v>
          </cell>
          <cell r="F49">
            <v>581003</v>
          </cell>
        </row>
        <row r="50">
          <cell r="B50" t="str">
            <v>kz232</v>
          </cell>
          <cell r="C50" t="str">
            <v>H</v>
          </cell>
          <cell r="D50" t="str">
            <v>Salaries, Wages and Allowances</v>
          </cell>
          <cell r="E50">
            <v>117186407</v>
          </cell>
          <cell r="F50">
            <v>117186.407</v>
          </cell>
        </row>
        <row r="51">
          <cell r="B51" t="str">
            <v>NC073</v>
          </cell>
          <cell r="C51" t="str">
            <v>M</v>
          </cell>
          <cell r="D51" t="str">
            <v>Salaries, Wages and Allowances</v>
          </cell>
          <cell r="E51">
            <v>40812026</v>
          </cell>
          <cell r="F51">
            <v>40812.026</v>
          </cell>
        </row>
        <row r="52">
          <cell r="B52" t="str">
            <v>kz241</v>
          </cell>
          <cell r="C52" t="str">
            <v>M</v>
          </cell>
          <cell r="D52" t="str">
            <v>Salaries, Wages and Allowances</v>
          </cell>
          <cell r="E52">
            <v>55975880</v>
          </cell>
          <cell r="F52">
            <v>55975.88</v>
          </cell>
        </row>
        <row r="53">
          <cell r="B53" t="str">
            <v>EC137</v>
          </cell>
          <cell r="C53" t="str">
            <v>M</v>
          </cell>
          <cell r="D53" t="str">
            <v>Salaries, Wages and Allowances</v>
          </cell>
          <cell r="F53">
            <v>0</v>
          </cell>
        </row>
        <row r="54">
          <cell r="B54" t="str">
            <v>kz215</v>
          </cell>
          <cell r="C54" t="str">
            <v>L</v>
          </cell>
          <cell r="D54" t="str">
            <v>Salaries, Wages and Allowances</v>
          </cell>
          <cell r="F54">
            <v>0</v>
          </cell>
        </row>
        <row r="55">
          <cell r="B55" t="str">
            <v>LIM474</v>
          </cell>
          <cell r="C55" t="str">
            <v>L</v>
          </cell>
          <cell r="D55" t="str">
            <v>Salaries, Wages and Allowances</v>
          </cell>
          <cell r="F55">
            <v>0</v>
          </cell>
        </row>
        <row r="56">
          <cell r="B56" t="str">
            <v>NC452</v>
          </cell>
          <cell r="C56" t="str">
            <v>M</v>
          </cell>
          <cell r="D56" t="str">
            <v>Salaries, Wages and Allowances</v>
          </cell>
          <cell r="F56">
            <v>0</v>
          </cell>
        </row>
        <row r="57">
          <cell r="B57" t="str">
            <v>NC453</v>
          </cell>
          <cell r="C57" t="str">
            <v>M</v>
          </cell>
          <cell r="D57" t="str">
            <v>Salaries, Wages and Allowances</v>
          </cell>
          <cell r="E57">
            <v>46265662</v>
          </cell>
          <cell r="F57">
            <v>46265.662</v>
          </cell>
        </row>
        <row r="58">
          <cell r="B58" t="str">
            <v>EC144</v>
          </cell>
          <cell r="C58" t="str">
            <v>L</v>
          </cell>
          <cell r="D58" t="str">
            <v>Salaries, Wages and Allowances</v>
          </cell>
          <cell r="E58">
            <v>34230780</v>
          </cell>
          <cell r="F58">
            <v>34230.78</v>
          </cell>
        </row>
        <row r="59">
          <cell r="B59" t="str">
            <v>WC044</v>
          </cell>
          <cell r="C59" t="str">
            <v>H</v>
          </cell>
          <cell r="D59" t="str">
            <v>Salaries, Wages and Allowances</v>
          </cell>
          <cell r="E59">
            <v>184776000</v>
          </cell>
          <cell r="F59">
            <v>184776</v>
          </cell>
        </row>
        <row r="60">
          <cell r="B60" t="str">
            <v>MP307</v>
          </cell>
          <cell r="C60" t="str">
            <v>H</v>
          </cell>
          <cell r="D60" t="str">
            <v>Salaries, Wages and Allowances</v>
          </cell>
          <cell r="F60">
            <v>0</v>
          </cell>
        </row>
        <row r="61">
          <cell r="B61" t="str">
            <v>EC123</v>
          </cell>
          <cell r="C61" t="str">
            <v>L</v>
          </cell>
          <cell r="D61" t="str">
            <v>Salaries, Wages and Allowances</v>
          </cell>
          <cell r="F61">
            <v>0</v>
          </cell>
        </row>
        <row r="62">
          <cell r="B62" t="str">
            <v>LIM331</v>
          </cell>
          <cell r="C62" t="str">
            <v>L</v>
          </cell>
          <cell r="D62" t="str">
            <v>Salaries, Wages and Allowances</v>
          </cell>
          <cell r="F62">
            <v>0</v>
          </cell>
        </row>
        <row r="63">
          <cell r="B63" t="str">
            <v>kz433</v>
          </cell>
          <cell r="C63" t="str">
            <v>L</v>
          </cell>
          <cell r="D63" t="str">
            <v>Salaries, Wages and Allowances</v>
          </cell>
          <cell r="E63">
            <v>53080821</v>
          </cell>
          <cell r="F63">
            <v>53080.821</v>
          </cell>
        </row>
        <row r="64">
          <cell r="B64" t="str">
            <v>LIM332</v>
          </cell>
          <cell r="C64" t="str">
            <v>L</v>
          </cell>
          <cell r="D64" t="str">
            <v>Salaries, Wages and Allowances</v>
          </cell>
          <cell r="F64">
            <v>0</v>
          </cell>
        </row>
        <row r="65">
          <cell r="B65" t="str">
            <v>LIM471</v>
          </cell>
          <cell r="C65" t="str">
            <v>L</v>
          </cell>
          <cell r="D65" t="str">
            <v>Salaries, Wages and Allowances</v>
          </cell>
          <cell r="F65">
            <v>0</v>
          </cell>
        </row>
        <row r="66">
          <cell r="B66" t="str">
            <v>NW394</v>
          </cell>
          <cell r="C66" t="str">
            <v>M</v>
          </cell>
          <cell r="D66" t="str">
            <v>Salaries, Wages and Allowances</v>
          </cell>
          <cell r="F66">
            <v>0</v>
          </cell>
        </row>
        <row r="67">
          <cell r="B67" t="str">
            <v>LIM475</v>
          </cell>
          <cell r="C67" t="str">
            <v>L</v>
          </cell>
          <cell r="D67" t="str">
            <v>Salaries, Wages and Allowances</v>
          </cell>
          <cell r="F67">
            <v>0</v>
          </cell>
        </row>
        <row r="68">
          <cell r="B68" t="str">
            <v>LIM333</v>
          </cell>
          <cell r="C68" t="str">
            <v>H</v>
          </cell>
          <cell r="D68" t="str">
            <v>Salaries, Wages and Allowances</v>
          </cell>
          <cell r="E68">
            <v>141538804</v>
          </cell>
          <cell r="F68">
            <v>141538.804</v>
          </cell>
        </row>
        <row r="69">
          <cell r="B69" t="str">
            <v>NC065</v>
          </cell>
          <cell r="C69" t="str">
            <v>L</v>
          </cell>
          <cell r="D69" t="str">
            <v>Salaries, Wages and Allowances</v>
          </cell>
          <cell r="F69">
            <v>0</v>
          </cell>
        </row>
        <row r="70">
          <cell r="B70" t="str">
            <v>WC042</v>
          </cell>
          <cell r="C70" t="str">
            <v>M</v>
          </cell>
          <cell r="D70" t="str">
            <v>Salaries, Wages and Allowances</v>
          </cell>
          <cell r="E70">
            <v>64812772</v>
          </cell>
          <cell r="F70">
            <v>64812.772</v>
          </cell>
        </row>
        <row r="71">
          <cell r="B71" t="str">
            <v>kz216</v>
          </cell>
          <cell r="C71" t="str">
            <v>H</v>
          </cell>
          <cell r="D71" t="str">
            <v>Salaries, Wages and Allowances</v>
          </cell>
          <cell r="E71">
            <v>192564876</v>
          </cell>
          <cell r="F71">
            <v>192564.876</v>
          </cell>
        </row>
        <row r="72">
          <cell r="B72" t="str">
            <v>kz274</v>
          </cell>
          <cell r="C72" t="str">
            <v>L</v>
          </cell>
          <cell r="D72" t="str">
            <v>Salaries, Wages and Allowances</v>
          </cell>
          <cell r="F72">
            <v>0</v>
          </cell>
        </row>
        <row r="73">
          <cell r="B73" t="str">
            <v>EC103</v>
          </cell>
          <cell r="C73" t="str">
            <v>L</v>
          </cell>
          <cell r="D73" t="str">
            <v>Salaries, Wages and Allowances</v>
          </cell>
          <cell r="E73">
            <v>9148320</v>
          </cell>
          <cell r="F73">
            <v>9148.32</v>
          </cell>
        </row>
        <row r="74">
          <cell r="B74" t="str">
            <v>kz236</v>
          </cell>
          <cell r="C74" t="str">
            <v>L</v>
          </cell>
          <cell r="D74" t="str">
            <v>Salaries, Wages and Allowances</v>
          </cell>
          <cell r="E74">
            <v>15120725</v>
          </cell>
          <cell r="F74">
            <v>15120.725</v>
          </cell>
        </row>
        <row r="75">
          <cell r="B75" t="str">
            <v>kz224</v>
          </cell>
          <cell r="C75" t="str">
            <v>L</v>
          </cell>
          <cell r="D75" t="str">
            <v>Salaries, Wages and Allowances</v>
          </cell>
          <cell r="E75">
            <v>10366977</v>
          </cell>
          <cell r="F75">
            <v>10366.977</v>
          </cell>
        </row>
        <row r="76">
          <cell r="B76" t="str">
            <v>kz233</v>
          </cell>
          <cell r="C76" t="str">
            <v>L</v>
          </cell>
          <cell r="D76" t="str">
            <v>Salaries, Wages and Allowances</v>
          </cell>
          <cell r="F76">
            <v>0</v>
          </cell>
        </row>
        <row r="77">
          <cell r="B77" t="str">
            <v>kz431</v>
          </cell>
          <cell r="C77" t="str">
            <v>M</v>
          </cell>
          <cell r="D77" t="str">
            <v>Salaries, Wages and Allowances</v>
          </cell>
          <cell r="E77">
            <v>14265264</v>
          </cell>
          <cell r="F77">
            <v>14265.264</v>
          </cell>
        </row>
        <row r="78">
          <cell r="B78" t="str">
            <v>EC133</v>
          </cell>
          <cell r="C78" t="str">
            <v>L</v>
          </cell>
          <cell r="D78" t="str">
            <v>Salaries, Wages and Allowances</v>
          </cell>
          <cell r="E78">
            <v>14444564</v>
          </cell>
          <cell r="F78">
            <v>14444.564</v>
          </cell>
        </row>
        <row r="79">
          <cell r="B79" t="str">
            <v>EC135</v>
          </cell>
          <cell r="C79" t="str">
            <v>L</v>
          </cell>
          <cell r="D79" t="str">
            <v>Salaries, Wages and Allowances</v>
          </cell>
          <cell r="E79">
            <v>40231649</v>
          </cell>
          <cell r="F79">
            <v>40231.649</v>
          </cell>
        </row>
        <row r="80">
          <cell r="B80" t="str">
            <v>EC131</v>
          </cell>
          <cell r="C80" t="str">
            <v>L</v>
          </cell>
          <cell r="D80" t="str">
            <v>Salaries, Wages and Allowances</v>
          </cell>
          <cell r="F80">
            <v>0</v>
          </cell>
        </row>
        <row r="81">
          <cell r="B81" t="str">
            <v>kz272</v>
          </cell>
          <cell r="C81" t="str">
            <v>L</v>
          </cell>
          <cell r="D81" t="str">
            <v>Salaries, Wages and Allowances</v>
          </cell>
          <cell r="F81">
            <v>0</v>
          </cell>
        </row>
        <row r="82">
          <cell r="B82" t="str">
            <v>NW391</v>
          </cell>
          <cell r="C82" t="str">
            <v>M</v>
          </cell>
          <cell r="D82" t="str">
            <v>Salaries, Wages and Allowances</v>
          </cell>
          <cell r="F82">
            <v>0</v>
          </cell>
        </row>
        <row r="83">
          <cell r="B83" t="str">
            <v>NC064</v>
          </cell>
          <cell r="C83" t="str">
            <v>L</v>
          </cell>
          <cell r="D83" t="str">
            <v>Salaries, Wages and Allowances</v>
          </cell>
          <cell r="F83">
            <v>0</v>
          </cell>
        </row>
        <row r="84">
          <cell r="B84" t="str">
            <v>WC041</v>
          </cell>
          <cell r="C84" t="str">
            <v>M</v>
          </cell>
          <cell r="D84" t="str">
            <v>Salaries, Wages and Allowances</v>
          </cell>
          <cell r="E84">
            <v>23217515</v>
          </cell>
          <cell r="F84">
            <v>23217.515</v>
          </cell>
        </row>
        <row r="85">
          <cell r="B85" t="str">
            <v>NC074</v>
          </cell>
          <cell r="C85" t="str">
            <v>M</v>
          </cell>
          <cell r="D85" t="str">
            <v>Salaries, Wages and Allowances</v>
          </cell>
          <cell r="E85">
            <v>9428591</v>
          </cell>
          <cell r="F85">
            <v>9428.591</v>
          </cell>
        </row>
        <row r="86">
          <cell r="B86" t="str">
            <v>NC066</v>
          </cell>
          <cell r="C86" t="str">
            <v>M</v>
          </cell>
          <cell r="D86" t="str">
            <v>Salaries, Wages and Allowances</v>
          </cell>
          <cell r="E86">
            <v>10494757</v>
          </cell>
          <cell r="F86">
            <v>10494.757</v>
          </cell>
        </row>
        <row r="87">
          <cell r="B87" t="str">
            <v>NC086</v>
          </cell>
          <cell r="C87" t="str">
            <v>L</v>
          </cell>
          <cell r="D87" t="str">
            <v>Salaries, Wages and Allowances</v>
          </cell>
          <cell r="E87">
            <v>9693654</v>
          </cell>
          <cell r="F87">
            <v>9693.654</v>
          </cell>
        </row>
        <row r="88">
          <cell r="B88" t="str">
            <v>NW374</v>
          </cell>
          <cell r="C88" t="str">
            <v>L</v>
          </cell>
          <cell r="D88" t="str">
            <v>Salaries, Wages and Allowances</v>
          </cell>
          <cell r="F88">
            <v>0</v>
          </cell>
        </row>
        <row r="89">
          <cell r="B89" t="str">
            <v>NC067</v>
          </cell>
          <cell r="C89" t="str">
            <v>L</v>
          </cell>
          <cell r="D89" t="str">
            <v>Salaries, Wages and Allowances</v>
          </cell>
          <cell r="F89">
            <v>0</v>
          </cell>
        </row>
        <row r="90">
          <cell r="B90" t="str">
            <v>EC157</v>
          </cell>
          <cell r="C90" t="str">
            <v>H</v>
          </cell>
          <cell r="D90" t="str">
            <v>Salaries, Wages and Allowances</v>
          </cell>
          <cell r="E90">
            <v>201790000</v>
          </cell>
          <cell r="F90">
            <v>201790</v>
          </cell>
        </row>
        <row r="91">
          <cell r="B91" t="str">
            <v>WC048</v>
          </cell>
          <cell r="C91" t="str">
            <v>M</v>
          </cell>
          <cell r="D91" t="str">
            <v>Salaries, Wages and Allowances</v>
          </cell>
          <cell r="E91">
            <v>109285170</v>
          </cell>
          <cell r="F91">
            <v>109285.17</v>
          </cell>
        </row>
        <row r="92">
          <cell r="B92" t="str">
            <v>FS162</v>
          </cell>
          <cell r="C92" t="str">
            <v>M</v>
          </cell>
          <cell r="D92" t="str">
            <v>Salaries, Wages and Allowances</v>
          </cell>
          <cell r="F92">
            <v>0</v>
          </cell>
        </row>
        <row r="93">
          <cell r="B93" t="str">
            <v>EC108</v>
          </cell>
          <cell r="C93" t="str">
            <v>M</v>
          </cell>
          <cell r="D93" t="str">
            <v>Salaries, Wages and Allowances</v>
          </cell>
          <cell r="F93">
            <v>0</v>
          </cell>
        </row>
        <row r="94">
          <cell r="B94" t="str">
            <v>EC109</v>
          </cell>
          <cell r="C94" t="str">
            <v>M</v>
          </cell>
          <cell r="D94" t="str">
            <v>Salaries, Wages and Allowances</v>
          </cell>
          <cell r="E94">
            <v>25095022</v>
          </cell>
          <cell r="F94">
            <v>25095.022</v>
          </cell>
        </row>
        <row r="95">
          <cell r="B95" t="str">
            <v>GT462</v>
          </cell>
          <cell r="C95" t="str">
            <v>M</v>
          </cell>
          <cell r="D95" t="str">
            <v>Salaries, Wages and Allowances</v>
          </cell>
          <cell r="E95">
            <v>111000000</v>
          </cell>
          <cell r="F95">
            <v>111000</v>
          </cell>
        </row>
        <row r="96">
          <cell r="B96" t="str">
            <v>kz432</v>
          </cell>
          <cell r="C96" t="str">
            <v>L</v>
          </cell>
          <cell r="D96" t="str">
            <v>Salaries, Wages and Allowances</v>
          </cell>
          <cell r="F96">
            <v>0</v>
          </cell>
        </row>
        <row r="97">
          <cell r="B97" t="str">
            <v>kz292</v>
          </cell>
          <cell r="C97" t="str">
            <v>H</v>
          </cell>
          <cell r="D97" t="str">
            <v>Salaries, Wages and Allowances</v>
          </cell>
          <cell r="E97">
            <v>176142520</v>
          </cell>
          <cell r="F97">
            <v>176142.52</v>
          </cell>
        </row>
        <row r="98">
          <cell r="B98" t="str">
            <v>WC051</v>
          </cell>
          <cell r="C98" t="str">
            <v>M</v>
          </cell>
          <cell r="D98" t="str">
            <v>Salaries, Wages and Allowances</v>
          </cell>
          <cell r="E98">
            <v>9457402</v>
          </cell>
          <cell r="F98">
            <v>9457.402</v>
          </cell>
        </row>
        <row r="99">
          <cell r="B99" t="str">
            <v>MP305</v>
          </cell>
          <cell r="C99" t="str">
            <v>L</v>
          </cell>
          <cell r="D99" t="str">
            <v>Salaries, Wages and Allowances</v>
          </cell>
          <cell r="E99">
            <v>85567384</v>
          </cell>
          <cell r="F99">
            <v>85567.384</v>
          </cell>
        </row>
        <row r="100">
          <cell r="B100" t="str">
            <v>NW396</v>
          </cell>
          <cell r="C100" t="str">
            <v>L</v>
          </cell>
          <cell r="D100" t="str">
            <v>Salaries, Wages and Allowances</v>
          </cell>
          <cell r="F100">
            <v>0</v>
          </cell>
        </row>
        <row r="101">
          <cell r="B101" t="str">
            <v>LIM355</v>
          </cell>
          <cell r="C101" t="str">
            <v>L</v>
          </cell>
          <cell r="D101" t="str">
            <v>Salaries, Wages and Allowances</v>
          </cell>
          <cell r="E101">
            <v>45025847</v>
          </cell>
          <cell r="F101">
            <v>45025.847</v>
          </cell>
        </row>
        <row r="102">
          <cell r="B102" t="str">
            <v>LIM362</v>
          </cell>
          <cell r="C102" t="str">
            <v>M</v>
          </cell>
          <cell r="D102" t="str">
            <v>Salaries, Wages and Allowances</v>
          </cell>
          <cell r="E102">
            <v>67118231</v>
          </cell>
          <cell r="F102">
            <v>67118.231</v>
          </cell>
        </row>
        <row r="103">
          <cell r="B103" t="str">
            <v>GT423</v>
          </cell>
          <cell r="C103" t="str">
            <v>M</v>
          </cell>
          <cell r="D103" t="str">
            <v>Salaries, Wages and Allowances</v>
          </cell>
          <cell r="E103">
            <v>90230984</v>
          </cell>
          <cell r="F103">
            <v>90230.984</v>
          </cell>
        </row>
        <row r="104">
          <cell r="B104" t="str">
            <v>FS161</v>
          </cell>
          <cell r="C104" t="str">
            <v>M</v>
          </cell>
          <cell r="D104" t="str">
            <v>Salaries, Wages and Allowances</v>
          </cell>
          <cell r="F104">
            <v>0</v>
          </cell>
        </row>
        <row r="105">
          <cell r="B105" t="str">
            <v>EC134</v>
          </cell>
          <cell r="C105" t="str">
            <v>M</v>
          </cell>
          <cell r="D105" t="str">
            <v>Salaries, Wages and Allowances</v>
          </cell>
          <cell r="E105">
            <v>102806689</v>
          </cell>
          <cell r="F105">
            <v>102806.689</v>
          </cell>
        </row>
        <row r="106">
          <cell r="B106" t="str">
            <v>NW372</v>
          </cell>
          <cell r="C106" t="str">
            <v>H</v>
          </cell>
          <cell r="D106" t="str">
            <v>Salaries, Wages and Allowances</v>
          </cell>
          <cell r="E106">
            <v>240342663</v>
          </cell>
          <cell r="F106">
            <v>240342.663</v>
          </cell>
        </row>
        <row r="107">
          <cell r="B107" t="str">
            <v>NW383</v>
          </cell>
          <cell r="C107" t="str">
            <v>L</v>
          </cell>
          <cell r="D107" t="str">
            <v>Salaries, Wages and Allowances</v>
          </cell>
          <cell r="E107">
            <v>162959400</v>
          </cell>
          <cell r="F107">
            <v>162959.4</v>
          </cell>
        </row>
        <row r="108">
          <cell r="B108" t="str">
            <v>FS205</v>
          </cell>
          <cell r="C108" t="str">
            <v>M</v>
          </cell>
          <cell r="D108" t="str">
            <v>Salaries, Wages and Allowances</v>
          </cell>
          <cell r="F108">
            <v>0</v>
          </cell>
        </row>
        <row r="109">
          <cell r="B109" t="str">
            <v>NC093</v>
          </cell>
          <cell r="C109" t="str">
            <v>L</v>
          </cell>
          <cell r="D109" t="str">
            <v>Salaries, Wages and Allowances</v>
          </cell>
          <cell r="E109">
            <v>18412632</v>
          </cell>
          <cell r="F109">
            <v>18412.632</v>
          </cell>
        </row>
        <row r="110">
          <cell r="B110" t="str">
            <v>EC104</v>
          </cell>
          <cell r="C110" t="str">
            <v>M</v>
          </cell>
          <cell r="D110" t="str">
            <v>Salaries, Wages and Allowances</v>
          </cell>
          <cell r="E110">
            <v>88058370</v>
          </cell>
          <cell r="F110">
            <v>88058.37</v>
          </cell>
        </row>
        <row r="111">
          <cell r="B111" t="str">
            <v>LIM344</v>
          </cell>
          <cell r="C111" t="str">
            <v>M</v>
          </cell>
          <cell r="D111" t="str">
            <v>Salaries, Wages and Allowances</v>
          </cell>
          <cell r="E111">
            <v>161596000</v>
          </cell>
          <cell r="F111">
            <v>161596</v>
          </cell>
        </row>
        <row r="112">
          <cell r="B112" t="str">
            <v>LIM473</v>
          </cell>
          <cell r="C112" t="str">
            <v>L</v>
          </cell>
          <cell r="D112" t="str">
            <v>Salaries, Wages and Allowances</v>
          </cell>
          <cell r="F112">
            <v>0</v>
          </cell>
        </row>
        <row r="113">
          <cell r="B113" t="str">
            <v>EC143</v>
          </cell>
          <cell r="C113" t="str">
            <v>L</v>
          </cell>
          <cell r="D113" t="str">
            <v>Salaries, Wages and Allowances</v>
          </cell>
          <cell r="E113">
            <v>31839745</v>
          </cell>
          <cell r="F113">
            <v>31839.745</v>
          </cell>
        </row>
        <row r="114">
          <cell r="B114" t="str">
            <v>FS194</v>
          </cell>
          <cell r="C114" t="str">
            <v>H</v>
          </cell>
          <cell r="D114" t="str">
            <v>Salaries, Wages and Allowances</v>
          </cell>
          <cell r="E114">
            <v>193445000</v>
          </cell>
          <cell r="F114">
            <v>193445</v>
          </cell>
        </row>
        <row r="115">
          <cell r="B115" t="str">
            <v>NW393</v>
          </cell>
          <cell r="C115" t="str">
            <v>M</v>
          </cell>
          <cell r="D115" t="str">
            <v>Salaries, Wages and Allowances</v>
          </cell>
          <cell r="E115">
            <v>30286000</v>
          </cell>
          <cell r="F115">
            <v>30286</v>
          </cell>
        </row>
        <row r="116">
          <cell r="B116" t="str">
            <v>kz291</v>
          </cell>
          <cell r="C116" t="str">
            <v>L</v>
          </cell>
          <cell r="D116" t="str">
            <v>Salaries, Wages and Allowances</v>
          </cell>
          <cell r="E116">
            <v>30491097</v>
          </cell>
          <cell r="F116">
            <v>30491.097</v>
          </cell>
        </row>
        <row r="117">
          <cell r="B117" t="str">
            <v>FS172</v>
          </cell>
          <cell r="C117" t="str">
            <v>H</v>
          </cell>
          <cell r="D117" t="str">
            <v>Salaries, Wages and Allowances</v>
          </cell>
          <cell r="F117">
            <v>0</v>
          </cell>
        </row>
        <row r="118">
          <cell r="B118" t="str">
            <v>FS173</v>
          </cell>
          <cell r="C118" t="str">
            <v>M</v>
          </cell>
          <cell r="D118" t="str">
            <v>Salaries, Wages and Allowances</v>
          </cell>
          <cell r="F118">
            <v>0</v>
          </cell>
        </row>
        <row r="119">
          <cell r="B119" t="str">
            <v>kz294</v>
          </cell>
          <cell r="C119" t="str">
            <v>M</v>
          </cell>
          <cell r="D119" t="str">
            <v>Salaries, Wages and Allowances</v>
          </cell>
          <cell r="E119">
            <v>12819019</v>
          </cell>
          <cell r="F119">
            <v>12819.019</v>
          </cell>
        </row>
        <row r="120">
          <cell r="B120" t="str">
            <v>NW404</v>
          </cell>
          <cell r="C120" t="str">
            <v>M</v>
          </cell>
          <cell r="D120" t="str">
            <v>Salaries, Wages and Allowances</v>
          </cell>
          <cell r="F120">
            <v>0</v>
          </cell>
        </row>
        <row r="121">
          <cell r="B121" t="str">
            <v>LIM335</v>
          </cell>
          <cell r="C121" t="str">
            <v>L</v>
          </cell>
          <cell r="D121" t="str">
            <v>Salaries, Wages and Allowances</v>
          </cell>
          <cell r="F121">
            <v>0</v>
          </cell>
        </row>
        <row r="122">
          <cell r="B122" t="str">
            <v>FS181</v>
          </cell>
          <cell r="C122" t="str">
            <v>L</v>
          </cell>
          <cell r="D122" t="str">
            <v>Salaries, Wages and Allowances</v>
          </cell>
          <cell r="E122">
            <v>42680268</v>
          </cell>
          <cell r="F122">
            <v>42680.268</v>
          </cell>
        </row>
        <row r="123">
          <cell r="B123" t="str">
            <v>EC441</v>
          </cell>
          <cell r="C123" t="str">
            <v>M</v>
          </cell>
          <cell r="D123" t="str">
            <v>Salaries, Wages and Allowances</v>
          </cell>
          <cell r="E123">
            <v>48706468</v>
          </cell>
          <cell r="F123">
            <v>48706.468</v>
          </cell>
        </row>
        <row r="124">
          <cell r="B124" t="str">
            <v>FS184</v>
          </cell>
          <cell r="C124" t="str">
            <v>H</v>
          </cell>
          <cell r="D124" t="str">
            <v>Salaries, Wages and Allowances</v>
          </cell>
          <cell r="E124">
            <v>365112527</v>
          </cell>
          <cell r="F124">
            <v>365112.527</v>
          </cell>
        </row>
        <row r="125">
          <cell r="B125" t="str">
            <v>WC011</v>
          </cell>
          <cell r="C125" t="str">
            <v>M</v>
          </cell>
          <cell r="D125" t="str">
            <v>Salaries, Wages and Allowances</v>
          </cell>
          <cell r="E125">
            <v>41357500</v>
          </cell>
          <cell r="F125">
            <v>41357.5</v>
          </cell>
        </row>
        <row r="126">
          <cell r="B126" t="str">
            <v>EC121</v>
          </cell>
          <cell r="C126" t="str">
            <v>L</v>
          </cell>
          <cell r="D126" t="str">
            <v>Salaries, Wages and Allowances</v>
          </cell>
          <cell r="F126">
            <v>0</v>
          </cell>
        </row>
        <row r="127">
          <cell r="B127" t="str">
            <v>EC151</v>
          </cell>
          <cell r="C127" t="str">
            <v>M</v>
          </cell>
          <cell r="D127" t="str">
            <v>Salaries, Wages and Allowances</v>
          </cell>
          <cell r="E127">
            <v>33970173</v>
          </cell>
          <cell r="F127">
            <v>33970.173</v>
          </cell>
        </row>
        <row r="128">
          <cell r="B128" t="str">
            <v>MP322</v>
          </cell>
          <cell r="C128" t="str">
            <v>H</v>
          </cell>
          <cell r="D128" t="str">
            <v>Salaries, Wages and Allowances</v>
          </cell>
          <cell r="F128">
            <v>0</v>
          </cell>
        </row>
        <row r="129">
          <cell r="B129" t="str">
            <v>kz281</v>
          </cell>
          <cell r="C129" t="str">
            <v>M</v>
          </cell>
          <cell r="D129" t="str">
            <v>Salaries, Wages and Allowances</v>
          </cell>
          <cell r="E129">
            <v>18227904</v>
          </cell>
          <cell r="F129">
            <v>18227.904</v>
          </cell>
        </row>
        <row r="130">
          <cell r="B130" t="str">
            <v>NW405</v>
          </cell>
          <cell r="C130" t="str">
            <v>H</v>
          </cell>
          <cell r="D130" t="str">
            <v>Salaries, Wages and Allowances</v>
          </cell>
          <cell r="F130">
            <v>0</v>
          </cell>
        </row>
        <row r="131">
          <cell r="B131" t="str">
            <v>FS204</v>
          </cell>
          <cell r="C131" t="str">
            <v>H</v>
          </cell>
          <cell r="D131" t="str">
            <v>Salaries, Wages and Allowances</v>
          </cell>
          <cell r="E131">
            <v>137461920</v>
          </cell>
          <cell r="F131">
            <v>137461.92</v>
          </cell>
        </row>
        <row r="132">
          <cell r="B132" t="str">
            <v>EC156</v>
          </cell>
          <cell r="C132" t="str">
            <v>L</v>
          </cell>
          <cell r="D132" t="str">
            <v>Salaries, Wages and Allowances</v>
          </cell>
          <cell r="F132">
            <v>0</v>
          </cell>
        </row>
        <row r="133">
          <cell r="B133" t="str">
            <v>GT422</v>
          </cell>
          <cell r="C133" t="str">
            <v>M</v>
          </cell>
          <cell r="D133" t="str">
            <v>Salaries, Wages and Allowances</v>
          </cell>
          <cell r="E133">
            <v>119684289</v>
          </cell>
          <cell r="F133">
            <v>119684.289</v>
          </cell>
        </row>
        <row r="134">
          <cell r="B134" t="str">
            <v>NC081</v>
          </cell>
          <cell r="C134" t="str">
            <v>L</v>
          </cell>
          <cell r="D134" t="str">
            <v>Salaries, Wages and Allowances</v>
          </cell>
          <cell r="F134">
            <v>0</v>
          </cell>
        </row>
        <row r="135">
          <cell r="B135" t="str">
            <v>kz226</v>
          </cell>
          <cell r="C135" t="str">
            <v>M</v>
          </cell>
          <cell r="D135" t="str">
            <v>Salaries, Wages and Allowances</v>
          </cell>
          <cell r="F135">
            <v>0</v>
          </cell>
        </row>
        <row r="136">
          <cell r="B136" t="str">
            <v>MP303</v>
          </cell>
          <cell r="C136" t="str">
            <v>L</v>
          </cell>
          <cell r="D136" t="str">
            <v>Salaries, Wages and Allowances</v>
          </cell>
          <cell r="E136">
            <v>65906863</v>
          </cell>
          <cell r="F136">
            <v>65906.863</v>
          </cell>
        </row>
        <row r="137">
          <cell r="B137" t="str">
            <v>EC122</v>
          </cell>
          <cell r="C137" t="str">
            <v>M</v>
          </cell>
          <cell r="D137" t="str">
            <v>Salaries, Wages and Allowances</v>
          </cell>
          <cell r="E137">
            <v>78493204</v>
          </cell>
          <cell r="F137">
            <v>78493.204</v>
          </cell>
        </row>
        <row r="138">
          <cell r="B138" t="str">
            <v>LIM365</v>
          </cell>
          <cell r="C138" t="str">
            <v>L</v>
          </cell>
          <cell r="D138" t="str">
            <v>Salaries, Wages and Allowances</v>
          </cell>
          <cell r="E138">
            <v>47510</v>
          </cell>
          <cell r="F138">
            <v>47.51</v>
          </cell>
        </row>
        <row r="139">
          <cell r="B139" t="str">
            <v>LIM367</v>
          </cell>
          <cell r="C139" t="str">
            <v>L</v>
          </cell>
          <cell r="D139" t="str">
            <v>Salaries, Wages and Allowances</v>
          </cell>
          <cell r="E139">
            <v>140780565</v>
          </cell>
          <cell r="F139">
            <v>140780.565</v>
          </cell>
        </row>
        <row r="140">
          <cell r="B140" t="str">
            <v>GT481</v>
          </cell>
          <cell r="C140" t="str">
            <v>H</v>
          </cell>
          <cell r="D140" t="str">
            <v>Salaries, Wages and Allowances</v>
          </cell>
          <cell r="E140">
            <v>366747000</v>
          </cell>
          <cell r="F140">
            <v>366747</v>
          </cell>
        </row>
        <row r="141">
          <cell r="B141" t="str">
            <v>FS163</v>
          </cell>
          <cell r="C141" t="str">
            <v>L</v>
          </cell>
          <cell r="D141" t="str">
            <v>Salaries, Wages and Allowances</v>
          </cell>
          <cell r="E141">
            <v>25283724</v>
          </cell>
          <cell r="F141">
            <v>25283.724</v>
          </cell>
        </row>
        <row r="142">
          <cell r="B142" t="str">
            <v>LIM353</v>
          </cell>
          <cell r="C142" t="str">
            <v>L</v>
          </cell>
          <cell r="D142" t="str">
            <v>Salaries, Wages and Allowances</v>
          </cell>
          <cell r="E142">
            <v>36468349</v>
          </cell>
          <cell r="F142">
            <v>36468.349</v>
          </cell>
        </row>
        <row r="143">
          <cell r="B143" t="str">
            <v>NW395</v>
          </cell>
          <cell r="C143" t="str">
            <v>L</v>
          </cell>
          <cell r="D143" t="str">
            <v>Salaries, Wages and Allowances</v>
          </cell>
          <cell r="E143">
            <v>5689000</v>
          </cell>
          <cell r="F143">
            <v>5689</v>
          </cell>
        </row>
        <row r="144">
          <cell r="B144" t="str">
            <v>LIM364</v>
          </cell>
          <cell r="C144" t="str">
            <v>M</v>
          </cell>
          <cell r="D144" t="str">
            <v>Salaries, Wages and Allowances</v>
          </cell>
          <cell r="E144">
            <v>28420000</v>
          </cell>
          <cell r="F144">
            <v>28420</v>
          </cell>
        </row>
        <row r="145">
          <cell r="B145" t="str">
            <v>FS201</v>
          </cell>
          <cell r="C145" t="str">
            <v>H</v>
          </cell>
          <cell r="D145" t="str">
            <v>Salaries, Wages and Allowances</v>
          </cell>
          <cell r="F145">
            <v>0</v>
          </cell>
        </row>
        <row r="146">
          <cell r="B146" t="str">
            <v>NW371</v>
          </cell>
          <cell r="C146" t="str">
            <v>L</v>
          </cell>
          <cell r="D146" t="str">
            <v>Salaries, Wages and Allowances</v>
          </cell>
          <cell r="F146">
            <v>0</v>
          </cell>
        </row>
        <row r="147">
          <cell r="B147" t="str">
            <v>NW375</v>
          </cell>
          <cell r="C147" t="str">
            <v>M</v>
          </cell>
          <cell r="D147" t="str">
            <v>Salaries, Wages and Allowances</v>
          </cell>
          <cell r="E147">
            <v>98371061</v>
          </cell>
          <cell r="F147">
            <v>98371.061</v>
          </cell>
        </row>
        <row r="148">
          <cell r="B148" t="str">
            <v>NC451</v>
          </cell>
          <cell r="C148" t="str">
            <v>L</v>
          </cell>
          <cell r="D148" t="str">
            <v>Salaries, Wages and Allowances</v>
          </cell>
          <cell r="F148">
            <v>0</v>
          </cell>
        </row>
        <row r="149">
          <cell r="B149" t="str">
            <v>WC043</v>
          </cell>
          <cell r="C149" t="str">
            <v>H</v>
          </cell>
          <cell r="D149" t="str">
            <v>Salaries, Wages and Allowances</v>
          </cell>
          <cell r="E149">
            <v>142583076</v>
          </cell>
          <cell r="F149">
            <v>142583.076</v>
          </cell>
        </row>
        <row r="150">
          <cell r="B150" t="str">
            <v>kz223</v>
          </cell>
          <cell r="C150" t="str">
            <v>L</v>
          </cell>
          <cell r="D150" t="str">
            <v>Salaries, Wages and Allowances</v>
          </cell>
          <cell r="F150">
            <v>0</v>
          </cell>
        </row>
        <row r="151">
          <cell r="B151" t="str">
            <v>kz244</v>
          </cell>
          <cell r="C151" t="str">
            <v>L</v>
          </cell>
          <cell r="D151" t="str">
            <v>Salaries, Wages and Allowances</v>
          </cell>
          <cell r="E151">
            <v>14606021</v>
          </cell>
          <cell r="F151">
            <v>14606.021</v>
          </cell>
        </row>
        <row r="152">
          <cell r="B152" t="str">
            <v>MP302</v>
          </cell>
          <cell r="C152" t="str">
            <v>L</v>
          </cell>
          <cell r="D152" t="str">
            <v>Salaries, Wages and Allowances</v>
          </cell>
          <cell r="E152">
            <v>113060420</v>
          </cell>
          <cell r="F152">
            <v>113060.42</v>
          </cell>
        </row>
        <row r="153">
          <cell r="B153" t="str">
            <v>kz225</v>
          </cell>
          <cell r="C153" t="str">
            <v>H</v>
          </cell>
          <cell r="D153" t="str">
            <v>Salaries, Wages and Allowances</v>
          </cell>
          <cell r="E153">
            <v>321097000</v>
          </cell>
          <cell r="F153">
            <v>321097</v>
          </cell>
        </row>
        <row r="154">
          <cell r="B154" t="str">
            <v>kz285</v>
          </cell>
          <cell r="C154" t="str">
            <v>L</v>
          </cell>
          <cell r="D154" t="str">
            <v>Salaries, Wages and Allowances</v>
          </cell>
          <cell r="E154">
            <v>10500398</v>
          </cell>
          <cell r="F154">
            <v>10500.398</v>
          </cell>
        </row>
        <row r="155">
          <cell r="B155" t="str">
            <v>kz275</v>
          </cell>
          <cell r="C155" t="str">
            <v>L</v>
          </cell>
          <cell r="D155" t="str">
            <v>Salaries, Wages and Allowances</v>
          </cell>
          <cell r="E155">
            <v>19665000</v>
          </cell>
          <cell r="F155">
            <v>19665</v>
          </cell>
        </row>
        <row r="156">
          <cell r="B156" t="str">
            <v>LIM341</v>
          </cell>
          <cell r="C156" t="str">
            <v>L</v>
          </cell>
          <cell r="D156" t="str">
            <v>Salaries, Wages and Allowances</v>
          </cell>
          <cell r="E156">
            <v>38547000</v>
          </cell>
          <cell r="F156">
            <v>38547</v>
          </cell>
        </row>
        <row r="157">
          <cell r="B157" t="str">
            <v>LIM342</v>
          </cell>
          <cell r="C157" t="str">
            <v>L</v>
          </cell>
          <cell r="D157" t="str">
            <v>Salaries, Wages and Allowances</v>
          </cell>
          <cell r="F157">
            <v>0</v>
          </cell>
        </row>
        <row r="158">
          <cell r="B158" t="str">
            <v>FS185</v>
          </cell>
          <cell r="C158" t="str">
            <v>M</v>
          </cell>
          <cell r="D158" t="str">
            <v>Salaries, Wages and Allowances</v>
          </cell>
          <cell r="E158">
            <v>48778746</v>
          </cell>
          <cell r="F158">
            <v>48778.746</v>
          </cell>
        </row>
        <row r="159">
          <cell r="B159" t="str">
            <v>FS171</v>
          </cell>
          <cell r="C159" t="str">
            <v>L</v>
          </cell>
          <cell r="D159" t="str">
            <v>Salaries, Wages and Allowances</v>
          </cell>
          <cell r="F159">
            <v>0</v>
          </cell>
        </row>
        <row r="160">
          <cell r="B160" t="str">
            <v>NW392</v>
          </cell>
          <cell r="C160" t="str">
            <v>L</v>
          </cell>
          <cell r="D160" t="str">
            <v>Salaries, Wages and Allowances</v>
          </cell>
          <cell r="F160">
            <v>0</v>
          </cell>
        </row>
        <row r="161">
          <cell r="B161" t="str">
            <v>NC062</v>
          </cell>
          <cell r="C161" t="str">
            <v>M</v>
          </cell>
          <cell r="D161" t="str">
            <v>Salaries, Wages and Allowances</v>
          </cell>
          <cell r="F161">
            <v>0</v>
          </cell>
        </row>
        <row r="162">
          <cell r="B162" t="str">
            <v>EC105</v>
          </cell>
          <cell r="C162" t="str">
            <v>L</v>
          </cell>
          <cell r="D162" t="str">
            <v>Salaries, Wages and Allowances</v>
          </cell>
          <cell r="E162">
            <v>59784290</v>
          </cell>
          <cell r="F162">
            <v>59784.29</v>
          </cell>
        </row>
        <row r="163">
          <cell r="B163" t="str">
            <v>kz293</v>
          </cell>
          <cell r="C163" t="str">
            <v>L</v>
          </cell>
          <cell r="D163" t="str">
            <v>Salaries, Wages and Allowances</v>
          </cell>
          <cell r="F163">
            <v>0</v>
          </cell>
        </row>
        <row r="164">
          <cell r="B164" t="str">
            <v>kz252</v>
          </cell>
          <cell r="C164" t="str">
            <v>H</v>
          </cell>
          <cell r="D164" t="str">
            <v>Salaries, Wages and Allowances</v>
          </cell>
          <cell r="F164">
            <v>0</v>
          </cell>
        </row>
        <row r="165">
          <cell r="B165" t="str">
            <v>EC126</v>
          </cell>
          <cell r="C165" t="str">
            <v>M</v>
          </cell>
          <cell r="D165" t="str">
            <v>Salaries, Wages and Allowances</v>
          </cell>
          <cell r="F165">
            <v>0</v>
          </cell>
        </row>
        <row r="166">
          <cell r="B166" t="str">
            <v>EC153</v>
          </cell>
          <cell r="C166" t="str">
            <v>L</v>
          </cell>
          <cell r="D166" t="str">
            <v>Salaries, Wages and Allowances</v>
          </cell>
          <cell r="F166">
            <v>0</v>
          </cell>
        </row>
        <row r="167">
          <cell r="B167" t="str">
            <v>FS203</v>
          </cell>
          <cell r="C167" t="str">
            <v>M</v>
          </cell>
          <cell r="D167" t="str">
            <v>Salaries, Wages and Allowances</v>
          </cell>
          <cell r="E167">
            <v>97528324</v>
          </cell>
          <cell r="F167">
            <v>97528.324</v>
          </cell>
        </row>
        <row r="168">
          <cell r="B168" t="str">
            <v>kz286</v>
          </cell>
          <cell r="C168" t="str">
            <v>M</v>
          </cell>
          <cell r="D168" t="str">
            <v>Salaries, Wages and Allowances</v>
          </cell>
          <cell r="F168">
            <v>0</v>
          </cell>
        </row>
        <row r="169">
          <cell r="B169" t="str">
            <v>FS193</v>
          </cell>
          <cell r="C169" t="str">
            <v>M</v>
          </cell>
          <cell r="D169" t="str">
            <v>Salaries, Wages and Allowances</v>
          </cell>
          <cell r="E169">
            <v>32883</v>
          </cell>
          <cell r="F169">
            <v>32.883</v>
          </cell>
        </row>
        <row r="170">
          <cell r="B170" t="str">
            <v>MP324</v>
          </cell>
          <cell r="C170" t="str">
            <v>M</v>
          </cell>
          <cell r="D170" t="str">
            <v>Salaries, Wages and Allowances</v>
          </cell>
          <cell r="F170">
            <v>0</v>
          </cell>
        </row>
        <row r="171">
          <cell r="B171" t="str">
            <v>EC127</v>
          </cell>
          <cell r="C171" t="str">
            <v>L</v>
          </cell>
          <cell r="D171" t="str">
            <v>Salaries, Wages and Allowances</v>
          </cell>
          <cell r="F171">
            <v>0</v>
          </cell>
        </row>
        <row r="172">
          <cell r="B172" t="str">
            <v>GT461</v>
          </cell>
          <cell r="C172" t="str">
            <v>M</v>
          </cell>
          <cell r="D172" t="str">
            <v>Salaries, Wages and Allowances</v>
          </cell>
          <cell r="E172">
            <v>43691767</v>
          </cell>
          <cell r="F172">
            <v>43691.767</v>
          </cell>
        </row>
        <row r="173">
          <cell r="B173" t="str">
            <v>kz265</v>
          </cell>
          <cell r="C173" t="str">
            <v>L</v>
          </cell>
          <cell r="D173" t="str">
            <v>Salaries, Wages and Allowances</v>
          </cell>
          <cell r="F173">
            <v>0</v>
          </cell>
        </row>
        <row r="174">
          <cell r="B174" t="str">
            <v>kz242</v>
          </cell>
          <cell r="C174" t="str">
            <v>L</v>
          </cell>
          <cell r="D174" t="str">
            <v>Salaries, Wages and Allowances</v>
          </cell>
          <cell r="E174">
            <v>24435404</v>
          </cell>
          <cell r="F174">
            <v>24435.404</v>
          </cell>
        </row>
        <row r="175">
          <cell r="B175" t="str">
            <v>EC152</v>
          </cell>
          <cell r="C175" t="str">
            <v>L</v>
          </cell>
          <cell r="D175" t="str">
            <v>Salaries, Wages and Allowances</v>
          </cell>
          <cell r="F175">
            <v>0</v>
          </cell>
        </row>
        <row r="176">
          <cell r="B176" t="str">
            <v>kz283</v>
          </cell>
          <cell r="C176" t="str">
            <v>L</v>
          </cell>
          <cell r="D176" t="str">
            <v>Salaries, Wages and Allowances</v>
          </cell>
          <cell r="F176">
            <v>0</v>
          </cell>
        </row>
        <row r="177">
          <cell r="B177" t="str">
            <v>EC128</v>
          </cell>
          <cell r="C177" t="str">
            <v>L</v>
          </cell>
          <cell r="D177" t="str">
            <v>Salaries, Wages and Allowances</v>
          </cell>
          <cell r="E177">
            <v>22076655</v>
          </cell>
          <cell r="F177">
            <v>22076.655</v>
          </cell>
        </row>
        <row r="178">
          <cell r="B178" t="str">
            <v>EC155</v>
          </cell>
          <cell r="C178" t="str">
            <v>L</v>
          </cell>
          <cell r="D178" t="str">
            <v>Salaries, Wages and Allowances</v>
          </cell>
          <cell r="E178">
            <v>49861237</v>
          </cell>
          <cell r="F178">
            <v>49861.237</v>
          </cell>
        </row>
        <row r="179">
          <cell r="B179" t="str">
            <v>kz235</v>
          </cell>
          <cell r="C179" t="str">
            <v>L</v>
          </cell>
          <cell r="D179" t="str">
            <v>Salaries, Wages and Allowances</v>
          </cell>
          <cell r="F179">
            <v>0</v>
          </cell>
        </row>
        <row r="180">
          <cell r="B180" t="str">
            <v>WC045</v>
          </cell>
          <cell r="C180" t="str">
            <v>M</v>
          </cell>
          <cell r="D180" t="str">
            <v>Salaries, Wages and Allowances</v>
          </cell>
          <cell r="E180">
            <v>103688785</v>
          </cell>
          <cell r="F180">
            <v>103688.785</v>
          </cell>
        </row>
        <row r="181">
          <cell r="B181" t="str">
            <v>WC032</v>
          </cell>
          <cell r="C181" t="str">
            <v>H</v>
          </cell>
          <cell r="D181" t="str">
            <v>Salaries, Wages and Allowances</v>
          </cell>
          <cell r="E181">
            <v>153493300</v>
          </cell>
          <cell r="F181">
            <v>153493.3</v>
          </cell>
        </row>
        <row r="182">
          <cell r="B182" t="str">
            <v>NC094</v>
          </cell>
          <cell r="C182" t="str">
            <v>M</v>
          </cell>
          <cell r="D182" t="str">
            <v>Salaries, Wages and Allowances</v>
          </cell>
          <cell r="E182">
            <v>40959947</v>
          </cell>
          <cell r="F182">
            <v>40959.947</v>
          </cell>
        </row>
        <row r="183">
          <cell r="B183" t="str">
            <v>FS195</v>
          </cell>
          <cell r="C183" t="str">
            <v>L</v>
          </cell>
          <cell r="D183" t="str">
            <v>Salaries, Wages and Allowances</v>
          </cell>
          <cell r="F183">
            <v>0</v>
          </cell>
        </row>
        <row r="184">
          <cell r="B184" t="str">
            <v>LIM354</v>
          </cell>
          <cell r="C184" t="str">
            <v>H</v>
          </cell>
          <cell r="D184" t="str">
            <v>Salaries, Wages and Allowances</v>
          </cell>
          <cell r="E184">
            <v>339231370</v>
          </cell>
          <cell r="F184">
            <v>339231.37</v>
          </cell>
        </row>
        <row r="185">
          <cell r="B185" t="str">
            <v>EC154</v>
          </cell>
          <cell r="C185" t="str">
            <v>M</v>
          </cell>
          <cell r="D185" t="str">
            <v>Salaries, Wages and Allowances</v>
          </cell>
          <cell r="E185">
            <v>26453207</v>
          </cell>
          <cell r="F185">
            <v>26453.207</v>
          </cell>
        </row>
        <row r="186">
          <cell r="B186" t="str">
            <v>WC052</v>
          </cell>
          <cell r="C186" t="str">
            <v>M</v>
          </cell>
          <cell r="D186" t="str">
            <v>Salaries, Wages and Allowances</v>
          </cell>
          <cell r="E186">
            <v>7965204</v>
          </cell>
          <cell r="F186">
            <v>7965.204</v>
          </cell>
        </row>
        <row r="187">
          <cell r="B187" t="str">
            <v>NW385</v>
          </cell>
          <cell r="C187" t="str">
            <v>L</v>
          </cell>
          <cell r="D187" t="str">
            <v>Salaries, Wages and Allowances</v>
          </cell>
          <cell r="E187">
            <v>57051000</v>
          </cell>
          <cell r="F187">
            <v>57051</v>
          </cell>
        </row>
        <row r="188">
          <cell r="B188" t="str">
            <v>GT482</v>
          </cell>
          <cell r="C188" t="str">
            <v>H</v>
          </cell>
          <cell r="D188" t="str">
            <v>Salaries, Wages and Allowances</v>
          </cell>
          <cell r="E188">
            <v>158380003</v>
          </cell>
          <cell r="F188">
            <v>158380.003</v>
          </cell>
        </row>
        <row r="189">
          <cell r="B189" t="str">
            <v>NW381</v>
          </cell>
          <cell r="C189" t="str">
            <v>L</v>
          </cell>
          <cell r="D189" t="str">
            <v>Salaries, Wages and Allowances</v>
          </cell>
          <cell r="F189">
            <v>0</v>
          </cell>
        </row>
        <row r="190">
          <cell r="B190" t="str">
            <v>NC075</v>
          </cell>
          <cell r="C190" t="str">
            <v>M</v>
          </cell>
          <cell r="D190" t="str">
            <v>Salaries, Wages and Allowances</v>
          </cell>
          <cell r="E190">
            <v>12500000</v>
          </cell>
          <cell r="F190">
            <v>12500</v>
          </cell>
        </row>
        <row r="191">
          <cell r="B191" t="str">
            <v>kz227</v>
          </cell>
          <cell r="C191" t="str">
            <v>L</v>
          </cell>
          <cell r="D191" t="str">
            <v>Salaries, Wages and Allowances</v>
          </cell>
          <cell r="E191">
            <v>17654958</v>
          </cell>
          <cell r="F191">
            <v>17654.958</v>
          </cell>
        </row>
        <row r="192">
          <cell r="B192" t="str">
            <v>NC061</v>
          </cell>
          <cell r="C192" t="str">
            <v>M</v>
          </cell>
          <cell r="D192" t="str">
            <v>Salaries, Wages and Allowances</v>
          </cell>
          <cell r="E192">
            <v>13473054</v>
          </cell>
          <cell r="F192">
            <v>13473.054</v>
          </cell>
        </row>
        <row r="193">
          <cell r="B193" t="str">
            <v>NW373</v>
          </cell>
          <cell r="C193" t="str">
            <v>H</v>
          </cell>
          <cell r="D193" t="str">
            <v>Salaries, Wages and Allowances</v>
          </cell>
          <cell r="F193">
            <v>0</v>
          </cell>
        </row>
        <row r="194">
          <cell r="B194" t="str">
            <v>EC138</v>
          </cell>
          <cell r="C194" t="str">
            <v>L</v>
          </cell>
          <cell r="D194" t="str">
            <v>Salaries, Wages and Allowances</v>
          </cell>
          <cell r="E194">
            <v>2158776</v>
          </cell>
          <cell r="F194">
            <v>2158.776</v>
          </cell>
        </row>
        <row r="195">
          <cell r="B195" t="str">
            <v>WC014</v>
          </cell>
          <cell r="C195" t="str">
            <v>H</v>
          </cell>
          <cell r="D195" t="str">
            <v>Salaries, Wages and Allowances</v>
          </cell>
          <cell r="E195">
            <v>146667487</v>
          </cell>
          <cell r="F195">
            <v>146667.487</v>
          </cell>
        </row>
        <row r="196">
          <cell r="B196" t="str">
            <v>MP304</v>
          </cell>
          <cell r="C196" t="str">
            <v>M</v>
          </cell>
          <cell r="D196" t="str">
            <v>Salaries, Wages and Allowances</v>
          </cell>
          <cell r="E196">
            <v>42992389</v>
          </cell>
          <cell r="F196">
            <v>42992.389</v>
          </cell>
        </row>
        <row r="197">
          <cell r="B197" t="str">
            <v>EC142</v>
          </cell>
          <cell r="C197" t="str">
            <v>M</v>
          </cell>
          <cell r="D197" t="str">
            <v>Salaries, Wages and Allowances</v>
          </cell>
          <cell r="E197">
            <v>37756712</v>
          </cell>
          <cell r="F197">
            <v>37756.712</v>
          </cell>
        </row>
        <row r="198">
          <cell r="B198" t="str">
            <v>FS191</v>
          </cell>
          <cell r="C198" t="str">
            <v>M</v>
          </cell>
          <cell r="D198" t="str">
            <v>Salaries, Wages and Allowances</v>
          </cell>
          <cell r="E198">
            <v>84289033</v>
          </cell>
          <cell r="F198">
            <v>84289.033</v>
          </cell>
        </row>
        <row r="199">
          <cell r="B199" t="str">
            <v>NC078</v>
          </cell>
          <cell r="C199" t="str">
            <v>M</v>
          </cell>
          <cell r="D199" t="str">
            <v>Salaries, Wages and Allowances</v>
          </cell>
          <cell r="E199">
            <v>22663201</v>
          </cell>
          <cell r="F199">
            <v>22663.201</v>
          </cell>
        </row>
        <row r="200">
          <cell r="B200" t="str">
            <v>NC077</v>
          </cell>
          <cell r="C200" t="str">
            <v>M</v>
          </cell>
          <cell r="D200" t="str">
            <v>Salaries, Wages and Allowances</v>
          </cell>
          <cell r="E200">
            <v>17838397</v>
          </cell>
          <cell r="F200">
            <v>17838.397</v>
          </cell>
        </row>
        <row r="201">
          <cell r="B201" t="str">
            <v>NC091</v>
          </cell>
          <cell r="C201" t="str">
            <v>H</v>
          </cell>
          <cell r="D201" t="str">
            <v>Salaries, Wages and Allowances</v>
          </cell>
          <cell r="E201">
            <v>308292000</v>
          </cell>
          <cell r="F201">
            <v>308292</v>
          </cell>
        </row>
        <row r="202">
          <cell r="B202" t="str">
            <v>WC024</v>
          </cell>
          <cell r="C202" t="str">
            <v>H</v>
          </cell>
          <cell r="D202" t="str">
            <v>Salaries, Wages and Allowances</v>
          </cell>
          <cell r="E202">
            <v>217363000</v>
          </cell>
          <cell r="F202">
            <v>217363</v>
          </cell>
        </row>
        <row r="203">
          <cell r="B203" t="str">
            <v>MP313</v>
          </cell>
          <cell r="C203" t="str">
            <v>H</v>
          </cell>
          <cell r="D203" t="str">
            <v>Salaries, Wages and Allowances</v>
          </cell>
          <cell r="F203">
            <v>0</v>
          </cell>
        </row>
        <row r="204">
          <cell r="B204" t="str">
            <v>EC106</v>
          </cell>
          <cell r="C204" t="str">
            <v>M</v>
          </cell>
          <cell r="D204" t="str">
            <v>Salaries, Wages and Allowances</v>
          </cell>
          <cell r="E204">
            <v>22698940</v>
          </cell>
          <cell r="F204">
            <v>22698.94</v>
          </cell>
        </row>
        <row r="205">
          <cell r="B205" t="str">
            <v>WC015</v>
          </cell>
          <cell r="C205" t="str">
            <v>M</v>
          </cell>
          <cell r="D205" t="str">
            <v>Salaries, Wages and Allowances</v>
          </cell>
          <cell r="E205">
            <v>94845623</v>
          </cell>
          <cell r="F205">
            <v>94845.623</v>
          </cell>
        </row>
        <row r="206">
          <cell r="B206" t="str">
            <v>WC034</v>
          </cell>
          <cell r="C206" t="str">
            <v>L</v>
          </cell>
          <cell r="D206" t="str">
            <v>Salaries, Wages and Allowances</v>
          </cell>
          <cell r="E206">
            <v>33988275</v>
          </cell>
          <cell r="F206">
            <v>33988.275</v>
          </cell>
        </row>
        <row r="207">
          <cell r="B207" t="str">
            <v>MP321</v>
          </cell>
          <cell r="C207" t="str">
            <v>L</v>
          </cell>
          <cell r="D207" t="str">
            <v>Salaries, Wages and Allowances</v>
          </cell>
          <cell r="F207">
            <v>0</v>
          </cell>
        </row>
        <row r="208">
          <cell r="B208" t="str">
            <v>LIM361</v>
          </cell>
          <cell r="C208" t="str">
            <v>L</v>
          </cell>
          <cell r="D208" t="str">
            <v>Salaries, Wages and Allowances</v>
          </cell>
          <cell r="F208">
            <v>0</v>
          </cell>
        </row>
        <row r="209">
          <cell r="B209" t="str">
            <v>kz273</v>
          </cell>
          <cell r="C209" t="str">
            <v>L</v>
          </cell>
          <cell r="D209" t="str">
            <v>Salaries, Wages and Allowances</v>
          </cell>
          <cell r="E209">
            <v>7997586</v>
          </cell>
          <cell r="F209">
            <v>7997.586</v>
          </cell>
        </row>
        <row r="210">
          <cell r="B210" t="str">
            <v>WC031</v>
          </cell>
          <cell r="C210" t="str">
            <v>M</v>
          </cell>
          <cell r="D210" t="str">
            <v>Salaries, Wages and Allowances</v>
          </cell>
          <cell r="E210">
            <v>81550000</v>
          </cell>
          <cell r="F210">
            <v>81550</v>
          </cell>
        </row>
        <row r="211">
          <cell r="B211" t="str">
            <v>NC076</v>
          </cell>
          <cell r="C211" t="str">
            <v>L</v>
          </cell>
          <cell r="D211" t="str">
            <v>Salaries, Wages and Allowances</v>
          </cell>
          <cell r="F211">
            <v>0</v>
          </cell>
        </row>
        <row r="212">
          <cell r="B212" t="str">
            <v>MP315</v>
          </cell>
          <cell r="C212" t="str">
            <v>L</v>
          </cell>
          <cell r="D212" t="str">
            <v>Salaries, Wages and Allowances</v>
          </cell>
          <cell r="F212">
            <v>0</v>
          </cell>
        </row>
        <row r="213">
          <cell r="B213" t="str">
            <v>LIM343</v>
          </cell>
          <cell r="C213" t="str">
            <v>M</v>
          </cell>
          <cell r="D213" t="str">
            <v>Salaries, Wages and Allowances</v>
          </cell>
          <cell r="E213">
            <v>126734000</v>
          </cell>
          <cell r="F213">
            <v>126734</v>
          </cell>
        </row>
        <row r="214">
          <cell r="B214" t="str">
            <v>NW402</v>
          </cell>
          <cell r="C214" t="str">
            <v>H</v>
          </cell>
          <cell r="D214" t="str">
            <v>Salaries, Wages and Allowances</v>
          </cell>
          <cell r="E214">
            <v>178906000</v>
          </cell>
          <cell r="F214">
            <v>178906</v>
          </cell>
        </row>
        <row r="215">
          <cell r="B215" t="str">
            <v>FS182</v>
          </cell>
          <cell r="C215" t="str">
            <v>L</v>
          </cell>
          <cell r="D215" t="str">
            <v>Salaries, Wages and Allowances</v>
          </cell>
          <cell r="E215">
            <v>19567990</v>
          </cell>
          <cell r="F215">
            <v>19567.99</v>
          </cell>
        </row>
        <row r="216">
          <cell r="B216" t="str">
            <v>NC085</v>
          </cell>
          <cell r="C216" t="str">
            <v>L</v>
          </cell>
          <cell r="D216" t="str">
            <v>Salaries, Wages and Allowances</v>
          </cell>
          <cell r="E216">
            <v>30659132</v>
          </cell>
          <cell r="F216">
            <v>30659.132</v>
          </cell>
        </row>
        <row r="217">
          <cell r="B217" t="str">
            <v>EC132</v>
          </cell>
          <cell r="C217" t="str">
            <v>L</v>
          </cell>
          <cell r="D217" t="str">
            <v>Salaries, Wages and Allowances</v>
          </cell>
          <cell r="E217">
            <v>15082446</v>
          </cell>
          <cell r="F217">
            <v>15082.446</v>
          </cell>
        </row>
        <row r="218">
          <cell r="B218" t="str">
            <v>NW382</v>
          </cell>
          <cell r="C218" t="str">
            <v>L</v>
          </cell>
          <cell r="D218" t="str">
            <v>Salaries, Wages and Allowances</v>
          </cell>
          <cell r="E218">
            <v>49421625</v>
          </cell>
          <cell r="F218">
            <v>49421.625</v>
          </cell>
        </row>
        <row r="219">
          <cell r="B219" t="str">
            <v>FS183</v>
          </cell>
          <cell r="C219" t="str">
            <v>M</v>
          </cell>
          <cell r="D219" t="str">
            <v>Salaries, Wages and Allowances</v>
          </cell>
          <cell r="E219">
            <v>30475254</v>
          </cell>
          <cell r="F219">
            <v>30475.254</v>
          </cell>
        </row>
        <row r="220">
          <cell r="B220" t="str">
            <v>kz434</v>
          </cell>
          <cell r="C220" t="str">
            <v>L</v>
          </cell>
          <cell r="D220" t="str">
            <v>Salaries, Wages and Allowances</v>
          </cell>
          <cell r="E220">
            <v>18554407</v>
          </cell>
          <cell r="F220">
            <v>18554.407</v>
          </cell>
        </row>
        <row r="221">
          <cell r="B221" t="str">
            <v>NC071</v>
          </cell>
          <cell r="C221" t="str">
            <v>M</v>
          </cell>
          <cell r="D221" t="str">
            <v>Salaries, Wages and Allowances</v>
          </cell>
          <cell r="E221">
            <v>16861980</v>
          </cell>
          <cell r="F221">
            <v>16861.98</v>
          </cell>
        </row>
        <row r="222">
          <cell r="B222" t="str">
            <v>kz266</v>
          </cell>
          <cell r="C222" t="str">
            <v>L</v>
          </cell>
          <cell r="D222" t="str">
            <v>Salaries, Wages and Allowances</v>
          </cell>
          <cell r="F222">
            <v>0</v>
          </cell>
        </row>
        <row r="223">
          <cell r="B223" t="str">
            <v>kz212</v>
          </cell>
          <cell r="C223" t="str">
            <v>M</v>
          </cell>
          <cell r="D223" t="str">
            <v>Salaries, Wages and Allowances</v>
          </cell>
          <cell r="E223">
            <v>40031367</v>
          </cell>
          <cell r="F223">
            <v>40031.367</v>
          </cell>
        </row>
        <row r="224">
          <cell r="B224" t="str">
            <v>kz271</v>
          </cell>
          <cell r="C224" t="str">
            <v>M</v>
          </cell>
          <cell r="D224" t="str">
            <v>Salaries, Wages and Allowances</v>
          </cell>
          <cell r="E224">
            <v>19493171</v>
          </cell>
          <cell r="F224">
            <v>19493.171</v>
          </cell>
        </row>
        <row r="225">
          <cell r="B225" t="str">
            <v>kz282</v>
          </cell>
          <cell r="C225" t="str">
            <v>H</v>
          </cell>
          <cell r="D225" t="str">
            <v>Salaries, Wages and Allowances</v>
          </cell>
          <cell r="E225">
            <v>347879100</v>
          </cell>
          <cell r="F225">
            <v>347879.1</v>
          </cell>
        </row>
        <row r="226">
          <cell r="B226" t="str">
            <v>MP323</v>
          </cell>
          <cell r="C226" t="str">
            <v>M</v>
          </cell>
          <cell r="D226" t="str">
            <v>Salaries, Wages and Allowances</v>
          </cell>
          <cell r="E226">
            <v>50160089</v>
          </cell>
          <cell r="F226">
            <v>50160.089</v>
          </cell>
        </row>
        <row r="227">
          <cell r="B227" t="str">
            <v>kz284</v>
          </cell>
          <cell r="C227" t="str">
            <v>L</v>
          </cell>
          <cell r="D227" t="str">
            <v>Salaries, Wages and Allowances</v>
          </cell>
          <cell r="E227">
            <v>55614000</v>
          </cell>
          <cell r="F227">
            <v>55614</v>
          </cell>
        </row>
        <row r="228">
          <cell r="B228" t="str">
            <v>kz222</v>
          </cell>
          <cell r="C228" t="str">
            <v>M</v>
          </cell>
          <cell r="D228" t="str">
            <v>Salaries, Wages and Allowances</v>
          </cell>
          <cell r="E228">
            <v>67262128</v>
          </cell>
          <cell r="F228">
            <v>67262.128</v>
          </cell>
        </row>
        <row r="229">
          <cell r="B229" t="str">
            <v>kz221</v>
          </cell>
          <cell r="C229" t="str">
            <v>L</v>
          </cell>
          <cell r="D229" t="str">
            <v>Salaries, Wages and Allowances</v>
          </cell>
          <cell r="F229">
            <v>0</v>
          </cell>
        </row>
        <row r="230">
          <cell r="B230" t="str">
            <v>NC072</v>
          </cell>
          <cell r="C230" t="str">
            <v>L</v>
          </cell>
          <cell r="D230" t="str">
            <v>Salaries, Wages and Allowances</v>
          </cell>
          <cell r="E230">
            <v>25857679</v>
          </cell>
          <cell r="F230">
            <v>25857.679</v>
          </cell>
        </row>
        <row r="231">
          <cell r="B231" t="str">
            <v>kz234</v>
          </cell>
          <cell r="C231" t="str">
            <v>M</v>
          </cell>
          <cell r="D231" t="str">
            <v>Salaries, Wages and Allowances</v>
          </cell>
          <cell r="F231">
            <v>0</v>
          </cell>
        </row>
        <row r="232">
          <cell r="B232" t="str">
            <v>kz214</v>
          </cell>
          <cell r="C232" t="str">
            <v>L</v>
          </cell>
          <cell r="D232" t="str">
            <v>Salaries, Wages and Allowances</v>
          </cell>
          <cell r="F232">
            <v>0</v>
          </cell>
        </row>
        <row r="233">
          <cell r="B233" t="str">
            <v>kz245</v>
          </cell>
          <cell r="C233" t="str">
            <v>M</v>
          </cell>
          <cell r="D233" t="str">
            <v>Salaries, Wages and Allowances</v>
          </cell>
          <cell r="F233">
            <v>0</v>
          </cell>
        </row>
        <row r="234">
          <cell r="B234" t="str">
            <v>kz435</v>
          </cell>
          <cell r="C234" t="str">
            <v>M</v>
          </cell>
          <cell r="D234" t="str">
            <v>Salaries, Wages and Allowances</v>
          </cell>
          <cell r="E234">
            <v>31205826</v>
          </cell>
          <cell r="F234">
            <v>31205.826</v>
          </cell>
        </row>
        <row r="235">
          <cell r="B235" t="str">
            <v>EC442</v>
          </cell>
          <cell r="C235" t="str">
            <v>M</v>
          </cell>
          <cell r="D235" t="str">
            <v>Salaries, Wages and Allowances</v>
          </cell>
          <cell r="F235">
            <v>0</v>
          </cell>
        </row>
        <row r="236">
          <cell r="B236" t="str">
            <v>kz213</v>
          </cell>
          <cell r="C236" t="str">
            <v>L</v>
          </cell>
          <cell r="D236" t="str">
            <v>Salaries, Wages and Allowances</v>
          </cell>
          <cell r="E236">
            <v>23241452</v>
          </cell>
          <cell r="F236">
            <v>23241.452</v>
          </cell>
        </row>
        <row r="237">
          <cell r="B237" t="str">
            <v>kz262</v>
          </cell>
          <cell r="C237" t="str">
            <v>L</v>
          </cell>
          <cell r="D237" t="str">
            <v>Salaries, Wages and Allowances</v>
          </cell>
          <cell r="E237">
            <v>22592747</v>
          </cell>
          <cell r="F237">
            <v>22592.747</v>
          </cell>
        </row>
        <row r="238">
          <cell r="B238" t="str">
            <v>NW401</v>
          </cell>
          <cell r="C238" t="str">
            <v>M</v>
          </cell>
          <cell r="D238" t="str">
            <v>Salaries, Wages and Allowances</v>
          </cell>
          <cell r="F238">
            <v>0</v>
          </cell>
        </row>
        <row r="239">
          <cell r="B239" t="str">
            <v>kz211</v>
          </cell>
          <cell r="C239" t="str">
            <v>L</v>
          </cell>
          <cell r="D239" t="str">
            <v>Salaries, Wages and Allowances</v>
          </cell>
          <cell r="E239">
            <v>12980299</v>
          </cell>
          <cell r="F239">
            <v>12980.299</v>
          </cell>
        </row>
        <row r="240">
          <cell r="B240" t="str">
            <v>GT483</v>
          </cell>
          <cell r="C240" t="str">
            <v>M</v>
          </cell>
          <cell r="D240" t="str">
            <v>Salaries, Wages and Allowances</v>
          </cell>
          <cell r="E240">
            <v>90952826</v>
          </cell>
          <cell r="F240">
            <v>90952.826</v>
          </cell>
        </row>
        <row r="241">
          <cell r="B241" t="str">
            <v>WC022</v>
          </cell>
          <cell r="C241" t="str">
            <v>L</v>
          </cell>
          <cell r="D241" t="str">
            <v>Salaries, Wages and Allowances</v>
          </cell>
          <cell r="E241">
            <v>79293000</v>
          </cell>
          <cell r="F241">
            <v>79293</v>
          </cell>
        </row>
        <row r="242">
          <cell r="B242" t="str">
            <v>DC44</v>
          </cell>
          <cell r="C242" t="str">
            <v>M</v>
          </cell>
          <cell r="D242" t="str">
            <v>Salaries, Wages and Allowances</v>
          </cell>
          <cell r="E242">
            <v>47726580</v>
          </cell>
          <cell r="F242">
            <v>47726.58</v>
          </cell>
        </row>
        <row r="243">
          <cell r="B243" t="str">
            <v>DC25</v>
          </cell>
          <cell r="C243" t="str">
            <v>L</v>
          </cell>
          <cell r="D243" t="str">
            <v>Salaries, Wages and Allowances</v>
          </cell>
          <cell r="E243">
            <v>32397720</v>
          </cell>
          <cell r="F243">
            <v>32397.72</v>
          </cell>
        </row>
        <row r="244">
          <cell r="B244" t="str">
            <v>DC12</v>
          </cell>
          <cell r="C244" t="str">
            <v>H</v>
          </cell>
          <cell r="D244" t="str">
            <v>Salaries, Wages and Allowances</v>
          </cell>
          <cell r="E244">
            <v>246575010</v>
          </cell>
          <cell r="F244">
            <v>246575.01</v>
          </cell>
        </row>
        <row r="245">
          <cell r="B245" t="str">
            <v>DC37</v>
          </cell>
          <cell r="C245" t="str">
            <v>H</v>
          </cell>
          <cell r="D245" t="str">
            <v>Salaries, Wages and Allowances</v>
          </cell>
          <cell r="E245">
            <v>60242290</v>
          </cell>
          <cell r="F245">
            <v>60242.29</v>
          </cell>
        </row>
        <row r="246">
          <cell r="B246" t="str">
            <v>DC10</v>
          </cell>
          <cell r="C246" t="str">
            <v>M</v>
          </cell>
          <cell r="D246" t="str">
            <v>Salaries, Wages and Allowances</v>
          </cell>
          <cell r="E246">
            <v>38997135</v>
          </cell>
          <cell r="F246">
            <v>38997.135</v>
          </cell>
        </row>
        <row r="247">
          <cell r="B247" t="str">
            <v>DC2</v>
          </cell>
          <cell r="C247" t="str">
            <v>M</v>
          </cell>
          <cell r="D247" t="str">
            <v>Salaries, Wages and Allowances</v>
          </cell>
          <cell r="E247">
            <v>133720700</v>
          </cell>
          <cell r="F247">
            <v>133720.7</v>
          </cell>
        </row>
        <row r="248">
          <cell r="B248" t="str">
            <v>DC35</v>
          </cell>
          <cell r="C248" t="str">
            <v>M</v>
          </cell>
          <cell r="D248" t="str">
            <v>Salaries, Wages and Allowances</v>
          </cell>
          <cell r="E248">
            <v>125377188</v>
          </cell>
          <cell r="F248">
            <v>125377.188</v>
          </cell>
        </row>
        <row r="249">
          <cell r="B249" t="str">
            <v>DC5</v>
          </cell>
          <cell r="C249" t="str">
            <v>M</v>
          </cell>
          <cell r="D249" t="str">
            <v>Salaries, Wages and Allowances</v>
          </cell>
          <cell r="E249">
            <v>11239124</v>
          </cell>
          <cell r="F249">
            <v>11239.124</v>
          </cell>
        </row>
        <row r="250">
          <cell r="B250" t="str">
            <v>DC13</v>
          </cell>
          <cell r="C250" t="str">
            <v>M</v>
          </cell>
          <cell r="D250" t="str">
            <v>Salaries, Wages and Allowances</v>
          </cell>
          <cell r="E250">
            <v>107123614</v>
          </cell>
          <cell r="F250">
            <v>107123.614</v>
          </cell>
        </row>
        <row r="251">
          <cell r="B251" t="str">
            <v>DC40</v>
          </cell>
          <cell r="C251" t="str">
            <v>M</v>
          </cell>
          <cell r="D251" t="str">
            <v>Salaries, Wages and Allowances</v>
          </cell>
          <cell r="E251">
            <v>53878072</v>
          </cell>
          <cell r="F251">
            <v>53878.072</v>
          </cell>
        </row>
        <row r="252">
          <cell r="B252" t="str">
            <v>DC39</v>
          </cell>
          <cell r="C252" t="str">
            <v>M</v>
          </cell>
          <cell r="D252" t="str">
            <v>Salaries, Wages and Allowances</v>
          </cell>
          <cell r="E252">
            <v>45961000</v>
          </cell>
          <cell r="F252">
            <v>45961</v>
          </cell>
        </row>
        <row r="253">
          <cell r="B253" t="str">
            <v>DC4</v>
          </cell>
          <cell r="C253" t="str">
            <v>M</v>
          </cell>
          <cell r="D253" t="str">
            <v>Salaries, Wages and Allowances</v>
          </cell>
          <cell r="E253">
            <v>82739890</v>
          </cell>
          <cell r="F253">
            <v>82739.89</v>
          </cell>
        </row>
        <row r="254">
          <cell r="B254" t="str">
            <v>DC32</v>
          </cell>
          <cell r="C254" t="str">
            <v>H</v>
          </cell>
          <cell r="D254" t="str">
            <v>Salaries, Wages and Allowances</v>
          </cell>
          <cell r="E254">
            <v>66172636</v>
          </cell>
          <cell r="F254">
            <v>66172.636</v>
          </cell>
        </row>
        <row r="255">
          <cell r="B255" t="str">
            <v>DC20</v>
          </cell>
          <cell r="C255" t="str">
            <v>L</v>
          </cell>
          <cell r="D255" t="str">
            <v>Salaries, Wages and Allowances</v>
          </cell>
          <cell r="E255">
            <v>56410400</v>
          </cell>
          <cell r="F255">
            <v>56410.4</v>
          </cell>
        </row>
        <row r="256">
          <cell r="B256" t="str">
            <v>DC9</v>
          </cell>
          <cell r="C256" t="str">
            <v>M</v>
          </cell>
          <cell r="D256" t="str">
            <v>Salaries, Wages and Allowances</v>
          </cell>
          <cell r="E256">
            <v>29165840</v>
          </cell>
          <cell r="F256">
            <v>29165.84</v>
          </cell>
        </row>
        <row r="257">
          <cell r="B257" t="str">
            <v>DC30</v>
          </cell>
          <cell r="C257" t="str">
            <v>M</v>
          </cell>
          <cell r="D257" t="str">
            <v>Salaries, Wages and Allowances</v>
          </cell>
          <cell r="E257">
            <v>70471380</v>
          </cell>
          <cell r="F257">
            <v>70471.38</v>
          </cell>
        </row>
        <row r="258">
          <cell r="B258" t="str">
            <v>DC47</v>
          </cell>
          <cell r="C258" t="str">
            <v>H</v>
          </cell>
          <cell r="D258" t="str">
            <v>Salaries, Wages and Allowances</v>
          </cell>
          <cell r="E258">
            <v>130695900</v>
          </cell>
          <cell r="F258">
            <v>130695.9</v>
          </cell>
        </row>
        <row r="259">
          <cell r="B259" t="str">
            <v>DC29</v>
          </cell>
          <cell r="C259" t="str">
            <v>L</v>
          </cell>
          <cell r="D259" t="str">
            <v>Salaries, Wages and Allowances</v>
          </cell>
          <cell r="E259">
            <v>86862512</v>
          </cell>
          <cell r="F259">
            <v>86862.512</v>
          </cell>
        </row>
        <row r="260">
          <cell r="B260" t="str">
            <v>DC45</v>
          </cell>
          <cell r="C260" t="str">
            <v>M</v>
          </cell>
          <cell r="D260" t="str">
            <v>Salaries, Wages and Allowances</v>
          </cell>
          <cell r="E260">
            <v>43877526</v>
          </cell>
          <cell r="F260">
            <v>43877.526</v>
          </cell>
        </row>
        <row r="261">
          <cell r="B261" t="str">
            <v>DC18</v>
          </cell>
          <cell r="C261" t="str">
            <v>L</v>
          </cell>
          <cell r="D261" t="str">
            <v>Salaries, Wages and Allowances</v>
          </cell>
          <cell r="E261">
            <v>40640607</v>
          </cell>
          <cell r="F261">
            <v>40640.607</v>
          </cell>
        </row>
        <row r="262">
          <cell r="B262" t="str">
            <v>DC46</v>
          </cell>
          <cell r="C262" t="str">
            <v>L</v>
          </cell>
          <cell r="D262" t="str">
            <v>Salaries, Wages and Allowances</v>
          </cell>
          <cell r="E262">
            <v>22920267</v>
          </cell>
          <cell r="F262">
            <v>22920.267</v>
          </cell>
        </row>
        <row r="263">
          <cell r="B263" t="str">
            <v>DC33</v>
          </cell>
          <cell r="C263" t="str">
            <v>L</v>
          </cell>
          <cell r="D263" t="str">
            <v>Salaries, Wages and Allowances</v>
          </cell>
          <cell r="E263">
            <v>83854000</v>
          </cell>
          <cell r="F263">
            <v>83854</v>
          </cell>
        </row>
        <row r="264">
          <cell r="B264" t="str">
            <v>DC17</v>
          </cell>
          <cell r="C264" t="str">
            <v>L</v>
          </cell>
          <cell r="D264" t="str">
            <v>Salaries, Wages and Allowances</v>
          </cell>
          <cell r="E264">
            <v>68645718</v>
          </cell>
          <cell r="F264">
            <v>68645.718</v>
          </cell>
        </row>
        <row r="265">
          <cell r="B265" t="str">
            <v>DC6</v>
          </cell>
          <cell r="C265" t="str">
            <v>M</v>
          </cell>
          <cell r="D265" t="str">
            <v>Salaries, Wages and Allowances</v>
          </cell>
          <cell r="E265">
            <v>25202506</v>
          </cell>
          <cell r="F265">
            <v>25202.506</v>
          </cell>
        </row>
        <row r="266">
          <cell r="B266" t="str">
            <v>DC38</v>
          </cell>
          <cell r="C266" t="str">
            <v>L</v>
          </cell>
          <cell r="D266" t="str">
            <v>Salaries, Wages and Allowances</v>
          </cell>
          <cell r="E266">
            <v>81986308</v>
          </cell>
          <cell r="F266">
            <v>81986.308</v>
          </cell>
        </row>
        <row r="267">
          <cell r="B267" t="str">
            <v>DC31</v>
          </cell>
          <cell r="C267" t="str">
            <v>H</v>
          </cell>
          <cell r="D267" t="str">
            <v>Salaries, Wages and Allowances</v>
          </cell>
          <cell r="E267">
            <v>73446525</v>
          </cell>
          <cell r="F267">
            <v>73446.525</v>
          </cell>
        </row>
        <row r="268">
          <cell r="B268" t="str">
            <v>DC15</v>
          </cell>
          <cell r="C268" t="str">
            <v>H</v>
          </cell>
          <cell r="D268" t="str">
            <v>Salaries, Wages and Allowances</v>
          </cell>
          <cell r="E268">
            <v>181719240</v>
          </cell>
          <cell r="F268">
            <v>181719.24</v>
          </cell>
        </row>
        <row r="269">
          <cell r="B269" t="str">
            <v>DC3</v>
          </cell>
          <cell r="C269" t="str">
            <v>M</v>
          </cell>
          <cell r="D269" t="str">
            <v>Salaries, Wages and Allowances</v>
          </cell>
          <cell r="E269">
            <v>47552225</v>
          </cell>
          <cell r="F269">
            <v>47552.225</v>
          </cell>
        </row>
        <row r="270">
          <cell r="B270" t="str">
            <v>DC7</v>
          </cell>
          <cell r="C270" t="str">
            <v>M</v>
          </cell>
          <cell r="D270" t="str">
            <v>Salaries, Wages and Allowances</v>
          </cell>
          <cell r="E270">
            <v>24325619</v>
          </cell>
          <cell r="F270">
            <v>24325.619</v>
          </cell>
        </row>
        <row r="271">
          <cell r="B271" t="str">
            <v>DC42</v>
          </cell>
          <cell r="C271" t="str">
            <v>M</v>
          </cell>
          <cell r="D271" t="str">
            <v>Salaries, Wages and Allowances</v>
          </cell>
          <cell r="E271">
            <v>180585689</v>
          </cell>
          <cell r="F271">
            <v>180585.689</v>
          </cell>
        </row>
        <row r="272">
          <cell r="B272" t="str">
            <v>DC43</v>
          </cell>
          <cell r="C272" t="str">
            <v>L</v>
          </cell>
          <cell r="D272" t="str">
            <v>Salaries, Wages and Allowances</v>
          </cell>
          <cell r="F272">
            <v>0</v>
          </cell>
        </row>
        <row r="273">
          <cell r="B273" t="str">
            <v>DC8</v>
          </cell>
          <cell r="C273" t="str">
            <v>M</v>
          </cell>
          <cell r="D273" t="str">
            <v>Salaries, Wages and Allowances</v>
          </cell>
          <cell r="E273">
            <v>34107004</v>
          </cell>
          <cell r="F273">
            <v>34107.004</v>
          </cell>
        </row>
        <row r="274">
          <cell r="B274" t="str">
            <v>DC19</v>
          </cell>
          <cell r="C274" t="str">
            <v>L</v>
          </cell>
          <cell r="D274" t="str">
            <v>Salaries, Wages and Allowances</v>
          </cell>
          <cell r="F274">
            <v>0</v>
          </cell>
        </row>
        <row r="275">
          <cell r="B275" t="str">
            <v>DC21</v>
          </cell>
          <cell r="C275" t="str">
            <v>H</v>
          </cell>
          <cell r="D275" t="str">
            <v>Salaries, Wages and Allowances</v>
          </cell>
          <cell r="E275">
            <v>205884764</v>
          </cell>
          <cell r="F275">
            <v>205884.764</v>
          </cell>
        </row>
        <row r="276">
          <cell r="B276" t="str">
            <v>DC14</v>
          </cell>
          <cell r="C276" t="str">
            <v>H</v>
          </cell>
          <cell r="D276" t="str">
            <v>Salaries, Wages and Allowances</v>
          </cell>
          <cell r="E276">
            <v>62755382</v>
          </cell>
          <cell r="F276">
            <v>62755.382</v>
          </cell>
        </row>
        <row r="277">
          <cell r="B277" t="str">
            <v>DC22</v>
          </cell>
          <cell r="C277" t="str">
            <v>M</v>
          </cell>
          <cell r="D277" t="str">
            <v>Salaries, Wages and Allowances</v>
          </cell>
          <cell r="E277">
            <v>104193583</v>
          </cell>
          <cell r="F277">
            <v>104193.583</v>
          </cell>
        </row>
        <row r="278">
          <cell r="B278" t="str">
            <v>DC27</v>
          </cell>
          <cell r="C278" t="str">
            <v>M</v>
          </cell>
          <cell r="D278" t="str">
            <v>Salaries, Wages and Allowances</v>
          </cell>
          <cell r="E278">
            <v>58732035</v>
          </cell>
          <cell r="F278">
            <v>58732.035</v>
          </cell>
        </row>
        <row r="279">
          <cell r="B279" t="str">
            <v>DC24</v>
          </cell>
          <cell r="C279" t="str">
            <v>L</v>
          </cell>
          <cell r="D279" t="str">
            <v>Salaries, Wages and Allowances</v>
          </cell>
          <cell r="E279">
            <v>29755226</v>
          </cell>
          <cell r="F279">
            <v>29755.226</v>
          </cell>
        </row>
        <row r="280">
          <cell r="B280" t="str">
            <v>DC23</v>
          </cell>
          <cell r="C280" t="str">
            <v>M</v>
          </cell>
          <cell r="D280" t="str">
            <v>Salaries, Wages and Allowances</v>
          </cell>
          <cell r="F280">
            <v>0</v>
          </cell>
        </row>
        <row r="281">
          <cell r="B281" t="str">
            <v>DC28</v>
          </cell>
          <cell r="C281" t="str">
            <v>H</v>
          </cell>
          <cell r="D281" t="str">
            <v>Salaries, Wages and Allowances</v>
          </cell>
          <cell r="F281">
            <v>0</v>
          </cell>
        </row>
        <row r="282">
          <cell r="B282" t="str">
            <v>DC34</v>
          </cell>
          <cell r="C282" t="str">
            <v>L</v>
          </cell>
          <cell r="D282" t="str">
            <v>Salaries, Wages and Allowances</v>
          </cell>
          <cell r="E282">
            <v>161948000</v>
          </cell>
          <cell r="F282">
            <v>161948</v>
          </cell>
        </row>
        <row r="283">
          <cell r="B283" t="str">
            <v>DC36</v>
          </cell>
          <cell r="C283" t="str">
            <v>L</v>
          </cell>
          <cell r="D283" t="str">
            <v>Salaries, Wages and Allowances</v>
          </cell>
          <cell r="E283">
            <v>45090348</v>
          </cell>
          <cell r="F283">
            <v>45090.348</v>
          </cell>
        </row>
        <row r="284">
          <cell r="B284" t="str">
            <v>DC1</v>
          </cell>
          <cell r="C284" t="str">
            <v>M</v>
          </cell>
          <cell r="D284" t="str">
            <v>Salaries, Wages and Allowances</v>
          </cell>
          <cell r="E284">
            <v>65222180</v>
          </cell>
          <cell r="F284">
            <v>65222.18</v>
          </cell>
        </row>
        <row r="285">
          <cell r="B285" t="str">
            <v>DC48</v>
          </cell>
          <cell r="C285" t="str">
            <v>M</v>
          </cell>
          <cell r="D285" t="str">
            <v>Salaries, Wages and Allowances</v>
          </cell>
          <cell r="E285">
            <v>105728840</v>
          </cell>
          <cell r="F285">
            <v>105728.84</v>
          </cell>
        </row>
        <row r="286">
          <cell r="B286" t="str">
            <v>DC16</v>
          </cell>
          <cell r="C286" t="str">
            <v>L</v>
          </cell>
          <cell r="D286" t="str">
            <v>Salaries, Wages and Allowances</v>
          </cell>
          <cell r="F286">
            <v>0</v>
          </cell>
        </row>
        <row r="287">
          <cell r="B287" t="str">
            <v>DC26</v>
          </cell>
          <cell r="C287" t="str">
            <v>M</v>
          </cell>
          <cell r="D287" t="str">
            <v>Salaries, Wages and Allowances</v>
          </cell>
          <cell r="E287">
            <v>69257000</v>
          </cell>
          <cell r="F287">
            <v>69257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sheetDataSet>
      <sheetData sheetId="0">
        <row r="4">
          <cell r="D4" t="str">
            <v>BUF</v>
          </cell>
          <cell r="E4" t="str">
            <v>EC125</v>
          </cell>
          <cell r="F4" t="str">
            <v>Buffalo City</v>
          </cell>
        </row>
        <row r="5">
          <cell r="D5" t="str">
            <v>CPT</v>
          </cell>
          <cell r="E5" t="str">
            <v>WC000</v>
          </cell>
          <cell r="F5" t="str">
            <v>Cape Town</v>
          </cell>
        </row>
        <row r="6">
          <cell r="D6" t="str">
            <v>DC1</v>
          </cell>
          <cell r="E6" t="str">
            <v>DC1</v>
          </cell>
          <cell r="F6" t="str">
            <v>West Coast</v>
          </cell>
        </row>
        <row r="7">
          <cell r="D7" t="str">
            <v>DC10</v>
          </cell>
          <cell r="E7" t="str">
            <v>DC10</v>
          </cell>
          <cell r="F7" t="str">
            <v>Cacadu</v>
          </cell>
        </row>
        <row r="8">
          <cell r="D8" t="str">
            <v>DC12</v>
          </cell>
          <cell r="E8" t="str">
            <v>DC12</v>
          </cell>
          <cell r="F8" t="str">
            <v>Amathole</v>
          </cell>
        </row>
        <row r="9">
          <cell r="D9" t="str">
            <v>DC13</v>
          </cell>
          <cell r="E9" t="str">
            <v>DC13</v>
          </cell>
          <cell r="F9" t="str">
            <v>Chris Hani</v>
          </cell>
        </row>
        <row r="10">
          <cell r="D10" t="str">
            <v>DC14</v>
          </cell>
          <cell r="E10" t="str">
            <v>DC14</v>
          </cell>
          <cell r="F10" t="str">
            <v>Joe Gqabi</v>
          </cell>
        </row>
        <row r="11">
          <cell r="D11" t="str">
            <v>DC15</v>
          </cell>
          <cell r="E11" t="str">
            <v>DC15</v>
          </cell>
          <cell r="F11" t="str">
            <v>O .R. Tambo</v>
          </cell>
        </row>
        <row r="12">
          <cell r="D12" t="str">
            <v>DC16</v>
          </cell>
          <cell r="E12" t="str">
            <v>DC16</v>
          </cell>
          <cell r="F12" t="str">
            <v>Xhariep</v>
          </cell>
        </row>
        <row r="13">
          <cell r="D13" t="str">
            <v>DC18</v>
          </cell>
          <cell r="E13" t="str">
            <v>DC18</v>
          </cell>
          <cell r="F13" t="str">
            <v>Lejweleputswa</v>
          </cell>
        </row>
        <row r="14">
          <cell r="D14" t="str">
            <v>DC19</v>
          </cell>
          <cell r="E14" t="str">
            <v>DC19</v>
          </cell>
          <cell r="F14" t="str">
            <v>Thabo Mofutsanyana</v>
          </cell>
        </row>
        <row r="15">
          <cell r="D15" t="str">
            <v>DC2</v>
          </cell>
          <cell r="E15" t="str">
            <v>DC2</v>
          </cell>
          <cell r="F15" t="str">
            <v>Cape Winelands DM</v>
          </cell>
        </row>
        <row r="16">
          <cell r="D16" t="str">
            <v>DC20</v>
          </cell>
          <cell r="E16" t="str">
            <v>DC20</v>
          </cell>
          <cell r="F16" t="str">
            <v>Fezile Dabi</v>
          </cell>
        </row>
        <row r="17">
          <cell r="D17" t="str">
            <v>DC21</v>
          </cell>
          <cell r="E17" t="str">
            <v>DC21</v>
          </cell>
          <cell r="F17" t="str">
            <v>Ugu</v>
          </cell>
        </row>
        <row r="18">
          <cell r="D18" t="str">
            <v>DC22</v>
          </cell>
          <cell r="E18" t="str">
            <v>DC22</v>
          </cell>
          <cell r="F18" t="str">
            <v>uMgungundlovu</v>
          </cell>
        </row>
        <row r="19">
          <cell r="D19" t="str">
            <v>DC23</v>
          </cell>
          <cell r="E19" t="str">
            <v>DC23</v>
          </cell>
          <cell r="F19" t="str">
            <v>Uthukela</v>
          </cell>
        </row>
        <row r="20">
          <cell r="D20" t="str">
            <v>DC24</v>
          </cell>
          <cell r="E20" t="str">
            <v>DC24</v>
          </cell>
          <cell r="F20" t="str">
            <v>Umzinyathi</v>
          </cell>
        </row>
        <row r="21">
          <cell r="D21" t="str">
            <v>DC25</v>
          </cell>
          <cell r="E21" t="str">
            <v>DC25</v>
          </cell>
          <cell r="F21" t="str">
            <v>Amajuba</v>
          </cell>
        </row>
        <row r="22">
          <cell r="D22" t="str">
            <v>DC26</v>
          </cell>
          <cell r="E22" t="str">
            <v>DC26</v>
          </cell>
          <cell r="F22" t="str">
            <v>Zululand</v>
          </cell>
        </row>
        <row r="23">
          <cell r="D23" t="str">
            <v>DC27</v>
          </cell>
          <cell r="E23" t="str">
            <v>DC27</v>
          </cell>
          <cell r="F23" t="str">
            <v>Umkhanyakude</v>
          </cell>
        </row>
        <row r="24">
          <cell r="D24" t="str">
            <v>DC28</v>
          </cell>
          <cell r="E24" t="str">
            <v>DC28</v>
          </cell>
          <cell r="F24" t="str">
            <v>uThungulu</v>
          </cell>
        </row>
        <row r="25">
          <cell r="D25" t="str">
            <v>DC29</v>
          </cell>
          <cell r="E25" t="str">
            <v>DC29</v>
          </cell>
          <cell r="F25" t="str">
            <v>iLembe</v>
          </cell>
        </row>
        <row r="26">
          <cell r="D26" t="str">
            <v>DC3</v>
          </cell>
          <cell r="E26" t="str">
            <v>DC3</v>
          </cell>
          <cell r="F26" t="str">
            <v>Overberg</v>
          </cell>
        </row>
        <row r="27">
          <cell r="D27" t="str">
            <v>DC30</v>
          </cell>
          <cell r="E27" t="str">
            <v>DC30</v>
          </cell>
          <cell r="F27" t="str">
            <v>Gert Sibande</v>
          </cell>
        </row>
        <row r="28">
          <cell r="D28" t="str">
            <v>DC31</v>
          </cell>
          <cell r="E28" t="str">
            <v>DC31</v>
          </cell>
          <cell r="F28" t="str">
            <v>Nkangala</v>
          </cell>
        </row>
        <row r="29">
          <cell r="D29" t="str">
            <v>DC32</v>
          </cell>
          <cell r="E29" t="str">
            <v>DC32</v>
          </cell>
          <cell r="F29" t="str">
            <v>Ehlanzeni</v>
          </cell>
        </row>
        <row r="30">
          <cell r="D30" t="str">
            <v>DC33</v>
          </cell>
          <cell r="E30" t="str">
            <v>DC33</v>
          </cell>
          <cell r="F30" t="str">
            <v>Mopani</v>
          </cell>
        </row>
        <row r="31">
          <cell r="D31" t="str">
            <v>DC34</v>
          </cell>
          <cell r="E31" t="str">
            <v>DC34</v>
          </cell>
          <cell r="F31" t="str">
            <v>Vhembe</v>
          </cell>
        </row>
        <row r="32">
          <cell r="D32" t="str">
            <v>DC35</v>
          </cell>
          <cell r="E32" t="str">
            <v>DC35</v>
          </cell>
          <cell r="F32" t="str">
            <v>Capricorn</v>
          </cell>
        </row>
        <row r="33">
          <cell r="D33" t="str">
            <v>DC36</v>
          </cell>
          <cell r="E33" t="str">
            <v>DC36</v>
          </cell>
          <cell r="F33" t="str">
            <v>Waterberg</v>
          </cell>
        </row>
        <row r="34">
          <cell r="D34" t="str">
            <v>DC37</v>
          </cell>
          <cell r="E34" t="str">
            <v>DC37</v>
          </cell>
          <cell r="F34" t="str">
            <v>Bojanala Platinum</v>
          </cell>
        </row>
        <row r="35">
          <cell r="D35" t="str">
            <v>DC38</v>
          </cell>
          <cell r="E35" t="str">
            <v>DC38</v>
          </cell>
          <cell r="F35" t="str">
            <v>Ngaka Modiri Molema</v>
          </cell>
        </row>
        <row r="36">
          <cell r="D36" t="str">
            <v>DC39</v>
          </cell>
          <cell r="E36" t="str">
            <v>DC39</v>
          </cell>
          <cell r="F36" t="str">
            <v>Dr Ruth Segomotsi Mompati</v>
          </cell>
        </row>
        <row r="37">
          <cell r="D37" t="str">
            <v>DC4</v>
          </cell>
          <cell r="E37" t="str">
            <v>DC4</v>
          </cell>
          <cell r="F37" t="str">
            <v>Eden</v>
          </cell>
        </row>
        <row r="38">
          <cell r="D38" t="str">
            <v>DC40</v>
          </cell>
          <cell r="E38" t="str">
            <v>DC40</v>
          </cell>
          <cell r="F38" t="str">
            <v>Dr Kenneth Kaunda</v>
          </cell>
        </row>
        <row r="39">
          <cell r="D39" t="str">
            <v>DC42</v>
          </cell>
          <cell r="E39" t="str">
            <v>DC42</v>
          </cell>
          <cell r="F39" t="str">
            <v>Sedibeng</v>
          </cell>
        </row>
        <row r="40">
          <cell r="D40" t="str">
            <v>DC43</v>
          </cell>
          <cell r="E40" t="str">
            <v>DC43</v>
          </cell>
          <cell r="F40" t="str">
            <v>Sisonke</v>
          </cell>
        </row>
        <row r="41">
          <cell r="D41" t="str">
            <v>DC44</v>
          </cell>
          <cell r="E41" t="str">
            <v>DC44</v>
          </cell>
          <cell r="F41" t="str">
            <v>Alfred Nzo</v>
          </cell>
        </row>
        <row r="42">
          <cell r="D42" t="str">
            <v>DC45</v>
          </cell>
          <cell r="E42" t="str">
            <v>DC45</v>
          </cell>
          <cell r="F42" t="str">
            <v>John Taolo Gaetsewe</v>
          </cell>
        </row>
        <row r="43">
          <cell r="D43" t="str">
            <v>DC47</v>
          </cell>
          <cell r="E43" t="str">
            <v>DC47</v>
          </cell>
          <cell r="F43" t="str">
            <v>Sekhukhune</v>
          </cell>
        </row>
        <row r="44">
          <cell r="D44" t="str">
            <v>DC48</v>
          </cell>
          <cell r="E44" t="str">
            <v>DC48</v>
          </cell>
          <cell r="F44" t="str">
            <v>West Rand</v>
          </cell>
        </row>
        <row r="45">
          <cell r="D45" t="str">
            <v>DC5</v>
          </cell>
          <cell r="E45" t="str">
            <v>DC5</v>
          </cell>
          <cell r="F45" t="str">
            <v>Central Karoo</v>
          </cell>
        </row>
        <row r="46">
          <cell r="D46" t="str">
            <v>DC6</v>
          </cell>
          <cell r="E46" t="str">
            <v>DC6</v>
          </cell>
          <cell r="F46" t="str">
            <v>Namakwa</v>
          </cell>
        </row>
        <row r="47">
          <cell r="D47" t="str">
            <v>DC7</v>
          </cell>
          <cell r="E47" t="str">
            <v>DC7</v>
          </cell>
          <cell r="F47" t="str">
            <v>Pixley Ka Seme (Nc)</v>
          </cell>
        </row>
        <row r="48">
          <cell r="D48" t="str">
            <v>DC8</v>
          </cell>
          <cell r="E48" t="str">
            <v>DC8</v>
          </cell>
          <cell r="F48" t="str">
            <v>Z F Mgcawu</v>
          </cell>
        </row>
        <row r="49">
          <cell r="D49" t="str">
            <v>DC9</v>
          </cell>
          <cell r="E49" t="str">
            <v>DC9</v>
          </cell>
          <cell r="F49" t="str">
            <v>Frances Baard</v>
          </cell>
        </row>
        <row r="50">
          <cell r="D50" t="str">
            <v>EC101</v>
          </cell>
          <cell r="E50" t="str">
            <v>EC101</v>
          </cell>
          <cell r="F50" t="str">
            <v>Camdeboo</v>
          </cell>
        </row>
        <row r="51">
          <cell r="D51" t="str">
            <v>EC102</v>
          </cell>
          <cell r="E51" t="str">
            <v>EC102</v>
          </cell>
          <cell r="F51" t="str">
            <v>Blue Crane Route</v>
          </cell>
        </row>
        <row r="52">
          <cell r="D52" t="str">
            <v>EC103</v>
          </cell>
          <cell r="E52" t="str">
            <v>EC103</v>
          </cell>
          <cell r="F52" t="str">
            <v>Ikwezi</v>
          </cell>
        </row>
        <row r="53">
          <cell r="D53" t="str">
            <v>EC104</v>
          </cell>
          <cell r="E53" t="str">
            <v>EC104</v>
          </cell>
          <cell r="F53" t="str">
            <v>Makana</v>
          </cell>
        </row>
        <row r="54">
          <cell r="D54" t="str">
            <v>EC105</v>
          </cell>
          <cell r="E54" t="str">
            <v>EC105</v>
          </cell>
          <cell r="F54" t="str">
            <v>Ndlambe</v>
          </cell>
        </row>
        <row r="55">
          <cell r="D55" t="str">
            <v>EC106</v>
          </cell>
          <cell r="E55" t="str">
            <v>EC106</v>
          </cell>
          <cell r="F55" t="str">
            <v>Sundays River Valley</v>
          </cell>
        </row>
        <row r="56">
          <cell r="D56" t="str">
            <v>EC107</v>
          </cell>
          <cell r="E56" t="str">
            <v>EC107</v>
          </cell>
          <cell r="F56" t="str">
            <v>Baviaans</v>
          </cell>
        </row>
        <row r="57">
          <cell r="D57" t="str">
            <v>EC108</v>
          </cell>
          <cell r="E57" t="str">
            <v>EC108</v>
          </cell>
          <cell r="F57" t="str">
            <v>Kouga</v>
          </cell>
        </row>
        <row r="58">
          <cell r="D58" t="str">
            <v>EC109</v>
          </cell>
          <cell r="E58" t="str">
            <v>EC109</v>
          </cell>
          <cell r="F58" t="str">
            <v>Kou-Kamma</v>
          </cell>
        </row>
        <row r="59">
          <cell r="D59" t="str">
            <v>EC121</v>
          </cell>
          <cell r="E59" t="str">
            <v>EC121</v>
          </cell>
          <cell r="F59" t="str">
            <v>Mbhashe</v>
          </cell>
        </row>
        <row r="60">
          <cell r="D60" t="str">
            <v>EC122</v>
          </cell>
          <cell r="E60" t="str">
            <v>EC122</v>
          </cell>
          <cell r="F60" t="str">
            <v>Mnquma</v>
          </cell>
        </row>
        <row r="61">
          <cell r="D61" t="str">
            <v>EC123</v>
          </cell>
          <cell r="E61" t="str">
            <v>EC123</v>
          </cell>
          <cell r="F61" t="str">
            <v>Great Kei</v>
          </cell>
        </row>
        <row r="62">
          <cell r="D62" t="str">
            <v>EC124</v>
          </cell>
          <cell r="E62" t="str">
            <v>EC124</v>
          </cell>
          <cell r="F62" t="str">
            <v>Amahlathi</v>
          </cell>
        </row>
        <row r="63">
          <cell r="D63" t="str">
            <v>EC126</v>
          </cell>
          <cell r="E63" t="str">
            <v>EC126</v>
          </cell>
          <cell r="F63" t="str">
            <v>Ngqushwa</v>
          </cell>
        </row>
        <row r="64">
          <cell r="D64" t="str">
            <v>EC127</v>
          </cell>
          <cell r="E64" t="str">
            <v>EC127</v>
          </cell>
          <cell r="F64" t="str">
            <v>Nkonkobe</v>
          </cell>
        </row>
        <row r="65">
          <cell r="D65" t="str">
            <v>EC128</v>
          </cell>
          <cell r="E65" t="str">
            <v>EC128</v>
          </cell>
          <cell r="F65" t="str">
            <v>Nxuba</v>
          </cell>
        </row>
        <row r="66">
          <cell r="D66" t="str">
            <v>EC131</v>
          </cell>
          <cell r="E66" t="str">
            <v>EC131</v>
          </cell>
          <cell r="F66" t="str">
            <v>Inxuba Yethemba</v>
          </cell>
        </row>
        <row r="67">
          <cell r="D67" t="str">
            <v>EC132</v>
          </cell>
          <cell r="E67" t="str">
            <v>EC132</v>
          </cell>
          <cell r="F67" t="str">
            <v>Tsolwana</v>
          </cell>
        </row>
        <row r="68">
          <cell r="D68" t="str">
            <v>EC133</v>
          </cell>
          <cell r="E68" t="str">
            <v>EC133</v>
          </cell>
          <cell r="F68" t="str">
            <v>Inkwanca</v>
          </cell>
        </row>
        <row r="69">
          <cell r="D69" t="str">
            <v>EC134</v>
          </cell>
          <cell r="E69" t="str">
            <v>EC134</v>
          </cell>
          <cell r="F69" t="str">
            <v>Lukhanji</v>
          </cell>
        </row>
        <row r="70">
          <cell r="D70" t="str">
            <v>EC135</v>
          </cell>
          <cell r="E70" t="str">
            <v>EC135</v>
          </cell>
          <cell r="F70" t="str">
            <v>Intsika Yethu</v>
          </cell>
        </row>
        <row r="71">
          <cell r="D71" t="str">
            <v>EC136</v>
          </cell>
          <cell r="E71" t="str">
            <v>EC136</v>
          </cell>
          <cell r="F71" t="str">
            <v>Emalahleni (Ec)</v>
          </cell>
        </row>
        <row r="72">
          <cell r="D72" t="str">
            <v>EC137</v>
          </cell>
          <cell r="E72" t="str">
            <v>EC137</v>
          </cell>
          <cell r="F72" t="str">
            <v>Engcobo</v>
          </cell>
        </row>
        <row r="73">
          <cell r="D73" t="str">
            <v>EC138</v>
          </cell>
          <cell r="E73" t="str">
            <v>EC138</v>
          </cell>
          <cell r="F73" t="str">
            <v>Sakhisizwe</v>
          </cell>
        </row>
        <row r="74">
          <cell r="D74" t="str">
            <v>EC141</v>
          </cell>
          <cell r="E74" t="str">
            <v>EC141</v>
          </cell>
          <cell r="F74" t="str">
            <v>Elundini</v>
          </cell>
        </row>
        <row r="75">
          <cell r="D75" t="str">
            <v>EC142</v>
          </cell>
          <cell r="E75" t="str">
            <v>EC142</v>
          </cell>
          <cell r="F75" t="str">
            <v>Senqu</v>
          </cell>
        </row>
        <row r="76">
          <cell r="D76" t="str">
            <v>EC143</v>
          </cell>
          <cell r="E76" t="str">
            <v>EC143</v>
          </cell>
          <cell r="F76" t="str">
            <v>Maletswai</v>
          </cell>
        </row>
        <row r="77">
          <cell r="D77" t="str">
            <v>EC144</v>
          </cell>
          <cell r="E77" t="str">
            <v>EC144</v>
          </cell>
          <cell r="F77" t="str">
            <v>Gariep</v>
          </cell>
        </row>
        <row r="78">
          <cell r="D78" t="str">
            <v>EC153</v>
          </cell>
          <cell r="E78" t="str">
            <v>EC153</v>
          </cell>
          <cell r="F78" t="str">
            <v>Ngquza Hills</v>
          </cell>
        </row>
        <row r="79">
          <cell r="D79" t="str">
            <v>EC154</v>
          </cell>
          <cell r="E79" t="str">
            <v>EC154</v>
          </cell>
          <cell r="F79" t="str">
            <v>Port St Johns</v>
          </cell>
        </row>
        <row r="80">
          <cell r="D80" t="str">
            <v>EC155</v>
          </cell>
          <cell r="E80" t="str">
            <v>EC155</v>
          </cell>
          <cell r="F80" t="str">
            <v>Nyandeni</v>
          </cell>
        </row>
        <row r="81">
          <cell r="D81" t="str">
            <v>EC156</v>
          </cell>
          <cell r="E81" t="str">
            <v>EC156</v>
          </cell>
          <cell r="F81" t="str">
            <v>Mhlontlo</v>
          </cell>
        </row>
        <row r="82">
          <cell r="D82" t="str">
            <v>EC157</v>
          </cell>
          <cell r="E82" t="str">
            <v>EC157</v>
          </cell>
          <cell r="F82" t="str">
            <v>King Sabata Dalindyebo</v>
          </cell>
        </row>
        <row r="83">
          <cell r="D83" t="str">
            <v>EC441</v>
          </cell>
          <cell r="E83" t="str">
            <v>EC05b3</v>
          </cell>
          <cell r="F83" t="str">
            <v>Matatiele</v>
          </cell>
        </row>
        <row r="84">
          <cell r="D84" t="str">
            <v>EC442</v>
          </cell>
          <cell r="E84" t="str">
            <v>EC05b2</v>
          </cell>
          <cell r="F84" t="str">
            <v>Umzimvubu</v>
          </cell>
        </row>
        <row r="85">
          <cell r="D85" t="str">
            <v>EC443</v>
          </cell>
          <cell r="E85" t="str">
            <v>EC151</v>
          </cell>
          <cell r="F85" t="str">
            <v>Mbizana</v>
          </cell>
        </row>
        <row r="86">
          <cell r="D86" t="str">
            <v>EC444</v>
          </cell>
          <cell r="E86" t="str">
            <v>EC152</v>
          </cell>
          <cell r="F86" t="str">
            <v>Ntabankulu</v>
          </cell>
        </row>
        <row r="87">
          <cell r="D87" t="str">
            <v>EKU</v>
          </cell>
          <cell r="E87" t="str">
            <v>GT000</v>
          </cell>
          <cell r="F87" t="str">
            <v>Ekurhuleni Metro</v>
          </cell>
        </row>
        <row r="88">
          <cell r="D88" t="str">
            <v>ETH</v>
          </cell>
          <cell r="E88" t="str">
            <v>KZ000</v>
          </cell>
          <cell r="F88" t="str">
            <v>eThekwini</v>
          </cell>
        </row>
        <row r="89">
          <cell r="D89" t="str">
            <v>FS161</v>
          </cell>
          <cell r="E89" t="str">
            <v>FS161</v>
          </cell>
          <cell r="F89" t="str">
            <v>Letsemeng</v>
          </cell>
        </row>
        <row r="90">
          <cell r="D90" t="str">
            <v>FS162</v>
          </cell>
          <cell r="E90" t="str">
            <v>FS162</v>
          </cell>
          <cell r="F90" t="str">
            <v>Kopanong</v>
          </cell>
        </row>
        <row r="91">
          <cell r="D91" t="str">
            <v>FS163</v>
          </cell>
          <cell r="E91" t="str">
            <v>FS163</v>
          </cell>
          <cell r="F91" t="str">
            <v>Mohokare</v>
          </cell>
        </row>
        <row r="92">
          <cell r="D92" t="str">
            <v>FS164</v>
          </cell>
          <cell r="E92" t="str">
            <v>FS171</v>
          </cell>
          <cell r="F92" t="str">
            <v>Naledi (Fs)</v>
          </cell>
        </row>
        <row r="93">
          <cell r="D93" t="str">
            <v>FS181</v>
          </cell>
          <cell r="E93" t="str">
            <v>FS181</v>
          </cell>
          <cell r="F93" t="str">
            <v>Masilonyana</v>
          </cell>
        </row>
        <row r="94">
          <cell r="D94" t="str">
            <v>FS182</v>
          </cell>
          <cell r="E94" t="str">
            <v>FS182</v>
          </cell>
          <cell r="F94" t="str">
            <v>Tokologo</v>
          </cell>
        </row>
        <row r="95">
          <cell r="D95" t="str">
            <v>FS183</v>
          </cell>
          <cell r="E95" t="str">
            <v>FS183</v>
          </cell>
          <cell r="F95" t="str">
            <v>Tswelopele</v>
          </cell>
        </row>
        <row r="96">
          <cell r="D96" t="str">
            <v>FS184</v>
          </cell>
          <cell r="E96" t="str">
            <v>FS184</v>
          </cell>
          <cell r="F96" t="str">
            <v>Matjhabeng</v>
          </cell>
        </row>
        <row r="97">
          <cell r="D97" t="str">
            <v>FS185</v>
          </cell>
          <cell r="E97" t="str">
            <v>FS185</v>
          </cell>
          <cell r="F97" t="str">
            <v>Nala</v>
          </cell>
        </row>
        <row r="98">
          <cell r="D98" t="str">
            <v>FS191</v>
          </cell>
          <cell r="E98" t="str">
            <v>FS191</v>
          </cell>
          <cell r="F98" t="str">
            <v>Setsoto</v>
          </cell>
        </row>
        <row r="99">
          <cell r="D99" t="str">
            <v>FS192</v>
          </cell>
          <cell r="E99" t="str">
            <v>FS192</v>
          </cell>
          <cell r="F99" t="str">
            <v>Dihlabeng</v>
          </cell>
        </row>
        <row r="100">
          <cell r="D100" t="str">
            <v>FS193</v>
          </cell>
          <cell r="E100" t="str">
            <v>FS193</v>
          </cell>
          <cell r="F100" t="str">
            <v>Nketoana</v>
          </cell>
        </row>
        <row r="101">
          <cell r="D101" t="str">
            <v>FS194</v>
          </cell>
          <cell r="E101" t="str">
            <v>FS194</v>
          </cell>
          <cell r="F101" t="str">
            <v>Maluti-a-Phofung</v>
          </cell>
        </row>
        <row r="102">
          <cell r="D102" t="str">
            <v>FS195</v>
          </cell>
          <cell r="E102" t="str">
            <v>FS195</v>
          </cell>
          <cell r="F102" t="str">
            <v>Phumelela</v>
          </cell>
        </row>
        <row r="103">
          <cell r="D103" t="str">
            <v>FS196</v>
          </cell>
          <cell r="E103" t="str">
            <v>FS173</v>
          </cell>
          <cell r="F103" t="str">
            <v>Mantsopa</v>
          </cell>
        </row>
        <row r="104">
          <cell r="D104" t="str">
            <v>FS201</v>
          </cell>
          <cell r="E104" t="str">
            <v>FS201</v>
          </cell>
          <cell r="F104" t="str">
            <v>Moqhaka</v>
          </cell>
        </row>
        <row r="105">
          <cell r="D105" t="str">
            <v>FS203</v>
          </cell>
          <cell r="E105" t="str">
            <v>FS203</v>
          </cell>
          <cell r="F105" t="str">
            <v>Ngwathe</v>
          </cell>
        </row>
        <row r="106">
          <cell r="D106" t="str">
            <v>FS204</v>
          </cell>
          <cell r="E106" t="str">
            <v>FS204</v>
          </cell>
          <cell r="F106" t="str">
            <v>Metsimaholo</v>
          </cell>
        </row>
        <row r="107">
          <cell r="D107" t="str">
            <v>FS205</v>
          </cell>
          <cell r="E107" t="str">
            <v>FS205</v>
          </cell>
          <cell r="F107" t="str">
            <v>Mafube</v>
          </cell>
        </row>
        <row r="108">
          <cell r="D108" t="str">
            <v>GT421</v>
          </cell>
          <cell r="E108" t="str">
            <v>GT421</v>
          </cell>
          <cell r="F108" t="str">
            <v>Emfuleni</v>
          </cell>
        </row>
        <row r="109">
          <cell r="D109" t="str">
            <v>GT422</v>
          </cell>
          <cell r="E109" t="str">
            <v>GT422</v>
          </cell>
          <cell r="F109" t="str">
            <v>Midvaal</v>
          </cell>
        </row>
        <row r="110">
          <cell r="D110" t="str">
            <v>GT423</v>
          </cell>
          <cell r="E110" t="str">
            <v>GT423</v>
          </cell>
          <cell r="F110" t="str">
            <v>Lesedi</v>
          </cell>
        </row>
        <row r="111">
          <cell r="D111" t="str">
            <v>GT481</v>
          </cell>
          <cell r="E111" t="str">
            <v>GT481</v>
          </cell>
          <cell r="F111" t="str">
            <v>Mogale City</v>
          </cell>
        </row>
        <row r="112">
          <cell r="D112" t="str">
            <v>GT482</v>
          </cell>
          <cell r="E112" t="str">
            <v>GT482</v>
          </cell>
          <cell r="F112" t="str">
            <v>Randfontein</v>
          </cell>
        </row>
        <row r="113">
          <cell r="D113" t="str">
            <v>GT483</v>
          </cell>
          <cell r="E113" t="str">
            <v>GT483</v>
          </cell>
          <cell r="F113" t="str">
            <v>Westonaria</v>
          </cell>
        </row>
        <row r="114">
          <cell r="D114" t="str">
            <v>GT484</v>
          </cell>
          <cell r="E114" t="str">
            <v>GT484</v>
          </cell>
          <cell r="F114" t="str">
            <v>Merafong City</v>
          </cell>
        </row>
        <row r="115">
          <cell r="D115" t="str">
            <v>JHB</v>
          </cell>
          <cell r="E115" t="str">
            <v>GT001</v>
          </cell>
          <cell r="F115" t="str">
            <v>City Of Johannesburg</v>
          </cell>
        </row>
        <row r="116">
          <cell r="D116" t="str">
            <v>KZN211</v>
          </cell>
          <cell r="E116" t="str">
            <v>KZ211</v>
          </cell>
          <cell r="F116" t="str">
            <v>Vulamehlo</v>
          </cell>
        </row>
        <row r="117">
          <cell r="D117" t="str">
            <v>KZN212</v>
          </cell>
          <cell r="E117" t="str">
            <v>KZ212</v>
          </cell>
          <cell r="F117" t="str">
            <v>Umdoni</v>
          </cell>
        </row>
        <row r="118">
          <cell r="D118" t="str">
            <v>KZN213</v>
          </cell>
          <cell r="E118" t="str">
            <v>KZ213</v>
          </cell>
          <cell r="F118" t="str">
            <v>Umzumbe</v>
          </cell>
        </row>
        <row r="119">
          <cell r="D119" t="str">
            <v>KZN214</v>
          </cell>
          <cell r="E119" t="str">
            <v>KZ214</v>
          </cell>
          <cell r="F119" t="str">
            <v>uMuziwabantu</v>
          </cell>
        </row>
        <row r="120">
          <cell r="D120" t="str">
            <v>KZN215</v>
          </cell>
          <cell r="E120" t="str">
            <v>KZ215</v>
          </cell>
          <cell r="F120" t="str">
            <v>Ezinqoleni</v>
          </cell>
        </row>
        <row r="121">
          <cell r="D121" t="str">
            <v>KZN216</v>
          </cell>
          <cell r="E121" t="str">
            <v>KZ216</v>
          </cell>
          <cell r="F121" t="str">
            <v>Hibiscus Coast</v>
          </cell>
        </row>
        <row r="122">
          <cell r="D122" t="str">
            <v>KZN221</v>
          </cell>
          <cell r="E122" t="str">
            <v>KZ221</v>
          </cell>
          <cell r="F122" t="str">
            <v>uMshwathi</v>
          </cell>
        </row>
        <row r="123">
          <cell r="D123" t="str">
            <v>KZN222</v>
          </cell>
          <cell r="E123" t="str">
            <v>KZ222</v>
          </cell>
          <cell r="F123" t="str">
            <v>uMngeni</v>
          </cell>
        </row>
        <row r="124">
          <cell r="D124" t="str">
            <v>KZN223</v>
          </cell>
          <cell r="E124" t="str">
            <v>KZ223</v>
          </cell>
          <cell r="F124" t="str">
            <v>Mpofana</v>
          </cell>
        </row>
        <row r="125">
          <cell r="D125" t="str">
            <v>KZN224</v>
          </cell>
          <cell r="E125" t="str">
            <v>KZ224</v>
          </cell>
          <cell r="F125" t="str">
            <v>Impendle</v>
          </cell>
        </row>
        <row r="126">
          <cell r="D126" t="str">
            <v>KZN225</v>
          </cell>
          <cell r="E126" t="str">
            <v>KZ225</v>
          </cell>
          <cell r="F126" t="str">
            <v>Msunduzi</v>
          </cell>
        </row>
        <row r="127">
          <cell r="D127" t="str">
            <v>KZN226</v>
          </cell>
          <cell r="E127" t="str">
            <v>KZ226</v>
          </cell>
          <cell r="F127" t="str">
            <v>Mkhambathini</v>
          </cell>
        </row>
        <row r="128">
          <cell r="D128" t="str">
            <v>KZN227</v>
          </cell>
          <cell r="E128" t="str">
            <v>KZ227</v>
          </cell>
          <cell r="F128" t="str">
            <v>Richmond</v>
          </cell>
        </row>
        <row r="129">
          <cell r="D129" t="str">
            <v>KZN232</v>
          </cell>
          <cell r="E129" t="str">
            <v>KZ232</v>
          </cell>
          <cell r="F129" t="str">
            <v>Emnambithi/Ladysmith</v>
          </cell>
        </row>
        <row r="130">
          <cell r="D130" t="str">
            <v>KZN233</v>
          </cell>
          <cell r="E130" t="str">
            <v>KZ233</v>
          </cell>
          <cell r="F130" t="str">
            <v>Indaka</v>
          </cell>
        </row>
        <row r="131">
          <cell r="D131" t="str">
            <v>KZN234</v>
          </cell>
          <cell r="E131" t="str">
            <v>KZ234</v>
          </cell>
          <cell r="F131" t="str">
            <v>Umtshezi</v>
          </cell>
        </row>
        <row r="132">
          <cell r="D132" t="str">
            <v>KZN235</v>
          </cell>
          <cell r="E132" t="str">
            <v>KZ235</v>
          </cell>
          <cell r="F132" t="str">
            <v>Okhahlamba</v>
          </cell>
        </row>
        <row r="133">
          <cell r="D133" t="str">
            <v>KZN236</v>
          </cell>
          <cell r="E133" t="str">
            <v>KZ236</v>
          </cell>
          <cell r="F133" t="str">
            <v>Imbabazane</v>
          </cell>
        </row>
        <row r="134">
          <cell r="D134" t="str">
            <v>KZN241</v>
          </cell>
          <cell r="E134" t="str">
            <v>KZ241</v>
          </cell>
          <cell r="F134" t="str">
            <v>Endumeni</v>
          </cell>
        </row>
        <row r="135">
          <cell r="D135" t="str">
            <v>KZN242</v>
          </cell>
          <cell r="E135" t="str">
            <v>KZ242</v>
          </cell>
          <cell r="F135" t="str">
            <v>Nquthu</v>
          </cell>
        </row>
        <row r="136">
          <cell r="D136" t="str">
            <v>KZN244</v>
          </cell>
          <cell r="E136" t="str">
            <v>KZ244</v>
          </cell>
          <cell r="F136" t="str">
            <v>Msinga</v>
          </cell>
        </row>
        <row r="137">
          <cell r="D137" t="str">
            <v>KZN245</v>
          </cell>
          <cell r="E137" t="str">
            <v>KZ245</v>
          </cell>
          <cell r="F137" t="str">
            <v>Umvoti</v>
          </cell>
        </row>
        <row r="138">
          <cell r="D138" t="str">
            <v>KZN252</v>
          </cell>
          <cell r="E138" t="str">
            <v>KZ252</v>
          </cell>
          <cell r="F138" t="str">
            <v>Newcastle</v>
          </cell>
        </row>
        <row r="139">
          <cell r="D139" t="str">
            <v>KZN253</v>
          </cell>
          <cell r="E139" t="str">
            <v>KZ253</v>
          </cell>
          <cell r="F139" t="str">
            <v>eMadlangeni</v>
          </cell>
        </row>
        <row r="140">
          <cell r="D140" t="str">
            <v>KZN254</v>
          </cell>
          <cell r="E140" t="str">
            <v>KZ254</v>
          </cell>
          <cell r="F140" t="str">
            <v>Dannhauser</v>
          </cell>
        </row>
        <row r="141">
          <cell r="D141" t="str">
            <v>KZN261</v>
          </cell>
          <cell r="E141" t="str">
            <v>KZ261</v>
          </cell>
          <cell r="F141" t="str">
            <v>eDumbe</v>
          </cell>
        </row>
        <row r="142">
          <cell r="D142" t="str">
            <v>KZN262</v>
          </cell>
          <cell r="E142" t="str">
            <v>KZ262</v>
          </cell>
          <cell r="F142" t="str">
            <v>uPhongolo</v>
          </cell>
        </row>
        <row r="143">
          <cell r="D143" t="str">
            <v>KZN263</v>
          </cell>
          <cell r="E143" t="str">
            <v>KZ263</v>
          </cell>
          <cell r="F143" t="str">
            <v>Abaqulusi</v>
          </cell>
        </row>
        <row r="144">
          <cell r="D144" t="str">
            <v>KZN265</v>
          </cell>
          <cell r="E144" t="str">
            <v>KZ265</v>
          </cell>
          <cell r="F144" t="str">
            <v>Nongoma</v>
          </cell>
        </row>
        <row r="145">
          <cell r="D145" t="str">
            <v>KZN266</v>
          </cell>
          <cell r="E145" t="str">
            <v>KZ266</v>
          </cell>
          <cell r="F145" t="str">
            <v>Ulundi</v>
          </cell>
        </row>
        <row r="146">
          <cell r="D146" t="str">
            <v>KZN271</v>
          </cell>
          <cell r="E146" t="str">
            <v>KZ271</v>
          </cell>
          <cell r="F146" t="str">
            <v>Umhlabuyalingana</v>
          </cell>
        </row>
        <row r="147">
          <cell r="D147" t="str">
            <v>KZN272</v>
          </cell>
          <cell r="E147" t="str">
            <v>KZ272</v>
          </cell>
          <cell r="F147" t="str">
            <v>Jozini</v>
          </cell>
        </row>
        <row r="148">
          <cell r="D148" t="str">
            <v>KZN273</v>
          </cell>
          <cell r="E148" t="str">
            <v>KZ273</v>
          </cell>
          <cell r="F148" t="str">
            <v>The Big 5 False Bay</v>
          </cell>
        </row>
        <row r="149">
          <cell r="D149" t="str">
            <v>KZN274</v>
          </cell>
          <cell r="E149" t="str">
            <v>KZ274</v>
          </cell>
          <cell r="F149" t="str">
            <v>Hlabisa</v>
          </cell>
        </row>
        <row r="150">
          <cell r="D150" t="str">
            <v>KZN275</v>
          </cell>
          <cell r="E150" t="str">
            <v>KZ275</v>
          </cell>
          <cell r="F150" t="str">
            <v>Mtubatuba</v>
          </cell>
        </row>
        <row r="151">
          <cell r="D151" t="str">
            <v>KZN281</v>
          </cell>
          <cell r="E151" t="str">
            <v>KZ281</v>
          </cell>
          <cell r="F151" t="str">
            <v>Mfolozi</v>
          </cell>
        </row>
        <row r="152">
          <cell r="D152" t="str">
            <v>KZN282</v>
          </cell>
          <cell r="E152" t="str">
            <v>KZ282</v>
          </cell>
          <cell r="F152" t="str">
            <v>uMhlathuze</v>
          </cell>
        </row>
        <row r="153">
          <cell r="D153" t="str">
            <v>KZN283</v>
          </cell>
          <cell r="E153" t="str">
            <v>KZ283</v>
          </cell>
          <cell r="F153" t="str">
            <v>Ntambanana</v>
          </cell>
        </row>
        <row r="154">
          <cell r="D154" t="str">
            <v>KZN284</v>
          </cell>
          <cell r="E154" t="str">
            <v>KZ284</v>
          </cell>
          <cell r="F154" t="str">
            <v>uMlalazi</v>
          </cell>
        </row>
        <row r="155">
          <cell r="D155" t="str">
            <v>KZN285</v>
          </cell>
          <cell r="E155" t="str">
            <v>KZ285</v>
          </cell>
          <cell r="F155" t="str">
            <v>Mthonjaneni</v>
          </cell>
        </row>
        <row r="156">
          <cell r="D156" t="str">
            <v>KZN286</v>
          </cell>
          <cell r="E156" t="str">
            <v>KZ286</v>
          </cell>
          <cell r="F156" t="str">
            <v>Nkandla</v>
          </cell>
        </row>
        <row r="157">
          <cell r="D157" t="str">
            <v>KZN291</v>
          </cell>
          <cell r="E157" t="str">
            <v>KZ291</v>
          </cell>
          <cell r="F157" t="str">
            <v>Mandeni</v>
          </cell>
        </row>
        <row r="158">
          <cell r="D158" t="str">
            <v>KZN292</v>
          </cell>
          <cell r="E158" t="str">
            <v>KZ292</v>
          </cell>
          <cell r="F158" t="str">
            <v>KwaDukuza</v>
          </cell>
        </row>
        <row r="159">
          <cell r="D159" t="str">
            <v>KZN293</v>
          </cell>
          <cell r="E159" t="str">
            <v>KZ293</v>
          </cell>
          <cell r="F159" t="str">
            <v>Ndwedwe</v>
          </cell>
        </row>
        <row r="160">
          <cell r="D160" t="str">
            <v>KZN294</v>
          </cell>
          <cell r="E160" t="str">
            <v>KZ294</v>
          </cell>
          <cell r="F160" t="str">
            <v>Maphumulo</v>
          </cell>
        </row>
        <row r="161">
          <cell r="D161" t="str">
            <v>KZN431</v>
          </cell>
          <cell r="E161" t="str">
            <v>KZ5a1</v>
          </cell>
          <cell r="F161" t="str">
            <v>Ingwe</v>
          </cell>
        </row>
        <row r="162">
          <cell r="D162" t="str">
            <v>KZN432</v>
          </cell>
          <cell r="E162" t="str">
            <v>KZ5a2</v>
          </cell>
          <cell r="F162" t="str">
            <v>Kwa Sani</v>
          </cell>
        </row>
        <row r="163">
          <cell r="D163" t="str">
            <v>KZN433</v>
          </cell>
          <cell r="E163" t="str">
            <v>KZ5a4</v>
          </cell>
          <cell r="F163" t="str">
            <v>Greater Kokstad</v>
          </cell>
        </row>
        <row r="164">
          <cell r="D164" t="str">
            <v>KZN434</v>
          </cell>
          <cell r="E164" t="str">
            <v>KZ5a5</v>
          </cell>
          <cell r="F164" t="str">
            <v>Ubuhlebezwe</v>
          </cell>
        </row>
        <row r="165">
          <cell r="D165" t="str">
            <v>KZN435</v>
          </cell>
          <cell r="E165" t="str">
            <v>KZ5a6</v>
          </cell>
          <cell r="F165" t="str">
            <v>Umzimkhulu</v>
          </cell>
        </row>
        <row r="166">
          <cell r="D166" t="str">
            <v>LIM331</v>
          </cell>
          <cell r="E166" t="str">
            <v>NP331</v>
          </cell>
          <cell r="F166" t="str">
            <v>Greater Giyani</v>
          </cell>
        </row>
        <row r="167">
          <cell r="D167" t="str">
            <v>LIM332</v>
          </cell>
          <cell r="E167" t="str">
            <v>NP332</v>
          </cell>
          <cell r="F167" t="str">
            <v>Greater Letaba</v>
          </cell>
        </row>
        <row r="168">
          <cell r="D168" t="str">
            <v>LIM333</v>
          </cell>
          <cell r="E168" t="str">
            <v>NP333</v>
          </cell>
          <cell r="F168" t="str">
            <v>Greater Tzaneen</v>
          </cell>
        </row>
        <row r="169">
          <cell r="D169" t="str">
            <v>LIM334</v>
          </cell>
          <cell r="E169" t="str">
            <v>NP334</v>
          </cell>
          <cell r="F169" t="str">
            <v>Ba-Phalaborwa</v>
          </cell>
        </row>
        <row r="170">
          <cell r="D170" t="str">
            <v>LIM335</v>
          </cell>
          <cell r="E170" t="str">
            <v>NP335</v>
          </cell>
          <cell r="F170" t="str">
            <v>Maruleng</v>
          </cell>
        </row>
        <row r="171">
          <cell r="D171" t="str">
            <v>LIM341</v>
          </cell>
          <cell r="E171" t="str">
            <v>NP341</v>
          </cell>
          <cell r="F171" t="str">
            <v>Musina</v>
          </cell>
        </row>
        <row r="172">
          <cell r="D172" t="str">
            <v>LIM342</v>
          </cell>
          <cell r="E172" t="str">
            <v>NP342</v>
          </cell>
          <cell r="F172" t="str">
            <v>Mutale</v>
          </cell>
        </row>
        <row r="173">
          <cell r="D173" t="str">
            <v>LIM343</v>
          </cell>
          <cell r="E173" t="str">
            <v>NP343</v>
          </cell>
          <cell r="F173" t="str">
            <v>Thulamela</v>
          </cell>
        </row>
        <row r="174">
          <cell r="D174" t="str">
            <v>LIM344</v>
          </cell>
          <cell r="E174" t="str">
            <v>NP344</v>
          </cell>
          <cell r="F174" t="str">
            <v>Makhado</v>
          </cell>
        </row>
        <row r="175">
          <cell r="D175" t="str">
            <v>LIM351</v>
          </cell>
          <cell r="E175" t="str">
            <v>NP351</v>
          </cell>
          <cell r="F175" t="str">
            <v>Blouberg</v>
          </cell>
        </row>
        <row r="176">
          <cell r="D176" t="str">
            <v>LIM352</v>
          </cell>
          <cell r="E176" t="str">
            <v>NP352</v>
          </cell>
          <cell r="F176" t="str">
            <v>Aganang</v>
          </cell>
        </row>
        <row r="177">
          <cell r="D177" t="str">
            <v>LIM353</v>
          </cell>
          <cell r="E177" t="str">
            <v>NP353</v>
          </cell>
          <cell r="F177" t="str">
            <v>Molemole</v>
          </cell>
        </row>
        <row r="178">
          <cell r="D178" t="str">
            <v>LIM354</v>
          </cell>
          <cell r="E178" t="str">
            <v>NP354</v>
          </cell>
          <cell r="F178" t="str">
            <v>Polokwane</v>
          </cell>
        </row>
        <row r="179">
          <cell r="D179" t="str">
            <v>LIM355</v>
          </cell>
          <cell r="E179" t="str">
            <v>NP355</v>
          </cell>
          <cell r="F179" t="str">
            <v>Lepelle-Nkumpi</v>
          </cell>
        </row>
        <row r="180">
          <cell r="D180" t="str">
            <v>LIM361</v>
          </cell>
          <cell r="E180" t="str">
            <v>NP361</v>
          </cell>
          <cell r="F180" t="str">
            <v>Thabazimbi</v>
          </cell>
        </row>
        <row r="181">
          <cell r="D181" t="str">
            <v>LIM362</v>
          </cell>
          <cell r="E181" t="str">
            <v>NP362</v>
          </cell>
          <cell r="F181" t="str">
            <v>Lephalale</v>
          </cell>
        </row>
        <row r="182">
          <cell r="D182" t="str">
            <v>LIM364</v>
          </cell>
          <cell r="E182" t="str">
            <v>NP364</v>
          </cell>
          <cell r="F182" t="str">
            <v>Mookgopong</v>
          </cell>
        </row>
        <row r="183">
          <cell r="D183" t="str">
            <v>LIM365</v>
          </cell>
          <cell r="E183" t="str">
            <v>NP365</v>
          </cell>
          <cell r="F183" t="str">
            <v>Modimolle</v>
          </cell>
        </row>
        <row r="184">
          <cell r="D184" t="str">
            <v>LIM366</v>
          </cell>
          <cell r="E184" t="str">
            <v>NP366</v>
          </cell>
          <cell r="F184" t="str">
            <v>Bela Bela</v>
          </cell>
        </row>
        <row r="185">
          <cell r="D185" t="str">
            <v>LIM367</v>
          </cell>
          <cell r="E185" t="str">
            <v>NP367</v>
          </cell>
          <cell r="F185" t="str">
            <v>Mogalakwena</v>
          </cell>
        </row>
        <row r="186">
          <cell r="D186" t="str">
            <v>LIM471</v>
          </cell>
          <cell r="E186" t="str">
            <v>NP03a4</v>
          </cell>
          <cell r="F186" t="str">
            <v>Ephraim Mogale</v>
          </cell>
        </row>
        <row r="187">
          <cell r="D187" t="str">
            <v>LIM472</v>
          </cell>
          <cell r="E187" t="str">
            <v>NP03a5</v>
          </cell>
          <cell r="F187" t="str">
            <v>Elias Motsoaledi</v>
          </cell>
        </row>
        <row r="188">
          <cell r="D188" t="str">
            <v>LIM473</v>
          </cell>
          <cell r="E188" t="str">
            <v>NP03a2</v>
          </cell>
          <cell r="F188" t="str">
            <v>Makhuduthamaga</v>
          </cell>
        </row>
        <row r="189">
          <cell r="D189" t="str">
            <v>LIM474</v>
          </cell>
          <cell r="E189" t="str">
            <v>NP03a3</v>
          </cell>
          <cell r="F189" t="str">
            <v>Fetakgomo</v>
          </cell>
        </row>
        <row r="190">
          <cell r="D190" t="str">
            <v>LIM475</v>
          </cell>
          <cell r="E190" t="str">
            <v>NP03a6</v>
          </cell>
          <cell r="F190" t="str">
            <v>Greater Tubatse</v>
          </cell>
        </row>
        <row r="191">
          <cell r="D191" t="str">
            <v>MAN</v>
          </cell>
          <cell r="E191" t="str">
            <v>FS172</v>
          </cell>
          <cell r="F191" t="str">
            <v>Mangaung</v>
          </cell>
        </row>
        <row r="192">
          <cell r="D192" t="str">
            <v>MP301</v>
          </cell>
          <cell r="E192" t="str">
            <v>MP301</v>
          </cell>
          <cell r="F192" t="str">
            <v>Albert Luthuli</v>
          </cell>
        </row>
        <row r="193">
          <cell r="D193" t="str">
            <v>MP302</v>
          </cell>
          <cell r="E193" t="str">
            <v>MP302</v>
          </cell>
          <cell r="F193" t="str">
            <v>Msukaligwa</v>
          </cell>
        </row>
        <row r="194">
          <cell r="D194" t="str">
            <v>MP303</v>
          </cell>
          <cell r="E194" t="str">
            <v>MP303</v>
          </cell>
          <cell r="F194" t="str">
            <v>Mkhondo</v>
          </cell>
        </row>
        <row r="195">
          <cell r="D195" t="str">
            <v>MP304</v>
          </cell>
          <cell r="E195" t="str">
            <v>MP304</v>
          </cell>
          <cell r="F195" t="str">
            <v>Pixley Ka Seme (MP)</v>
          </cell>
        </row>
        <row r="196">
          <cell r="D196" t="str">
            <v>MP305</v>
          </cell>
          <cell r="E196" t="str">
            <v>MP305</v>
          </cell>
          <cell r="F196" t="str">
            <v>Lekwa</v>
          </cell>
        </row>
        <row r="197">
          <cell r="D197" t="str">
            <v>MP306</v>
          </cell>
          <cell r="E197" t="str">
            <v>MP306</v>
          </cell>
          <cell r="F197" t="str">
            <v>Dipaleseng</v>
          </cell>
        </row>
        <row r="198">
          <cell r="D198" t="str">
            <v>MP307</v>
          </cell>
          <cell r="E198" t="str">
            <v>MP307</v>
          </cell>
          <cell r="F198" t="str">
            <v>Govan Mbeki</v>
          </cell>
        </row>
        <row r="199">
          <cell r="D199" t="str">
            <v>MP311</v>
          </cell>
          <cell r="E199" t="str">
            <v>MP311</v>
          </cell>
          <cell r="F199" t="str">
            <v>Victor Khanye</v>
          </cell>
        </row>
        <row r="200">
          <cell r="D200" t="str">
            <v>MP312</v>
          </cell>
          <cell r="E200" t="str">
            <v>MP312</v>
          </cell>
          <cell r="F200" t="str">
            <v>Emalahleni (Mp)</v>
          </cell>
        </row>
        <row r="201">
          <cell r="D201" t="str">
            <v>MP313</v>
          </cell>
          <cell r="E201" t="str">
            <v>MP313</v>
          </cell>
          <cell r="F201" t="str">
            <v>Steve Tshwete</v>
          </cell>
        </row>
        <row r="202">
          <cell r="D202" t="str">
            <v>MP314</v>
          </cell>
          <cell r="E202" t="str">
            <v>MP314</v>
          </cell>
          <cell r="F202" t="str">
            <v>Emakhazeni</v>
          </cell>
        </row>
        <row r="203">
          <cell r="D203" t="str">
            <v>MP315</v>
          </cell>
          <cell r="E203" t="str">
            <v>MP315</v>
          </cell>
          <cell r="F203" t="str">
            <v>Thembisile Hani</v>
          </cell>
        </row>
        <row r="204">
          <cell r="D204" t="str">
            <v>MP316</v>
          </cell>
          <cell r="E204" t="str">
            <v>MP316</v>
          </cell>
          <cell r="F204" t="str">
            <v>Dr J.S. Moroka</v>
          </cell>
        </row>
        <row r="205">
          <cell r="D205" t="str">
            <v>MP321</v>
          </cell>
          <cell r="E205" t="str">
            <v>MP321</v>
          </cell>
          <cell r="F205" t="str">
            <v>Thaba Chweu</v>
          </cell>
        </row>
        <row r="206">
          <cell r="D206" t="str">
            <v>MP322</v>
          </cell>
          <cell r="E206" t="str">
            <v>MP322</v>
          </cell>
          <cell r="F206" t="str">
            <v>Mbombela</v>
          </cell>
        </row>
        <row r="207">
          <cell r="D207" t="str">
            <v>MP323</v>
          </cell>
          <cell r="E207" t="str">
            <v>MP323</v>
          </cell>
          <cell r="F207" t="str">
            <v>Umjindi</v>
          </cell>
        </row>
        <row r="208">
          <cell r="D208" t="str">
            <v>MP324</v>
          </cell>
          <cell r="E208" t="str">
            <v>MP324</v>
          </cell>
          <cell r="F208" t="str">
            <v>Nkomazi</v>
          </cell>
        </row>
        <row r="209">
          <cell r="D209" t="str">
            <v>MP325</v>
          </cell>
          <cell r="E209" t="str">
            <v>MP325</v>
          </cell>
          <cell r="F209" t="str">
            <v>Bushbuckridge</v>
          </cell>
        </row>
        <row r="210">
          <cell r="D210" t="str">
            <v>NC061</v>
          </cell>
          <cell r="E210" t="str">
            <v>NC061</v>
          </cell>
          <cell r="F210" t="str">
            <v>Richtersveld</v>
          </cell>
        </row>
        <row r="211">
          <cell r="D211" t="str">
            <v>NC062</v>
          </cell>
          <cell r="E211" t="str">
            <v>NC062</v>
          </cell>
          <cell r="F211" t="str">
            <v>Nama Khoi</v>
          </cell>
        </row>
        <row r="212">
          <cell r="D212" t="str">
            <v>NC064</v>
          </cell>
          <cell r="E212" t="str">
            <v>NC064</v>
          </cell>
          <cell r="F212" t="str">
            <v>Kamiesberg</v>
          </cell>
        </row>
        <row r="213">
          <cell r="D213" t="str">
            <v>NC065</v>
          </cell>
          <cell r="E213" t="str">
            <v>NC065</v>
          </cell>
          <cell r="F213" t="str">
            <v>Hantam</v>
          </cell>
        </row>
        <row r="214">
          <cell r="D214" t="str">
            <v>NC066</v>
          </cell>
          <cell r="E214" t="str">
            <v>NC066</v>
          </cell>
          <cell r="F214" t="str">
            <v>Karoo Hoogland</v>
          </cell>
        </row>
        <row r="215">
          <cell r="D215" t="str">
            <v>NC067</v>
          </cell>
          <cell r="E215" t="str">
            <v>NC067</v>
          </cell>
          <cell r="F215" t="str">
            <v>Khai-Ma</v>
          </cell>
        </row>
        <row r="216">
          <cell r="D216" t="str">
            <v>NC071</v>
          </cell>
          <cell r="E216" t="str">
            <v>NC071</v>
          </cell>
          <cell r="F216" t="str">
            <v>Ubuntu</v>
          </cell>
        </row>
        <row r="217">
          <cell r="D217" t="str">
            <v>NC072</v>
          </cell>
          <cell r="E217" t="str">
            <v>NC072</v>
          </cell>
          <cell r="F217" t="str">
            <v>Umsobomvu</v>
          </cell>
        </row>
        <row r="218">
          <cell r="D218" t="str">
            <v>NC073</v>
          </cell>
          <cell r="E218" t="str">
            <v>NC073</v>
          </cell>
          <cell r="F218" t="str">
            <v>Emthanjeni</v>
          </cell>
        </row>
        <row r="219">
          <cell r="D219" t="str">
            <v>NC074</v>
          </cell>
          <cell r="E219" t="str">
            <v>NC074</v>
          </cell>
          <cell r="F219" t="str">
            <v>Kareeberg</v>
          </cell>
        </row>
        <row r="220">
          <cell r="D220" t="str">
            <v>NC075</v>
          </cell>
          <cell r="E220" t="str">
            <v>NC075</v>
          </cell>
          <cell r="F220" t="str">
            <v>Renosterberg</v>
          </cell>
        </row>
        <row r="221">
          <cell r="D221" t="str">
            <v>NC076</v>
          </cell>
          <cell r="E221" t="str">
            <v>NC076</v>
          </cell>
          <cell r="F221" t="str">
            <v>Thembelihle</v>
          </cell>
        </row>
        <row r="222">
          <cell r="D222" t="str">
            <v>NC077</v>
          </cell>
          <cell r="E222" t="str">
            <v>NC077</v>
          </cell>
          <cell r="F222" t="str">
            <v>Siyathemba</v>
          </cell>
        </row>
        <row r="223">
          <cell r="D223" t="str">
            <v>NC078</v>
          </cell>
          <cell r="E223" t="str">
            <v>NC078</v>
          </cell>
          <cell r="F223" t="str">
            <v>Siyancuma</v>
          </cell>
        </row>
        <row r="224">
          <cell r="D224" t="str">
            <v>NC081</v>
          </cell>
          <cell r="E224" t="str">
            <v>NC081</v>
          </cell>
          <cell r="F224" t="str">
            <v>Mier</v>
          </cell>
        </row>
        <row r="225">
          <cell r="D225" t="str">
            <v>NC082</v>
          </cell>
          <cell r="E225" t="str">
            <v>NC082</v>
          </cell>
          <cell r="F225" t="str">
            <v>!Kai! Garib</v>
          </cell>
        </row>
        <row r="226">
          <cell r="D226" t="str">
            <v>NC083</v>
          </cell>
          <cell r="E226" t="str">
            <v>NC083</v>
          </cell>
          <cell r="F226" t="str">
            <v>//Khara Hais</v>
          </cell>
        </row>
        <row r="227">
          <cell r="D227" t="str">
            <v>NC084</v>
          </cell>
          <cell r="E227" t="str">
            <v>NC084</v>
          </cell>
          <cell r="F227" t="str">
            <v>!Kheis</v>
          </cell>
        </row>
        <row r="228">
          <cell r="D228" t="str">
            <v>NC085</v>
          </cell>
          <cell r="E228" t="str">
            <v>NC085</v>
          </cell>
          <cell r="F228" t="str">
            <v>Tsantsabane</v>
          </cell>
        </row>
        <row r="229">
          <cell r="D229" t="str">
            <v>NC086</v>
          </cell>
          <cell r="E229" t="str">
            <v>NC086</v>
          </cell>
          <cell r="F229" t="str">
            <v>Kgatelopele</v>
          </cell>
        </row>
        <row r="230">
          <cell r="D230" t="str">
            <v>NC091</v>
          </cell>
          <cell r="E230" t="str">
            <v>NC091</v>
          </cell>
          <cell r="F230" t="str">
            <v>Sol Plaatje</v>
          </cell>
        </row>
        <row r="231">
          <cell r="D231" t="str">
            <v>NC092</v>
          </cell>
          <cell r="E231" t="str">
            <v>NC092</v>
          </cell>
          <cell r="F231" t="str">
            <v>Dikgatlong</v>
          </cell>
        </row>
        <row r="232">
          <cell r="D232" t="str">
            <v>NC093</v>
          </cell>
          <cell r="E232" t="str">
            <v>NC093</v>
          </cell>
          <cell r="F232" t="str">
            <v>Magareng</v>
          </cell>
        </row>
        <row r="233">
          <cell r="D233" t="str">
            <v>NC094</v>
          </cell>
          <cell r="E233" t="str">
            <v>NC094</v>
          </cell>
          <cell r="F233" t="str">
            <v>Phokwane</v>
          </cell>
        </row>
        <row r="234">
          <cell r="D234" t="str">
            <v>NC451</v>
          </cell>
          <cell r="E234" t="str">
            <v>NC451</v>
          </cell>
          <cell r="F234" t="str">
            <v>Joe Morolong</v>
          </cell>
        </row>
        <row r="235">
          <cell r="D235" t="str">
            <v>NC452</v>
          </cell>
          <cell r="E235" t="str">
            <v>NC452</v>
          </cell>
          <cell r="F235" t="str">
            <v>Ga-Segonyana</v>
          </cell>
        </row>
        <row r="236">
          <cell r="D236" t="str">
            <v>NC453</v>
          </cell>
          <cell r="E236" t="str">
            <v>NC453</v>
          </cell>
          <cell r="F236" t="str">
            <v>Gamagara</v>
          </cell>
        </row>
        <row r="237">
          <cell r="D237" t="str">
            <v>NMA</v>
          </cell>
          <cell r="E237" t="str">
            <v>EC000</v>
          </cell>
          <cell r="F237" t="str">
            <v>Nelson Mandela Bay</v>
          </cell>
        </row>
        <row r="238">
          <cell r="D238" t="str">
            <v>NW371</v>
          </cell>
          <cell r="E238" t="str">
            <v>NW371</v>
          </cell>
          <cell r="F238" t="str">
            <v>Moretele</v>
          </cell>
        </row>
        <row r="239">
          <cell r="D239" t="str">
            <v>NW372</v>
          </cell>
          <cell r="E239" t="str">
            <v>NW372</v>
          </cell>
          <cell r="F239" t="str">
            <v>Madibeng</v>
          </cell>
        </row>
        <row r="240">
          <cell r="D240" t="str">
            <v>NW373</v>
          </cell>
          <cell r="E240" t="str">
            <v>NW373</v>
          </cell>
          <cell r="F240" t="str">
            <v>Rustenburg</v>
          </cell>
        </row>
        <row r="241">
          <cell r="D241" t="str">
            <v>NW374</v>
          </cell>
          <cell r="E241" t="str">
            <v>NW374</v>
          </cell>
          <cell r="F241" t="str">
            <v>Kgetlengrivier</v>
          </cell>
        </row>
        <row r="242">
          <cell r="D242" t="str">
            <v>NW375</v>
          </cell>
          <cell r="E242" t="str">
            <v>NW375</v>
          </cell>
          <cell r="F242" t="str">
            <v>Moses Kotane</v>
          </cell>
        </row>
        <row r="243">
          <cell r="D243" t="str">
            <v>NW381</v>
          </cell>
          <cell r="E243" t="str">
            <v>NW381</v>
          </cell>
          <cell r="F243" t="str">
            <v>Ratlou</v>
          </cell>
        </row>
        <row r="244">
          <cell r="D244" t="str">
            <v>NW382</v>
          </cell>
          <cell r="E244" t="str">
            <v>NW382</v>
          </cell>
          <cell r="F244" t="str">
            <v>Tswaing</v>
          </cell>
        </row>
        <row r="245">
          <cell r="D245" t="str">
            <v>NW383</v>
          </cell>
          <cell r="E245" t="str">
            <v>NW383</v>
          </cell>
          <cell r="F245" t="str">
            <v>Mafikeng</v>
          </cell>
        </row>
        <row r="246">
          <cell r="D246" t="str">
            <v>NW384</v>
          </cell>
          <cell r="E246" t="str">
            <v>NW384</v>
          </cell>
          <cell r="F246" t="str">
            <v>Ditsobotla</v>
          </cell>
        </row>
        <row r="247">
          <cell r="D247" t="str">
            <v>NW385</v>
          </cell>
          <cell r="E247" t="str">
            <v>NW385</v>
          </cell>
          <cell r="F247" t="str">
            <v>Ramotshere Moiloa</v>
          </cell>
        </row>
        <row r="248">
          <cell r="D248" t="str">
            <v>NW392</v>
          </cell>
          <cell r="E248" t="str">
            <v>NW392</v>
          </cell>
          <cell r="F248" t="str">
            <v>Naledi (Nw)</v>
          </cell>
        </row>
        <row r="249">
          <cell r="D249" t="str">
            <v>NW393</v>
          </cell>
          <cell r="E249" t="str">
            <v>NW393</v>
          </cell>
          <cell r="F249" t="str">
            <v>Mamusa</v>
          </cell>
        </row>
        <row r="250">
          <cell r="D250" t="str">
            <v>NW394</v>
          </cell>
          <cell r="E250" t="str">
            <v>NW394</v>
          </cell>
          <cell r="F250" t="str">
            <v>Greater Taung</v>
          </cell>
        </row>
        <row r="251">
          <cell r="D251" t="str">
            <v>NW396</v>
          </cell>
          <cell r="E251" t="str">
            <v>NW396</v>
          </cell>
          <cell r="F251" t="str">
            <v>Lekwa-Teemane</v>
          </cell>
        </row>
        <row r="252">
          <cell r="D252" t="str">
            <v>NW397</v>
          </cell>
          <cell r="E252" t="str">
            <v>NW397</v>
          </cell>
          <cell r="F252" t="str">
            <v>Molopo-Kagisano</v>
          </cell>
        </row>
        <row r="253">
          <cell r="D253" t="str">
            <v>NW401</v>
          </cell>
          <cell r="E253" t="str">
            <v>NW401</v>
          </cell>
          <cell r="F253" t="str">
            <v>Ventersdorp</v>
          </cell>
        </row>
        <row r="254">
          <cell r="D254" t="str">
            <v>NW402</v>
          </cell>
          <cell r="E254" t="str">
            <v>NW402</v>
          </cell>
          <cell r="F254" t="str">
            <v>Tlokwe</v>
          </cell>
        </row>
        <row r="255">
          <cell r="D255" t="str">
            <v>NW403</v>
          </cell>
          <cell r="E255" t="str">
            <v>NW403</v>
          </cell>
          <cell r="F255" t="str">
            <v>City Of Matlosana</v>
          </cell>
        </row>
        <row r="256">
          <cell r="D256" t="str">
            <v>NW404</v>
          </cell>
          <cell r="E256" t="str">
            <v>NW404</v>
          </cell>
          <cell r="F256" t="str">
            <v>Maquassi Hills</v>
          </cell>
        </row>
        <row r="257">
          <cell r="D257" t="str">
            <v>TSH</v>
          </cell>
          <cell r="E257" t="str">
            <v>GT002</v>
          </cell>
          <cell r="F257" t="str">
            <v>City Of Tshwane</v>
          </cell>
        </row>
        <row r="258">
          <cell r="D258" t="str">
            <v>WC011</v>
          </cell>
          <cell r="E258" t="str">
            <v>WC011</v>
          </cell>
          <cell r="F258" t="str">
            <v>Matzikama</v>
          </cell>
        </row>
        <row r="259">
          <cell r="D259" t="str">
            <v>WC012</v>
          </cell>
          <cell r="E259" t="str">
            <v>WC012</v>
          </cell>
          <cell r="F259" t="str">
            <v>Cederberg</v>
          </cell>
        </row>
        <row r="260">
          <cell r="D260" t="str">
            <v>WC013</v>
          </cell>
          <cell r="E260" t="str">
            <v>WC013</v>
          </cell>
          <cell r="F260" t="str">
            <v>Bergrivier</v>
          </cell>
        </row>
        <row r="261">
          <cell r="D261" t="str">
            <v>WC014</v>
          </cell>
          <cell r="E261" t="str">
            <v>WC014</v>
          </cell>
          <cell r="F261" t="str">
            <v>Saldanha Bay</v>
          </cell>
        </row>
        <row r="262">
          <cell r="D262" t="str">
            <v>WC015</v>
          </cell>
          <cell r="E262" t="str">
            <v>WC015</v>
          </cell>
          <cell r="F262" t="str">
            <v>Swartland</v>
          </cell>
        </row>
        <row r="263">
          <cell r="D263" t="str">
            <v>WC022</v>
          </cell>
          <cell r="E263" t="str">
            <v>WC022</v>
          </cell>
          <cell r="F263" t="str">
            <v>Witzenberg</v>
          </cell>
        </row>
        <row r="264">
          <cell r="D264" t="str">
            <v>WC023</v>
          </cell>
          <cell r="E264" t="str">
            <v>WC023</v>
          </cell>
          <cell r="F264" t="str">
            <v>Drakenstein</v>
          </cell>
        </row>
        <row r="265">
          <cell r="D265" t="str">
            <v>WC024</v>
          </cell>
          <cell r="E265" t="str">
            <v>WC024</v>
          </cell>
          <cell r="F265" t="str">
            <v>Stellenbosch</v>
          </cell>
        </row>
        <row r="266">
          <cell r="D266" t="str">
            <v>WC025</v>
          </cell>
          <cell r="E266" t="str">
            <v>WC025</v>
          </cell>
          <cell r="F266" t="str">
            <v>Breede Valley</v>
          </cell>
        </row>
        <row r="267">
          <cell r="D267" t="str">
            <v>WC026</v>
          </cell>
          <cell r="E267" t="str">
            <v>WC026</v>
          </cell>
          <cell r="F267" t="str">
            <v>Langeberg</v>
          </cell>
        </row>
        <row r="268">
          <cell r="D268" t="str">
            <v>WC031</v>
          </cell>
          <cell r="E268" t="str">
            <v>WC031</v>
          </cell>
          <cell r="F268" t="str">
            <v>Theewaterskloof</v>
          </cell>
        </row>
        <row r="269">
          <cell r="D269" t="str">
            <v>WC032</v>
          </cell>
          <cell r="E269" t="str">
            <v>WC032</v>
          </cell>
          <cell r="F269" t="str">
            <v>Overstrand</v>
          </cell>
        </row>
        <row r="270">
          <cell r="D270" t="str">
            <v>WC033</v>
          </cell>
          <cell r="E270" t="str">
            <v>WC033</v>
          </cell>
          <cell r="F270" t="str">
            <v>Cape Agulhas</v>
          </cell>
        </row>
        <row r="271">
          <cell r="D271" t="str">
            <v>WC034</v>
          </cell>
          <cell r="E271" t="str">
            <v>WC034</v>
          </cell>
          <cell r="F271" t="str">
            <v>Swellendam</v>
          </cell>
        </row>
        <row r="272">
          <cell r="D272" t="str">
            <v>WC041</v>
          </cell>
          <cell r="E272" t="str">
            <v>WC041</v>
          </cell>
          <cell r="F272" t="str">
            <v>Kannaland</v>
          </cell>
        </row>
        <row r="273">
          <cell r="D273" t="str">
            <v>WC042</v>
          </cell>
          <cell r="E273" t="str">
            <v>WC042</v>
          </cell>
          <cell r="F273" t="str">
            <v>Hessequa</v>
          </cell>
        </row>
        <row r="274">
          <cell r="D274" t="str">
            <v>WC043</v>
          </cell>
          <cell r="E274" t="str">
            <v>WC043</v>
          </cell>
          <cell r="F274" t="str">
            <v>Mossel Bay</v>
          </cell>
        </row>
        <row r="275">
          <cell r="D275" t="str">
            <v>WC044</v>
          </cell>
          <cell r="E275" t="str">
            <v>WC044</v>
          </cell>
          <cell r="F275" t="str">
            <v>George</v>
          </cell>
        </row>
        <row r="276">
          <cell r="D276" t="str">
            <v>WC045</v>
          </cell>
          <cell r="E276" t="str">
            <v>WC045</v>
          </cell>
          <cell r="F276" t="str">
            <v>Oudtshoorn</v>
          </cell>
        </row>
        <row r="277">
          <cell r="D277" t="str">
            <v>WC047</v>
          </cell>
          <cell r="E277" t="str">
            <v>WC047</v>
          </cell>
          <cell r="F277" t="str">
            <v>Bitou</v>
          </cell>
        </row>
        <row r="278">
          <cell r="D278" t="str">
            <v>WC048</v>
          </cell>
          <cell r="E278" t="str">
            <v>WC048</v>
          </cell>
          <cell r="F278" t="str">
            <v>Knysna</v>
          </cell>
        </row>
        <row r="279">
          <cell r="D279" t="str">
            <v>WC051</v>
          </cell>
          <cell r="E279" t="str">
            <v>WC051</v>
          </cell>
          <cell r="F279" t="str">
            <v>Laingsburg</v>
          </cell>
        </row>
        <row r="280">
          <cell r="D280" t="str">
            <v>WC052</v>
          </cell>
          <cell r="E280" t="str">
            <v>WC052</v>
          </cell>
          <cell r="F280" t="str">
            <v>Prince Albert</v>
          </cell>
        </row>
        <row r="281">
          <cell r="D281" t="str">
            <v>WC053</v>
          </cell>
          <cell r="E281" t="str">
            <v>WC053</v>
          </cell>
          <cell r="F281" t="str">
            <v>Beaufort West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30July2013"/>
    </sheetNames>
    <sheetDataSet>
      <sheetData sheetId="0">
        <row r="282">
          <cell r="G282">
            <v>254766686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s>
    <sheetDataSet>
      <sheetData sheetId="0">
        <row r="11">
          <cell r="B11" t="str">
            <v>BUF</v>
          </cell>
          <cell r="C11" t="str">
            <v>Buffalo City</v>
          </cell>
          <cell r="D11" t="str">
            <v>H</v>
          </cell>
          <cell r="E11">
            <v>593485</v>
          </cell>
          <cell r="F11">
            <v>3960776</v>
          </cell>
          <cell r="G11">
            <v>4554262</v>
          </cell>
          <cell r="H11">
            <v>593485</v>
          </cell>
          <cell r="I11">
            <v>4443555</v>
          </cell>
          <cell r="J11">
            <v>5037040</v>
          </cell>
        </row>
        <row r="12">
          <cell r="B12" t="str">
            <v>NMA</v>
          </cell>
          <cell r="C12" t="str">
            <v>Nelson Mandela Bay</v>
          </cell>
          <cell r="D12" t="str">
            <v>H</v>
          </cell>
          <cell r="E12">
            <v>1195870</v>
          </cell>
          <cell r="F12">
            <v>7097542</v>
          </cell>
          <cell r="G12">
            <v>8293413</v>
          </cell>
          <cell r="H12">
            <v>1195870</v>
          </cell>
          <cell r="I12">
            <v>7952069</v>
          </cell>
          <cell r="J12">
            <v>9147939</v>
          </cell>
        </row>
        <row r="13">
          <cell r="B13" t="str">
            <v>EC101</v>
          </cell>
          <cell r="C13" t="str">
            <v>Camdeboo</v>
          </cell>
          <cell r="D13" t="str">
            <v>L</v>
          </cell>
          <cell r="E13">
            <v>18656</v>
          </cell>
          <cell r="F13">
            <v>177631</v>
          </cell>
          <cell r="G13">
            <v>196287</v>
          </cell>
          <cell r="H13">
            <v>18656</v>
          </cell>
          <cell r="I13">
            <v>169496</v>
          </cell>
          <cell r="J13">
            <v>188152</v>
          </cell>
        </row>
        <row r="14">
          <cell r="B14" t="str">
            <v>EC102</v>
          </cell>
          <cell r="C14" t="str">
            <v>Blue Crane Route</v>
          </cell>
          <cell r="D14" t="str">
            <v>L</v>
          </cell>
          <cell r="E14">
            <v>26876</v>
          </cell>
          <cell r="F14">
            <v>160899</v>
          </cell>
          <cell r="G14">
            <v>187775</v>
          </cell>
          <cell r="H14">
            <v>26876</v>
          </cell>
          <cell r="I14">
            <v>175347</v>
          </cell>
          <cell r="J14">
            <v>202223</v>
          </cell>
        </row>
        <row r="15">
          <cell r="B15" t="str">
            <v>EC103</v>
          </cell>
          <cell r="C15" t="str">
            <v>Ikwezi</v>
          </cell>
          <cell r="D15" t="str">
            <v>L</v>
          </cell>
          <cell r="E15">
            <v>9925</v>
          </cell>
          <cell r="F15">
            <v>41275</v>
          </cell>
          <cell r="G15">
            <v>51200</v>
          </cell>
          <cell r="H15">
            <v>9925</v>
          </cell>
          <cell r="I15">
            <v>42601</v>
          </cell>
          <cell r="J15">
            <v>52526</v>
          </cell>
        </row>
        <row r="16">
          <cell r="B16" t="str">
            <v>EC104</v>
          </cell>
          <cell r="C16" t="str">
            <v>Makana</v>
          </cell>
          <cell r="D16" t="str">
            <v>M</v>
          </cell>
          <cell r="E16">
            <v>94186</v>
          </cell>
          <cell r="F16">
            <v>348057</v>
          </cell>
          <cell r="G16">
            <v>442243</v>
          </cell>
          <cell r="H16">
            <v>94186</v>
          </cell>
          <cell r="I16">
            <v>356314</v>
          </cell>
          <cell r="J16">
            <v>450500</v>
          </cell>
        </row>
        <row r="17">
          <cell r="B17" t="str">
            <v>EC105</v>
          </cell>
          <cell r="C17" t="str">
            <v>Ndlambe</v>
          </cell>
          <cell r="D17" t="str">
            <v>L</v>
          </cell>
          <cell r="E17">
            <v>55187</v>
          </cell>
          <cell r="F17">
            <v>435877</v>
          </cell>
          <cell r="G17">
            <v>491064</v>
          </cell>
          <cell r="H17">
            <v>55187</v>
          </cell>
          <cell r="I17">
            <v>527374</v>
          </cell>
          <cell r="J17">
            <v>582561</v>
          </cell>
        </row>
        <row r="18">
          <cell r="B18" t="str">
            <v>EC106</v>
          </cell>
          <cell r="C18" t="str">
            <v>Sundays River Valley</v>
          </cell>
          <cell r="D18" t="str">
            <v>M</v>
          </cell>
          <cell r="E18">
            <v>45944</v>
          </cell>
          <cell r="F18">
            <v>102543</v>
          </cell>
          <cell r="G18">
            <v>148487</v>
          </cell>
          <cell r="H18">
            <v>45944</v>
          </cell>
          <cell r="I18">
            <v>126017</v>
          </cell>
          <cell r="J18">
            <v>171961</v>
          </cell>
        </row>
        <row r="19">
          <cell r="B19" t="str">
            <v>EC107</v>
          </cell>
          <cell r="C19" t="str">
            <v>Baviaans</v>
          </cell>
          <cell r="D19" t="str">
            <v>L</v>
          </cell>
          <cell r="E19">
            <v>21254</v>
          </cell>
          <cell r="F19">
            <v>66233</v>
          </cell>
          <cell r="G19">
            <v>87486</v>
          </cell>
          <cell r="H19">
            <v>21254</v>
          </cell>
          <cell r="I19">
            <v>68917</v>
          </cell>
          <cell r="J19">
            <v>90171</v>
          </cell>
        </row>
        <row r="20">
          <cell r="B20" t="str">
            <v>EC108</v>
          </cell>
          <cell r="C20" t="str">
            <v>Kouga</v>
          </cell>
          <cell r="D20" t="str">
            <v>M</v>
          </cell>
          <cell r="E20">
            <v>29233</v>
          </cell>
          <cell r="F20">
            <v>562033</v>
          </cell>
          <cell r="G20">
            <v>591266</v>
          </cell>
          <cell r="H20">
            <v>29233</v>
          </cell>
          <cell r="I20">
            <v>521023</v>
          </cell>
          <cell r="J20">
            <v>550257</v>
          </cell>
        </row>
        <row r="21">
          <cell r="B21" t="str">
            <v>EC109</v>
          </cell>
          <cell r="C21" t="str">
            <v>Kou-Kamma</v>
          </cell>
          <cell r="D21" t="str">
            <v>M</v>
          </cell>
          <cell r="E21">
            <v>11669</v>
          </cell>
          <cell r="F21">
            <v>138376</v>
          </cell>
          <cell r="G21">
            <v>150045</v>
          </cell>
          <cell r="H21">
            <v>11669</v>
          </cell>
          <cell r="I21">
            <v>109961</v>
          </cell>
          <cell r="J21">
            <v>121630</v>
          </cell>
        </row>
        <row r="22">
          <cell r="B22" t="str">
            <v>DC10</v>
          </cell>
          <cell r="C22" t="str">
            <v>Sarah Baartman</v>
          </cell>
          <cell r="D22" t="str">
            <v>M</v>
          </cell>
          <cell r="E22">
            <v>149213</v>
          </cell>
          <cell r="F22">
            <v>117791</v>
          </cell>
          <cell r="G22">
            <v>267004</v>
          </cell>
          <cell r="H22">
            <v>149213</v>
          </cell>
          <cell r="I22">
            <v>110629</v>
          </cell>
          <cell r="J22">
            <v>259842</v>
          </cell>
        </row>
        <row r="23">
          <cell r="B23" t="str">
            <v>EC121</v>
          </cell>
          <cell r="C23" t="str">
            <v>Mbhashe</v>
          </cell>
          <cell r="D23" t="str">
            <v>L</v>
          </cell>
          <cell r="E23">
            <v>38254</v>
          </cell>
          <cell r="F23">
            <v>141363</v>
          </cell>
          <cell r="G23">
            <v>179616</v>
          </cell>
          <cell r="H23">
            <v>38254</v>
          </cell>
          <cell r="I23">
            <v>177568</v>
          </cell>
          <cell r="J23">
            <v>215822</v>
          </cell>
        </row>
        <row r="24">
          <cell r="B24" t="str">
            <v>EC122</v>
          </cell>
          <cell r="C24" t="str">
            <v>Mnquma</v>
          </cell>
          <cell r="D24" t="str">
            <v>M</v>
          </cell>
          <cell r="F24">
            <v>192312</v>
          </cell>
          <cell r="G24">
            <v>192312</v>
          </cell>
          <cell r="I24">
            <v>241993</v>
          </cell>
          <cell r="J24">
            <v>241993</v>
          </cell>
        </row>
        <row r="25">
          <cell r="B25" t="str">
            <v>EC123</v>
          </cell>
          <cell r="C25" t="str">
            <v>Great Kei</v>
          </cell>
          <cell r="D25" t="str">
            <v>L</v>
          </cell>
          <cell r="E25">
            <v>422931</v>
          </cell>
          <cell r="F25">
            <v>85295</v>
          </cell>
          <cell r="G25">
            <v>508226</v>
          </cell>
          <cell r="H25">
            <v>422931</v>
          </cell>
          <cell r="I25">
            <v>75274</v>
          </cell>
          <cell r="J25">
            <v>498205</v>
          </cell>
        </row>
        <row r="26">
          <cell r="B26" t="str">
            <v>EC124</v>
          </cell>
          <cell r="C26" t="str">
            <v>Amahlathi</v>
          </cell>
          <cell r="D26" t="str">
            <v>L</v>
          </cell>
          <cell r="E26">
            <v>87091</v>
          </cell>
          <cell r="G26">
            <v>87091</v>
          </cell>
          <cell r="H26">
            <v>87091</v>
          </cell>
          <cell r="J26">
            <v>87091</v>
          </cell>
        </row>
        <row r="27">
          <cell r="B27" t="str">
            <v>EC126</v>
          </cell>
          <cell r="C27" t="str">
            <v>Ngqushwa</v>
          </cell>
          <cell r="D27" t="str">
            <v>M</v>
          </cell>
          <cell r="E27">
            <v>12121</v>
          </cell>
          <cell r="F27">
            <v>96218</v>
          </cell>
          <cell r="G27">
            <v>108338</v>
          </cell>
          <cell r="H27">
            <v>12121</v>
          </cell>
          <cell r="I27">
            <v>102288</v>
          </cell>
          <cell r="J27">
            <v>114408</v>
          </cell>
        </row>
        <row r="28">
          <cell r="B28" t="str">
            <v>EC128</v>
          </cell>
          <cell r="C28" t="str">
            <v>Nxuba</v>
          </cell>
          <cell r="D28" t="str">
            <v>L</v>
          </cell>
          <cell r="E28">
            <v>203192</v>
          </cell>
          <cell r="F28">
            <v>66608</v>
          </cell>
          <cell r="G28">
            <v>269799</v>
          </cell>
          <cell r="H28">
            <v>203192</v>
          </cell>
          <cell r="I28">
            <v>67716</v>
          </cell>
          <cell r="J28">
            <v>270908</v>
          </cell>
        </row>
        <row r="29">
          <cell r="B29" t="str">
            <v>DC12</v>
          </cell>
          <cell r="C29" t="str">
            <v>Amathole</v>
          </cell>
          <cell r="D29" t="str">
            <v>H</v>
          </cell>
          <cell r="E29">
            <v>1024336</v>
          </cell>
          <cell r="F29">
            <v>63337</v>
          </cell>
          <cell r="G29">
            <v>1087673</v>
          </cell>
          <cell r="H29">
            <v>1024336</v>
          </cell>
          <cell r="I29">
            <v>29246</v>
          </cell>
          <cell r="J29">
            <v>1053582</v>
          </cell>
        </row>
        <row r="30">
          <cell r="B30" t="str">
            <v>EC131</v>
          </cell>
          <cell r="C30" t="str">
            <v>Inxuba Yethemba</v>
          </cell>
          <cell r="D30" t="str">
            <v>L</v>
          </cell>
          <cell r="F30">
            <v>137305</v>
          </cell>
          <cell r="G30">
            <v>137305</v>
          </cell>
          <cell r="I30">
            <v>140208</v>
          </cell>
          <cell r="J30">
            <v>140208</v>
          </cell>
        </row>
        <row r="31">
          <cell r="B31" t="str">
            <v>EC132</v>
          </cell>
          <cell r="C31" t="str">
            <v>Tsolwana</v>
          </cell>
          <cell r="D31" t="str">
            <v>L</v>
          </cell>
          <cell r="E31">
            <v>10016</v>
          </cell>
          <cell r="F31">
            <v>56565</v>
          </cell>
          <cell r="G31">
            <v>66581</v>
          </cell>
          <cell r="H31">
            <v>10016</v>
          </cell>
          <cell r="I31">
            <v>62055</v>
          </cell>
          <cell r="J31">
            <v>72071</v>
          </cell>
        </row>
        <row r="32">
          <cell r="B32" t="str">
            <v>EC133</v>
          </cell>
          <cell r="C32" t="str">
            <v>Inkwanca</v>
          </cell>
          <cell r="D32" t="str">
            <v>L</v>
          </cell>
          <cell r="E32">
            <v>12806</v>
          </cell>
          <cell r="F32">
            <v>57254</v>
          </cell>
          <cell r="G32">
            <v>70060</v>
          </cell>
          <cell r="H32">
            <v>12806</v>
          </cell>
          <cell r="I32">
            <v>64659</v>
          </cell>
          <cell r="J32">
            <v>77466</v>
          </cell>
        </row>
        <row r="33">
          <cell r="B33" t="str">
            <v>EC134</v>
          </cell>
          <cell r="C33" t="str">
            <v>Lukhanji</v>
          </cell>
          <cell r="D33" t="str">
            <v>M</v>
          </cell>
          <cell r="E33">
            <v>24520</v>
          </cell>
          <cell r="F33">
            <v>468058</v>
          </cell>
          <cell r="G33">
            <v>492578</v>
          </cell>
          <cell r="H33">
            <v>24520</v>
          </cell>
          <cell r="I33">
            <v>511750</v>
          </cell>
          <cell r="J33">
            <v>536271</v>
          </cell>
        </row>
        <row r="34">
          <cell r="B34" t="str">
            <v>EC135</v>
          </cell>
          <cell r="C34" t="str">
            <v>Intsika Yethu</v>
          </cell>
          <cell r="D34" t="str">
            <v>L</v>
          </cell>
          <cell r="E34">
            <v>78113</v>
          </cell>
          <cell r="F34">
            <v>289986</v>
          </cell>
          <cell r="G34">
            <v>368100</v>
          </cell>
          <cell r="H34">
            <v>78113</v>
          </cell>
          <cell r="I34">
            <v>185754</v>
          </cell>
          <cell r="J34">
            <v>263867</v>
          </cell>
        </row>
        <row r="35">
          <cell r="B35" t="str">
            <v>EC136</v>
          </cell>
          <cell r="C35" t="str">
            <v>Emalahleni (Ec)</v>
          </cell>
          <cell r="D35" t="str">
            <v>L</v>
          </cell>
          <cell r="E35">
            <v>17070</v>
          </cell>
          <cell r="G35">
            <v>17070</v>
          </cell>
          <cell r="H35">
            <v>17070</v>
          </cell>
          <cell r="J35">
            <v>17070</v>
          </cell>
        </row>
        <row r="36">
          <cell r="B36" t="str">
            <v>EC137</v>
          </cell>
          <cell r="C36" t="str">
            <v>Engcobo</v>
          </cell>
          <cell r="D36" t="str">
            <v>M</v>
          </cell>
          <cell r="E36">
            <v>30681</v>
          </cell>
          <cell r="F36">
            <v>165149</v>
          </cell>
          <cell r="G36">
            <v>195829</v>
          </cell>
          <cell r="H36">
            <v>30681</v>
          </cell>
          <cell r="I36">
            <v>172749</v>
          </cell>
          <cell r="J36">
            <v>203429</v>
          </cell>
        </row>
        <row r="37">
          <cell r="B37" t="str">
            <v>EC138</v>
          </cell>
          <cell r="C37" t="str">
            <v>Sakhisizwe</v>
          </cell>
          <cell r="D37" t="str">
            <v>L</v>
          </cell>
          <cell r="E37">
            <v>17029</v>
          </cell>
          <cell r="F37">
            <v>83164</v>
          </cell>
          <cell r="G37">
            <v>100193</v>
          </cell>
          <cell r="H37">
            <v>17029</v>
          </cell>
          <cell r="I37">
            <v>92858</v>
          </cell>
          <cell r="J37">
            <v>109887</v>
          </cell>
        </row>
        <row r="38">
          <cell r="B38" t="str">
            <v>DC13</v>
          </cell>
          <cell r="C38" t="str">
            <v>Chris Hani</v>
          </cell>
          <cell r="D38" t="str">
            <v>M</v>
          </cell>
          <cell r="E38">
            <v>224629</v>
          </cell>
          <cell r="F38">
            <v>807944</v>
          </cell>
          <cell r="G38">
            <v>1032573</v>
          </cell>
          <cell r="H38">
            <v>224629</v>
          </cell>
          <cell r="I38">
            <v>1006052</v>
          </cell>
          <cell r="J38">
            <v>1230681</v>
          </cell>
        </row>
        <row r="39">
          <cell r="B39" t="str">
            <v>EC141</v>
          </cell>
          <cell r="C39" t="str">
            <v>Elundini</v>
          </cell>
          <cell r="D39" t="str">
            <v>L</v>
          </cell>
          <cell r="E39">
            <v>37421</v>
          </cell>
          <cell r="F39">
            <v>169308</v>
          </cell>
          <cell r="G39">
            <v>206730</v>
          </cell>
          <cell r="H39">
            <v>37421</v>
          </cell>
          <cell r="I39">
            <v>155212</v>
          </cell>
          <cell r="J39">
            <v>192633</v>
          </cell>
        </row>
        <row r="40">
          <cell r="B40" t="str">
            <v>EC142</v>
          </cell>
          <cell r="C40" t="str">
            <v>Senqu</v>
          </cell>
          <cell r="D40" t="str">
            <v>M</v>
          </cell>
          <cell r="E40">
            <v>37665</v>
          </cell>
          <cell r="F40">
            <v>128785</v>
          </cell>
          <cell r="G40">
            <v>166451</v>
          </cell>
          <cell r="H40">
            <v>37665</v>
          </cell>
          <cell r="I40">
            <v>171391</v>
          </cell>
          <cell r="J40">
            <v>209056</v>
          </cell>
        </row>
        <row r="41">
          <cell r="B41" t="str">
            <v>EC143</v>
          </cell>
          <cell r="C41" t="str">
            <v>Maletswai</v>
          </cell>
          <cell r="D41" t="str">
            <v>L</v>
          </cell>
          <cell r="E41">
            <v>17620</v>
          </cell>
          <cell r="F41">
            <v>133846</v>
          </cell>
          <cell r="G41">
            <v>151466</v>
          </cell>
          <cell r="H41">
            <v>17620</v>
          </cell>
          <cell r="I41">
            <v>118314</v>
          </cell>
          <cell r="J41">
            <v>135934</v>
          </cell>
        </row>
        <row r="42">
          <cell r="B42" t="str">
            <v>EC144</v>
          </cell>
          <cell r="C42" t="str">
            <v>Gariep</v>
          </cell>
          <cell r="D42" t="str">
            <v>L</v>
          </cell>
          <cell r="E42">
            <v>155239</v>
          </cell>
          <cell r="F42">
            <v>79493</v>
          </cell>
          <cell r="G42">
            <v>234732</v>
          </cell>
          <cell r="H42">
            <v>155239</v>
          </cell>
          <cell r="I42">
            <v>108114</v>
          </cell>
          <cell r="J42">
            <v>263353</v>
          </cell>
        </row>
        <row r="43">
          <cell r="B43" t="str">
            <v>DC14</v>
          </cell>
          <cell r="C43" t="str">
            <v>Joe Gqabi</v>
          </cell>
          <cell r="D43" t="str">
            <v>H</v>
          </cell>
          <cell r="E43">
            <v>95184</v>
          </cell>
          <cell r="F43">
            <v>404739</v>
          </cell>
          <cell r="G43">
            <v>499923</v>
          </cell>
          <cell r="H43">
            <v>95184</v>
          </cell>
          <cell r="I43">
            <v>453510</v>
          </cell>
          <cell r="J43">
            <v>548694</v>
          </cell>
        </row>
        <row r="44">
          <cell r="B44" t="str">
            <v>EC155</v>
          </cell>
          <cell r="C44" t="str">
            <v>Nyandeni</v>
          </cell>
          <cell r="D44" t="str">
            <v>L</v>
          </cell>
          <cell r="E44">
            <v>696808</v>
          </cell>
          <cell r="F44">
            <v>170309</v>
          </cell>
          <cell r="G44">
            <v>867117</v>
          </cell>
          <cell r="H44">
            <v>696808</v>
          </cell>
          <cell r="I44">
            <v>186520</v>
          </cell>
          <cell r="J44">
            <v>883328</v>
          </cell>
        </row>
        <row r="45">
          <cell r="B45" t="str">
            <v>EC156</v>
          </cell>
          <cell r="C45" t="str">
            <v>Mhlontlo</v>
          </cell>
          <cell r="D45" t="str">
            <v>L</v>
          </cell>
          <cell r="E45">
            <v>20554</v>
          </cell>
          <cell r="F45">
            <v>136961</v>
          </cell>
          <cell r="G45">
            <v>157515</v>
          </cell>
          <cell r="H45">
            <v>20554</v>
          </cell>
          <cell r="I45">
            <v>148373</v>
          </cell>
          <cell r="J45">
            <v>168927</v>
          </cell>
        </row>
        <row r="46">
          <cell r="B46" t="str">
            <v>EC157</v>
          </cell>
          <cell r="C46" t="str">
            <v>King Sabata Dalindyebo</v>
          </cell>
          <cell r="D46" t="str">
            <v>H</v>
          </cell>
          <cell r="E46">
            <v>298822</v>
          </cell>
          <cell r="F46">
            <v>747272</v>
          </cell>
          <cell r="G46">
            <v>1046094</v>
          </cell>
          <cell r="H46">
            <v>298822</v>
          </cell>
          <cell r="I46">
            <v>902725</v>
          </cell>
          <cell r="J46">
            <v>1201548</v>
          </cell>
        </row>
        <row r="47">
          <cell r="B47" t="str">
            <v>DC15</v>
          </cell>
          <cell r="C47" t="str">
            <v>O .R. Tambo</v>
          </cell>
          <cell r="D47" t="str">
            <v>H</v>
          </cell>
          <cell r="E47">
            <v>421926</v>
          </cell>
          <cell r="F47">
            <v>1218340</v>
          </cell>
          <cell r="G47">
            <v>1640266</v>
          </cell>
          <cell r="H47">
            <v>421926</v>
          </cell>
          <cell r="I47">
            <v>1563449</v>
          </cell>
          <cell r="J47">
            <v>1985375</v>
          </cell>
        </row>
        <row r="48">
          <cell r="B48" t="str">
            <v>EC441</v>
          </cell>
          <cell r="C48" t="str">
            <v>Matatiele</v>
          </cell>
          <cell r="D48" t="str">
            <v>M</v>
          </cell>
          <cell r="E48">
            <v>62298</v>
          </cell>
          <cell r="F48">
            <v>258757</v>
          </cell>
          <cell r="G48">
            <v>321055</v>
          </cell>
          <cell r="H48">
            <v>62298</v>
          </cell>
          <cell r="I48">
            <v>225577</v>
          </cell>
          <cell r="J48">
            <v>287875</v>
          </cell>
        </row>
        <row r="49">
          <cell r="B49" t="str">
            <v>EC442</v>
          </cell>
          <cell r="C49" t="str">
            <v>Umzimvubu</v>
          </cell>
          <cell r="D49" t="str">
            <v>M</v>
          </cell>
          <cell r="E49">
            <v>50211</v>
          </cell>
          <cell r="F49">
            <v>182134</v>
          </cell>
          <cell r="G49">
            <v>232346</v>
          </cell>
          <cell r="H49">
            <v>50211</v>
          </cell>
          <cell r="I49">
            <v>187287</v>
          </cell>
          <cell r="J49">
            <v>237498</v>
          </cell>
        </row>
        <row r="50">
          <cell r="B50" t="str">
            <v>EC443</v>
          </cell>
          <cell r="C50" t="str">
            <v>Mbizana</v>
          </cell>
          <cell r="D50" t="str">
            <v>M</v>
          </cell>
          <cell r="E50">
            <v>36264</v>
          </cell>
          <cell r="F50">
            <v>184658</v>
          </cell>
          <cell r="G50">
            <v>220922</v>
          </cell>
          <cell r="H50">
            <v>36264</v>
          </cell>
          <cell r="I50">
            <v>201122</v>
          </cell>
          <cell r="J50">
            <v>237386</v>
          </cell>
        </row>
        <row r="51">
          <cell r="B51" t="str">
            <v>EC444</v>
          </cell>
          <cell r="C51" t="str">
            <v>Ntabankulu</v>
          </cell>
          <cell r="D51" t="str">
            <v>L</v>
          </cell>
          <cell r="E51">
            <v>311144</v>
          </cell>
          <cell r="F51">
            <v>79590</v>
          </cell>
          <cell r="G51">
            <v>390734</v>
          </cell>
          <cell r="H51">
            <v>311144</v>
          </cell>
          <cell r="I51">
            <v>108114</v>
          </cell>
          <cell r="J51">
            <v>419258</v>
          </cell>
        </row>
        <row r="52">
          <cell r="B52" t="str">
            <v>DC44</v>
          </cell>
          <cell r="C52" t="str">
            <v>Alfred Nzo</v>
          </cell>
          <cell r="D52" t="str">
            <v>M</v>
          </cell>
          <cell r="E52">
            <v>198375</v>
          </cell>
          <cell r="F52">
            <v>595466</v>
          </cell>
          <cell r="G52">
            <v>793841</v>
          </cell>
          <cell r="H52">
            <v>198375</v>
          </cell>
          <cell r="I52">
            <v>771749</v>
          </cell>
          <cell r="J52">
            <v>970124</v>
          </cell>
        </row>
        <row r="53">
          <cell r="E53">
            <v>6893821</v>
          </cell>
          <cell r="F53">
            <v>20409251</v>
          </cell>
          <cell r="G53">
            <v>27303072</v>
          </cell>
          <cell r="H53">
            <v>6893821</v>
          </cell>
          <cell r="I53">
            <v>22834931</v>
          </cell>
          <cell r="J53">
            <v>29728751</v>
          </cell>
        </row>
        <row r="55">
          <cell r="B55" t="str">
            <v>MAN</v>
          </cell>
          <cell r="C55" t="str">
            <v>Mangaung</v>
          </cell>
          <cell r="D55" t="str">
            <v>H</v>
          </cell>
          <cell r="E55">
            <v>746936</v>
          </cell>
          <cell r="F55">
            <v>4011663</v>
          </cell>
          <cell r="G55">
            <v>4758599</v>
          </cell>
          <cell r="H55">
            <v>746936</v>
          </cell>
          <cell r="I55">
            <v>4582162</v>
          </cell>
          <cell r="J55">
            <v>5329098</v>
          </cell>
        </row>
        <row r="56">
          <cell r="B56" t="str">
            <v>FS161</v>
          </cell>
          <cell r="C56" t="str">
            <v>Letsemeng</v>
          </cell>
          <cell r="D56" t="str">
            <v>M</v>
          </cell>
          <cell r="E56">
            <v>4244</v>
          </cell>
          <cell r="F56">
            <v>71684</v>
          </cell>
          <cell r="G56">
            <v>75928</v>
          </cell>
          <cell r="H56">
            <v>4244</v>
          </cell>
          <cell r="I56">
            <v>116967</v>
          </cell>
          <cell r="J56">
            <v>121212</v>
          </cell>
        </row>
        <row r="57">
          <cell r="B57" t="str">
            <v>FS162</v>
          </cell>
          <cell r="C57" t="str">
            <v>Kopanong</v>
          </cell>
          <cell r="D57" t="str">
            <v>M</v>
          </cell>
          <cell r="E57">
            <v>26792</v>
          </cell>
          <cell r="G57">
            <v>26792</v>
          </cell>
          <cell r="H57">
            <v>26792</v>
          </cell>
          <cell r="J57">
            <v>26792</v>
          </cell>
        </row>
        <row r="58">
          <cell r="B58" t="str">
            <v>FS163</v>
          </cell>
          <cell r="C58" t="str">
            <v>Mohokare</v>
          </cell>
          <cell r="D58" t="str">
            <v>L</v>
          </cell>
          <cell r="E58">
            <v>34053</v>
          </cell>
          <cell r="F58">
            <v>137661</v>
          </cell>
          <cell r="G58">
            <v>171715</v>
          </cell>
          <cell r="H58">
            <v>34053</v>
          </cell>
          <cell r="I58">
            <v>148972</v>
          </cell>
          <cell r="J58">
            <v>183025</v>
          </cell>
        </row>
        <row r="59">
          <cell r="B59" t="str">
            <v>DC16</v>
          </cell>
          <cell r="C59" t="str">
            <v>Xhariep</v>
          </cell>
          <cell r="D59" t="str">
            <v>L</v>
          </cell>
          <cell r="E59">
            <v>1930</v>
          </cell>
          <cell r="F59">
            <v>70745</v>
          </cell>
          <cell r="G59">
            <v>72675</v>
          </cell>
          <cell r="H59">
            <v>1930</v>
          </cell>
          <cell r="I59">
            <v>41355</v>
          </cell>
          <cell r="J59">
            <v>43285</v>
          </cell>
        </row>
        <row r="60">
          <cell r="B60" t="str">
            <v>FS181</v>
          </cell>
          <cell r="C60" t="str">
            <v>Masilonyana</v>
          </cell>
          <cell r="D60" t="str">
            <v>L</v>
          </cell>
          <cell r="E60">
            <v>24671</v>
          </cell>
          <cell r="F60">
            <v>179805</v>
          </cell>
          <cell r="G60">
            <v>204476</v>
          </cell>
          <cell r="H60">
            <v>24671</v>
          </cell>
          <cell r="I60">
            <v>213848</v>
          </cell>
          <cell r="J60">
            <v>238519</v>
          </cell>
        </row>
        <row r="61">
          <cell r="B61" t="str">
            <v>FS182</v>
          </cell>
          <cell r="C61" t="str">
            <v>Tokologo</v>
          </cell>
          <cell r="D61" t="str">
            <v>L</v>
          </cell>
          <cell r="E61">
            <v>73310</v>
          </cell>
          <cell r="F61">
            <v>128626</v>
          </cell>
          <cell r="G61">
            <v>201937</v>
          </cell>
          <cell r="H61">
            <v>73310</v>
          </cell>
          <cell r="I61">
            <v>146559</v>
          </cell>
          <cell r="J61">
            <v>219870</v>
          </cell>
        </row>
        <row r="62">
          <cell r="B62" t="str">
            <v>FS183</v>
          </cell>
          <cell r="C62" t="str">
            <v>Tswelopele</v>
          </cell>
          <cell r="D62" t="str">
            <v>M</v>
          </cell>
          <cell r="E62">
            <v>30708</v>
          </cell>
          <cell r="G62">
            <v>30708</v>
          </cell>
          <cell r="H62">
            <v>30708</v>
          </cell>
          <cell r="J62">
            <v>30708</v>
          </cell>
        </row>
        <row r="63">
          <cell r="B63" t="str">
            <v>FS184</v>
          </cell>
          <cell r="C63" t="str">
            <v>Matjhabeng</v>
          </cell>
          <cell r="D63" t="str">
            <v>H</v>
          </cell>
          <cell r="E63">
            <v>165319</v>
          </cell>
          <cell r="F63">
            <v>2051932</v>
          </cell>
          <cell r="G63">
            <v>2217251</v>
          </cell>
          <cell r="H63">
            <v>165319</v>
          </cell>
          <cell r="I63">
            <v>1711493</v>
          </cell>
          <cell r="J63">
            <v>1876811</v>
          </cell>
        </row>
        <row r="64">
          <cell r="B64" t="str">
            <v>DC18</v>
          </cell>
          <cell r="C64" t="str">
            <v>Lejweleputswa</v>
          </cell>
          <cell r="D64" t="str">
            <v>L</v>
          </cell>
          <cell r="E64">
            <v>2727</v>
          </cell>
          <cell r="F64">
            <v>100629</v>
          </cell>
          <cell r="G64">
            <v>103356</v>
          </cell>
          <cell r="H64">
            <v>2727</v>
          </cell>
          <cell r="I64">
            <v>104051</v>
          </cell>
          <cell r="J64">
            <v>106779</v>
          </cell>
        </row>
        <row r="65">
          <cell r="B65" t="str">
            <v>FS191</v>
          </cell>
          <cell r="C65" t="str">
            <v>Setsoto</v>
          </cell>
          <cell r="D65" t="str">
            <v>M</v>
          </cell>
          <cell r="E65">
            <v>71217</v>
          </cell>
          <cell r="F65">
            <v>559480</v>
          </cell>
          <cell r="G65">
            <v>630697</v>
          </cell>
          <cell r="H65">
            <v>71217</v>
          </cell>
          <cell r="I65">
            <v>444483</v>
          </cell>
          <cell r="J65">
            <v>515700</v>
          </cell>
        </row>
        <row r="66">
          <cell r="B66" t="str">
            <v>FS192</v>
          </cell>
          <cell r="C66" t="str">
            <v>Dihlabeng</v>
          </cell>
          <cell r="D66" t="str">
            <v>M</v>
          </cell>
          <cell r="E66">
            <v>140567</v>
          </cell>
          <cell r="F66">
            <v>685724</v>
          </cell>
          <cell r="G66">
            <v>826290</v>
          </cell>
          <cell r="H66">
            <v>140567</v>
          </cell>
          <cell r="I66">
            <v>603769</v>
          </cell>
          <cell r="J66">
            <v>744336</v>
          </cell>
        </row>
        <row r="67">
          <cell r="B67" t="str">
            <v>FS194</v>
          </cell>
          <cell r="C67" t="str">
            <v>Maluti-a-Phofung</v>
          </cell>
          <cell r="D67" t="str">
            <v>H</v>
          </cell>
          <cell r="E67">
            <v>261447</v>
          </cell>
          <cell r="F67">
            <v>1350152</v>
          </cell>
          <cell r="G67">
            <v>1611599</v>
          </cell>
          <cell r="H67">
            <v>261447</v>
          </cell>
          <cell r="I67">
            <v>1144041</v>
          </cell>
          <cell r="J67">
            <v>1405488</v>
          </cell>
        </row>
        <row r="68">
          <cell r="B68" t="str">
            <v>FS195</v>
          </cell>
          <cell r="C68" t="str">
            <v>Phumelela</v>
          </cell>
          <cell r="D68" t="str">
            <v>L</v>
          </cell>
          <cell r="F68">
            <v>148026</v>
          </cell>
          <cell r="G68">
            <v>148026</v>
          </cell>
          <cell r="I68">
            <v>155426</v>
          </cell>
          <cell r="J68">
            <v>155426</v>
          </cell>
        </row>
        <row r="69">
          <cell r="B69" t="str">
            <v>FS196</v>
          </cell>
          <cell r="C69" t="str">
            <v>Mantsopa</v>
          </cell>
          <cell r="D69" t="str">
            <v>M</v>
          </cell>
          <cell r="E69">
            <v>36004</v>
          </cell>
          <cell r="F69">
            <v>280239</v>
          </cell>
          <cell r="G69">
            <v>316243</v>
          </cell>
          <cell r="H69">
            <v>36004</v>
          </cell>
          <cell r="I69">
            <v>235147</v>
          </cell>
          <cell r="J69">
            <v>271151</v>
          </cell>
        </row>
        <row r="70">
          <cell r="B70" t="str">
            <v>DC19</v>
          </cell>
          <cell r="C70" t="str">
            <v>Thabo Mofutsanyana</v>
          </cell>
          <cell r="D70" t="str">
            <v>L</v>
          </cell>
          <cell r="F70">
            <v>86342</v>
          </cell>
          <cell r="G70">
            <v>86342</v>
          </cell>
          <cell r="I70">
            <v>86144</v>
          </cell>
          <cell r="J70">
            <v>86144</v>
          </cell>
        </row>
        <row r="71">
          <cell r="B71" t="str">
            <v>FS201</v>
          </cell>
          <cell r="C71" t="str">
            <v>Moqhaka</v>
          </cell>
          <cell r="D71" t="str">
            <v>H</v>
          </cell>
          <cell r="E71">
            <v>27513</v>
          </cell>
          <cell r="G71">
            <v>27513</v>
          </cell>
          <cell r="H71">
            <v>27513</v>
          </cell>
          <cell r="J71">
            <v>27513</v>
          </cell>
        </row>
        <row r="72">
          <cell r="B72" t="str">
            <v>FS203</v>
          </cell>
          <cell r="C72" t="str">
            <v>Ngwathe</v>
          </cell>
          <cell r="D72" t="str">
            <v>M</v>
          </cell>
          <cell r="E72">
            <v>1342</v>
          </cell>
          <cell r="F72">
            <v>607229</v>
          </cell>
          <cell r="G72">
            <v>608571</v>
          </cell>
          <cell r="H72">
            <v>1342</v>
          </cell>
          <cell r="I72">
            <v>533637</v>
          </cell>
          <cell r="J72">
            <v>534979</v>
          </cell>
        </row>
        <row r="73">
          <cell r="B73" t="str">
            <v>FS204</v>
          </cell>
          <cell r="C73" t="str">
            <v>Metsimaholo</v>
          </cell>
          <cell r="D73" t="str">
            <v>H</v>
          </cell>
          <cell r="E73">
            <v>78113</v>
          </cell>
          <cell r="F73">
            <v>668650</v>
          </cell>
          <cell r="G73">
            <v>746763</v>
          </cell>
          <cell r="H73">
            <v>78113</v>
          </cell>
          <cell r="I73">
            <v>669648</v>
          </cell>
          <cell r="J73">
            <v>747761</v>
          </cell>
        </row>
        <row r="74">
          <cell r="B74" t="str">
            <v>FS205</v>
          </cell>
          <cell r="C74" t="str">
            <v>Mafube</v>
          </cell>
          <cell r="D74" t="str">
            <v>M</v>
          </cell>
          <cell r="E74">
            <v>34506</v>
          </cell>
          <cell r="F74">
            <v>309516</v>
          </cell>
          <cell r="G74">
            <v>344022</v>
          </cell>
          <cell r="H74">
            <v>34506</v>
          </cell>
          <cell r="I74">
            <v>186511</v>
          </cell>
          <cell r="J74">
            <v>221017</v>
          </cell>
        </row>
        <row r="75">
          <cell r="B75" t="str">
            <v>DC20</v>
          </cell>
          <cell r="C75" t="str">
            <v>Fezile Dabi</v>
          </cell>
          <cell r="D75" t="str">
            <v>L</v>
          </cell>
          <cell r="F75">
            <v>142667</v>
          </cell>
          <cell r="G75">
            <v>142667</v>
          </cell>
          <cell r="I75">
            <v>145517</v>
          </cell>
          <cell r="J75">
            <v>145517</v>
          </cell>
        </row>
        <row r="76">
          <cell r="E76">
            <v>1761400</v>
          </cell>
          <cell r="F76">
            <v>11590771</v>
          </cell>
          <cell r="G76">
            <v>13352170</v>
          </cell>
          <cell r="H76">
            <v>1761400</v>
          </cell>
          <cell r="I76">
            <v>11269731</v>
          </cell>
          <cell r="J76">
            <v>13031130</v>
          </cell>
        </row>
        <row r="78">
          <cell r="B78" t="str">
            <v>EKU</v>
          </cell>
          <cell r="C78" t="str">
            <v>Ekurhuleni Metro</v>
          </cell>
          <cell r="D78" t="str">
            <v>H</v>
          </cell>
          <cell r="E78">
            <v>2370437</v>
          </cell>
          <cell r="F78">
            <v>21167521</v>
          </cell>
          <cell r="G78">
            <v>23537958</v>
          </cell>
          <cell r="H78">
            <v>2370437</v>
          </cell>
          <cell r="I78">
            <v>22243406</v>
          </cell>
          <cell r="J78">
            <v>24613843</v>
          </cell>
        </row>
        <row r="79">
          <cell r="B79" t="str">
            <v>JHB</v>
          </cell>
          <cell r="C79" t="str">
            <v>City Of Johannesburg</v>
          </cell>
          <cell r="D79" t="str">
            <v>H</v>
          </cell>
          <cell r="E79">
            <v>4226183</v>
          </cell>
          <cell r="F79">
            <v>31475580</v>
          </cell>
          <cell r="G79">
            <v>35701763</v>
          </cell>
          <cell r="H79">
            <v>4226183</v>
          </cell>
          <cell r="I79">
            <v>34989768</v>
          </cell>
          <cell r="J79">
            <v>39215951</v>
          </cell>
        </row>
        <row r="80">
          <cell r="B80" t="str">
            <v>TSH</v>
          </cell>
          <cell r="C80" t="str">
            <v>City Of Tshwane</v>
          </cell>
          <cell r="D80" t="str">
            <v>H</v>
          </cell>
          <cell r="E80">
            <v>4550503</v>
          </cell>
          <cell r="F80">
            <v>19817287</v>
          </cell>
          <cell r="G80">
            <v>24367790</v>
          </cell>
          <cell r="H80">
            <v>4550503</v>
          </cell>
          <cell r="I80">
            <v>21726450</v>
          </cell>
          <cell r="J80">
            <v>26276953</v>
          </cell>
        </row>
        <row r="81">
          <cell r="B81" t="str">
            <v>GT421</v>
          </cell>
          <cell r="C81" t="str">
            <v>Emfuleni</v>
          </cell>
          <cell r="D81" t="str">
            <v>H</v>
          </cell>
          <cell r="E81">
            <v>246665</v>
          </cell>
          <cell r="F81">
            <v>4310531</v>
          </cell>
          <cell r="G81">
            <v>4557196</v>
          </cell>
          <cell r="H81">
            <v>246665</v>
          </cell>
          <cell r="I81">
            <v>4062391</v>
          </cell>
          <cell r="J81">
            <v>4309056</v>
          </cell>
        </row>
        <row r="82">
          <cell r="B82" t="str">
            <v>GT422</v>
          </cell>
          <cell r="C82" t="str">
            <v>Midvaal</v>
          </cell>
          <cell r="D82" t="str">
            <v>M</v>
          </cell>
          <cell r="E82">
            <v>98130</v>
          </cell>
          <cell r="F82">
            <v>653590</v>
          </cell>
          <cell r="G82">
            <v>751720</v>
          </cell>
          <cell r="H82">
            <v>98130</v>
          </cell>
          <cell r="I82">
            <v>664566</v>
          </cell>
          <cell r="J82">
            <v>762695</v>
          </cell>
        </row>
        <row r="83">
          <cell r="B83" t="str">
            <v>GT423</v>
          </cell>
          <cell r="C83" t="str">
            <v>Lesedi</v>
          </cell>
          <cell r="D83" t="str">
            <v>M</v>
          </cell>
          <cell r="E83">
            <v>36520</v>
          </cell>
          <cell r="F83">
            <v>488001</v>
          </cell>
          <cell r="G83">
            <v>524521</v>
          </cell>
          <cell r="H83">
            <v>36520</v>
          </cell>
          <cell r="I83">
            <v>458816</v>
          </cell>
          <cell r="J83">
            <v>495336</v>
          </cell>
        </row>
        <row r="84">
          <cell r="B84" t="str">
            <v>DC42</v>
          </cell>
          <cell r="C84" t="str">
            <v>Sedibeng</v>
          </cell>
          <cell r="D84" t="str">
            <v>M</v>
          </cell>
          <cell r="E84">
            <v>13275</v>
          </cell>
          <cell r="F84">
            <v>354470</v>
          </cell>
          <cell r="G84">
            <v>367745</v>
          </cell>
          <cell r="H84">
            <v>13275</v>
          </cell>
          <cell r="I84">
            <v>341350</v>
          </cell>
          <cell r="J84">
            <v>354625</v>
          </cell>
        </row>
        <row r="85">
          <cell r="B85" t="str">
            <v>GT481</v>
          </cell>
          <cell r="C85" t="str">
            <v>Mogale City</v>
          </cell>
          <cell r="D85" t="str">
            <v>H</v>
          </cell>
          <cell r="E85">
            <v>331533</v>
          </cell>
          <cell r="F85">
            <v>1885764</v>
          </cell>
          <cell r="G85">
            <v>2217297</v>
          </cell>
          <cell r="H85">
            <v>331533</v>
          </cell>
          <cell r="I85">
            <v>1846760</v>
          </cell>
          <cell r="J85">
            <v>2178293</v>
          </cell>
        </row>
        <row r="86">
          <cell r="B86" t="str">
            <v>GT482</v>
          </cell>
          <cell r="C86" t="str">
            <v>Randfontein</v>
          </cell>
          <cell r="D86" t="str">
            <v>H</v>
          </cell>
          <cell r="E86">
            <v>57774</v>
          </cell>
          <cell r="F86">
            <v>798453</v>
          </cell>
          <cell r="G86">
            <v>856227</v>
          </cell>
          <cell r="H86">
            <v>57774</v>
          </cell>
          <cell r="I86">
            <v>739643</v>
          </cell>
          <cell r="J86">
            <v>797418</v>
          </cell>
        </row>
        <row r="87">
          <cell r="B87" t="str">
            <v>GT483</v>
          </cell>
          <cell r="C87" t="str">
            <v>Westonaria</v>
          </cell>
          <cell r="D87" t="str">
            <v>M</v>
          </cell>
          <cell r="E87">
            <v>79220</v>
          </cell>
          <cell r="F87">
            <v>455399</v>
          </cell>
          <cell r="G87">
            <v>534619</v>
          </cell>
          <cell r="H87">
            <v>79220</v>
          </cell>
          <cell r="I87">
            <v>438569</v>
          </cell>
          <cell r="J87">
            <v>517789</v>
          </cell>
        </row>
        <row r="88">
          <cell r="B88" t="str">
            <v>GT484</v>
          </cell>
          <cell r="C88" t="str">
            <v>Merafong City</v>
          </cell>
          <cell r="D88" t="str">
            <v>H</v>
          </cell>
          <cell r="E88">
            <v>179014</v>
          </cell>
          <cell r="F88">
            <v>1161240</v>
          </cell>
          <cell r="G88">
            <v>1340254</v>
          </cell>
          <cell r="H88">
            <v>179014</v>
          </cell>
          <cell r="I88">
            <v>1317884</v>
          </cell>
          <cell r="J88">
            <v>1496898</v>
          </cell>
        </row>
        <row r="89">
          <cell r="B89" t="str">
            <v>DC48</v>
          </cell>
          <cell r="C89" t="str">
            <v>West Rand</v>
          </cell>
          <cell r="D89" t="str">
            <v>M</v>
          </cell>
          <cell r="E89">
            <v>7899</v>
          </cell>
          <cell r="F89">
            <v>275491</v>
          </cell>
          <cell r="G89">
            <v>283390</v>
          </cell>
          <cell r="H89">
            <v>7899</v>
          </cell>
          <cell r="I89">
            <v>239598</v>
          </cell>
          <cell r="J89">
            <v>247497</v>
          </cell>
        </row>
        <row r="90">
          <cell r="E90">
            <v>12197153</v>
          </cell>
          <cell r="F90">
            <v>82843327</v>
          </cell>
          <cell r="G90">
            <v>95040480</v>
          </cell>
          <cell r="H90">
            <v>12197153</v>
          </cell>
          <cell r="I90">
            <v>89069202</v>
          </cell>
          <cell r="J90">
            <v>101266355</v>
          </cell>
        </row>
        <row r="92">
          <cell r="B92" t="str">
            <v>ETH</v>
          </cell>
          <cell r="C92" t="str">
            <v>eThekwini</v>
          </cell>
          <cell r="D92" t="str">
            <v>H</v>
          </cell>
          <cell r="E92">
            <v>3494715</v>
          </cell>
          <cell r="F92">
            <v>21873017</v>
          </cell>
          <cell r="G92">
            <v>25367733</v>
          </cell>
          <cell r="H92">
            <v>3494715</v>
          </cell>
          <cell r="I92">
            <v>24602951</v>
          </cell>
          <cell r="J92">
            <v>28097666</v>
          </cell>
        </row>
        <row r="93">
          <cell r="B93" t="str">
            <v>KZN211</v>
          </cell>
          <cell r="C93" t="str">
            <v>Vulamehlo</v>
          </cell>
          <cell r="D93" t="str">
            <v>L</v>
          </cell>
          <cell r="E93">
            <v>12453</v>
          </cell>
          <cell r="F93">
            <v>55056</v>
          </cell>
          <cell r="G93">
            <v>67510</v>
          </cell>
          <cell r="H93">
            <v>12453</v>
          </cell>
          <cell r="I93">
            <v>59058</v>
          </cell>
          <cell r="J93">
            <v>71512</v>
          </cell>
        </row>
        <row r="94">
          <cell r="B94" t="str">
            <v>KZN212</v>
          </cell>
          <cell r="C94" t="str">
            <v>Umdoni</v>
          </cell>
          <cell r="D94" t="str">
            <v>M</v>
          </cell>
          <cell r="E94">
            <v>29896</v>
          </cell>
          <cell r="F94">
            <v>146662</v>
          </cell>
          <cell r="G94">
            <v>176558</v>
          </cell>
          <cell r="H94">
            <v>29896</v>
          </cell>
          <cell r="I94">
            <v>149946</v>
          </cell>
          <cell r="J94">
            <v>179842</v>
          </cell>
        </row>
        <row r="95">
          <cell r="B95" t="str">
            <v>KZN213</v>
          </cell>
          <cell r="C95" t="str">
            <v>Umzumbe</v>
          </cell>
          <cell r="D95" t="str">
            <v>L</v>
          </cell>
          <cell r="E95">
            <v>48381</v>
          </cell>
          <cell r="F95">
            <v>74650</v>
          </cell>
          <cell r="G95">
            <v>123031</v>
          </cell>
          <cell r="H95">
            <v>48381</v>
          </cell>
          <cell r="I95">
            <v>141047</v>
          </cell>
          <cell r="J95">
            <v>189429</v>
          </cell>
        </row>
        <row r="96">
          <cell r="B96" t="str">
            <v>KZN214</v>
          </cell>
          <cell r="C96" t="str">
            <v>uMuziwabantu</v>
          </cell>
          <cell r="D96" t="str">
            <v>L</v>
          </cell>
          <cell r="E96">
            <v>21979</v>
          </cell>
          <cell r="F96">
            <v>86302</v>
          </cell>
          <cell r="G96">
            <v>108281</v>
          </cell>
          <cell r="H96">
            <v>21979</v>
          </cell>
          <cell r="I96">
            <v>117345</v>
          </cell>
          <cell r="J96">
            <v>139324</v>
          </cell>
        </row>
        <row r="97">
          <cell r="B97" t="str">
            <v>KZN215</v>
          </cell>
          <cell r="C97" t="str">
            <v>Ezinqoleni</v>
          </cell>
          <cell r="D97" t="str">
            <v>L</v>
          </cell>
          <cell r="E97">
            <v>12742</v>
          </cell>
          <cell r="F97">
            <v>36368</v>
          </cell>
          <cell r="G97">
            <v>49110</v>
          </cell>
          <cell r="H97">
            <v>12742</v>
          </cell>
          <cell r="I97">
            <v>48045</v>
          </cell>
          <cell r="J97">
            <v>60787</v>
          </cell>
        </row>
        <row r="98">
          <cell r="B98" t="str">
            <v>KZN216</v>
          </cell>
          <cell r="C98" t="str">
            <v>Hibiscus Coast</v>
          </cell>
          <cell r="D98" t="str">
            <v>H</v>
          </cell>
          <cell r="E98">
            <v>53656</v>
          </cell>
          <cell r="F98">
            <v>606549</v>
          </cell>
          <cell r="G98">
            <v>660205</v>
          </cell>
          <cell r="H98">
            <v>53656</v>
          </cell>
          <cell r="I98">
            <v>562348</v>
          </cell>
          <cell r="J98">
            <v>616004</v>
          </cell>
        </row>
        <row r="99">
          <cell r="B99" t="str">
            <v>DC21</v>
          </cell>
          <cell r="C99" t="str">
            <v>Ugu</v>
          </cell>
          <cell r="D99" t="str">
            <v>H</v>
          </cell>
          <cell r="E99">
            <v>192962</v>
          </cell>
          <cell r="F99">
            <v>657706</v>
          </cell>
          <cell r="G99">
            <v>850668</v>
          </cell>
          <cell r="H99">
            <v>192962</v>
          </cell>
          <cell r="I99">
            <v>899363</v>
          </cell>
          <cell r="J99">
            <v>1092325</v>
          </cell>
        </row>
        <row r="100">
          <cell r="B100" t="str">
            <v>KZN221</v>
          </cell>
          <cell r="C100" t="str">
            <v>uMshwathi</v>
          </cell>
          <cell r="D100" t="str">
            <v>L</v>
          </cell>
          <cell r="E100">
            <v>25569</v>
          </cell>
          <cell r="F100">
            <v>71249</v>
          </cell>
          <cell r="G100">
            <v>96819</v>
          </cell>
          <cell r="H100">
            <v>25569</v>
          </cell>
          <cell r="I100">
            <v>105864</v>
          </cell>
          <cell r="J100">
            <v>131433</v>
          </cell>
        </row>
        <row r="101">
          <cell r="B101" t="str">
            <v>KZN222</v>
          </cell>
          <cell r="C101" t="str">
            <v>uMngeni</v>
          </cell>
          <cell r="D101" t="str">
            <v>M</v>
          </cell>
          <cell r="E101">
            <v>25590</v>
          </cell>
          <cell r="G101">
            <v>25590</v>
          </cell>
          <cell r="H101">
            <v>25590</v>
          </cell>
          <cell r="J101">
            <v>25590</v>
          </cell>
        </row>
        <row r="102">
          <cell r="B102" t="str">
            <v>KZN223</v>
          </cell>
          <cell r="C102" t="str">
            <v>Mpofana</v>
          </cell>
          <cell r="D102" t="str">
            <v>L</v>
          </cell>
          <cell r="E102">
            <v>12094</v>
          </cell>
          <cell r="F102">
            <v>93371</v>
          </cell>
          <cell r="G102">
            <v>105465</v>
          </cell>
          <cell r="H102">
            <v>12094</v>
          </cell>
          <cell r="I102">
            <v>100454</v>
          </cell>
          <cell r="J102">
            <v>112548</v>
          </cell>
        </row>
        <row r="103">
          <cell r="B103" t="str">
            <v>KZN224</v>
          </cell>
          <cell r="C103" t="str">
            <v>Impendle</v>
          </cell>
          <cell r="D103" t="str">
            <v>L</v>
          </cell>
          <cell r="E103">
            <v>20646</v>
          </cell>
          <cell r="F103">
            <v>36280</v>
          </cell>
          <cell r="G103">
            <v>56926</v>
          </cell>
          <cell r="H103">
            <v>20646</v>
          </cell>
          <cell r="I103">
            <v>53971</v>
          </cell>
          <cell r="J103">
            <v>74617</v>
          </cell>
        </row>
        <row r="104">
          <cell r="B104" t="str">
            <v>KZN225</v>
          </cell>
          <cell r="C104" t="str">
            <v>Msunduzi</v>
          </cell>
          <cell r="D104" t="str">
            <v>H</v>
          </cell>
          <cell r="E104">
            <v>261164</v>
          </cell>
          <cell r="F104">
            <v>3283272</v>
          </cell>
          <cell r="G104">
            <v>3544436</v>
          </cell>
          <cell r="H104">
            <v>261164</v>
          </cell>
          <cell r="I104">
            <v>3376883</v>
          </cell>
          <cell r="J104">
            <v>3638047</v>
          </cell>
        </row>
        <row r="105">
          <cell r="B105" t="str">
            <v>KZN226</v>
          </cell>
          <cell r="C105" t="str">
            <v>Mkhambathini</v>
          </cell>
          <cell r="D105" t="str">
            <v>M</v>
          </cell>
          <cell r="E105">
            <v>11934</v>
          </cell>
          <cell r="F105">
            <v>44116</v>
          </cell>
          <cell r="G105">
            <v>56049</v>
          </cell>
          <cell r="H105">
            <v>11934</v>
          </cell>
          <cell r="I105">
            <v>57841</v>
          </cell>
          <cell r="J105">
            <v>69775</v>
          </cell>
        </row>
        <row r="106">
          <cell r="B106" t="str">
            <v>KZN227</v>
          </cell>
          <cell r="C106" t="str">
            <v>Richmond</v>
          </cell>
          <cell r="D106" t="str">
            <v>L</v>
          </cell>
          <cell r="E106">
            <v>21207</v>
          </cell>
          <cell r="F106">
            <v>56819</v>
          </cell>
          <cell r="G106">
            <v>78026</v>
          </cell>
          <cell r="H106">
            <v>21207</v>
          </cell>
          <cell r="I106">
            <v>71151</v>
          </cell>
          <cell r="J106">
            <v>92359</v>
          </cell>
        </row>
        <row r="107">
          <cell r="B107" t="str">
            <v>DC22</v>
          </cell>
          <cell r="C107" t="str">
            <v>uMgungundlovu</v>
          </cell>
          <cell r="D107" t="str">
            <v>M</v>
          </cell>
          <cell r="E107">
            <v>77953</v>
          </cell>
          <cell r="F107">
            <v>601856</v>
          </cell>
          <cell r="G107">
            <v>679810</v>
          </cell>
          <cell r="H107">
            <v>77953</v>
          </cell>
          <cell r="I107">
            <v>622148</v>
          </cell>
          <cell r="J107">
            <v>700101</v>
          </cell>
        </row>
        <row r="108">
          <cell r="B108" t="str">
            <v>KZN232</v>
          </cell>
          <cell r="C108" t="str">
            <v>Emnambithi/Ladysmith</v>
          </cell>
          <cell r="D108" t="str">
            <v>H</v>
          </cell>
          <cell r="E108">
            <v>112856</v>
          </cell>
          <cell r="F108">
            <v>552664</v>
          </cell>
          <cell r="G108">
            <v>665520</v>
          </cell>
          <cell r="H108">
            <v>112856</v>
          </cell>
          <cell r="I108">
            <v>632287</v>
          </cell>
          <cell r="J108">
            <v>745143</v>
          </cell>
        </row>
        <row r="109">
          <cell r="B109" t="str">
            <v>KZN233</v>
          </cell>
          <cell r="C109" t="str">
            <v>Indaka</v>
          </cell>
          <cell r="D109" t="str">
            <v>L</v>
          </cell>
          <cell r="E109">
            <v>22822</v>
          </cell>
          <cell r="F109">
            <v>36482</v>
          </cell>
          <cell r="G109">
            <v>59304</v>
          </cell>
          <cell r="H109">
            <v>22822</v>
          </cell>
          <cell r="I109">
            <v>86961</v>
          </cell>
          <cell r="J109">
            <v>109783</v>
          </cell>
        </row>
        <row r="110">
          <cell r="B110" t="str">
            <v>KZN234</v>
          </cell>
          <cell r="C110" t="str">
            <v>Umtshezi</v>
          </cell>
          <cell r="D110" t="str">
            <v>M</v>
          </cell>
          <cell r="E110">
            <v>29875</v>
          </cell>
          <cell r="F110">
            <v>284502</v>
          </cell>
          <cell r="G110">
            <v>314377</v>
          </cell>
          <cell r="H110">
            <v>29875</v>
          </cell>
          <cell r="I110">
            <v>284185</v>
          </cell>
          <cell r="J110">
            <v>314060</v>
          </cell>
        </row>
        <row r="111">
          <cell r="B111" t="str">
            <v>KZN235</v>
          </cell>
          <cell r="C111" t="str">
            <v>Okhahlamba</v>
          </cell>
          <cell r="D111" t="str">
            <v>L</v>
          </cell>
          <cell r="E111">
            <v>81713</v>
          </cell>
          <cell r="F111">
            <v>74270</v>
          </cell>
          <cell r="G111">
            <v>155983</v>
          </cell>
          <cell r="H111">
            <v>81713</v>
          </cell>
          <cell r="I111">
            <v>125400</v>
          </cell>
          <cell r="J111">
            <v>207113</v>
          </cell>
        </row>
        <row r="112">
          <cell r="B112" t="str">
            <v>KZN236</v>
          </cell>
          <cell r="C112" t="str">
            <v>Imbabazane</v>
          </cell>
          <cell r="D112" t="str">
            <v>L</v>
          </cell>
          <cell r="E112">
            <v>24934</v>
          </cell>
          <cell r="F112">
            <v>64382</v>
          </cell>
          <cell r="G112">
            <v>89316</v>
          </cell>
          <cell r="H112">
            <v>24934</v>
          </cell>
          <cell r="I112">
            <v>100386</v>
          </cell>
          <cell r="J112">
            <v>125320</v>
          </cell>
        </row>
        <row r="113">
          <cell r="B113" t="str">
            <v>DC23</v>
          </cell>
          <cell r="C113" t="str">
            <v>Uthukela</v>
          </cell>
          <cell r="D113" t="str">
            <v>M</v>
          </cell>
          <cell r="E113">
            <v>101466</v>
          </cell>
          <cell r="F113">
            <v>651544</v>
          </cell>
          <cell r="G113">
            <v>753010</v>
          </cell>
          <cell r="H113">
            <v>101466</v>
          </cell>
          <cell r="I113">
            <v>690271</v>
          </cell>
          <cell r="J113">
            <v>791737</v>
          </cell>
        </row>
        <row r="114">
          <cell r="B114" t="str">
            <v>KZN241</v>
          </cell>
          <cell r="C114" t="str">
            <v>Endumeni</v>
          </cell>
          <cell r="D114" t="str">
            <v>M</v>
          </cell>
          <cell r="E114">
            <v>23826</v>
          </cell>
          <cell r="F114">
            <v>203066</v>
          </cell>
          <cell r="G114">
            <v>226893</v>
          </cell>
          <cell r="H114">
            <v>23826</v>
          </cell>
          <cell r="I114">
            <v>216923</v>
          </cell>
          <cell r="J114">
            <v>240750</v>
          </cell>
        </row>
        <row r="115">
          <cell r="B115" t="str">
            <v>KZN242</v>
          </cell>
          <cell r="C115" t="str">
            <v>Nquthu</v>
          </cell>
          <cell r="D115" t="str">
            <v>L</v>
          </cell>
          <cell r="E115">
            <v>36334</v>
          </cell>
          <cell r="F115">
            <v>90111</v>
          </cell>
          <cell r="G115">
            <v>126445</v>
          </cell>
          <cell r="H115">
            <v>36334</v>
          </cell>
          <cell r="I115">
            <v>146085</v>
          </cell>
          <cell r="J115">
            <v>182420</v>
          </cell>
        </row>
        <row r="116">
          <cell r="B116" t="str">
            <v>KZN244</v>
          </cell>
          <cell r="C116" t="str">
            <v>Msinga</v>
          </cell>
          <cell r="D116" t="str">
            <v>L</v>
          </cell>
          <cell r="E116">
            <v>31048</v>
          </cell>
          <cell r="F116">
            <v>79925</v>
          </cell>
          <cell r="G116">
            <v>110973</v>
          </cell>
          <cell r="H116">
            <v>31048</v>
          </cell>
          <cell r="I116">
            <v>111091</v>
          </cell>
          <cell r="J116">
            <v>142139</v>
          </cell>
        </row>
        <row r="117">
          <cell r="B117" t="str">
            <v>KZN245</v>
          </cell>
          <cell r="C117" t="str">
            <v>Umvoti</v>
          </cell>
          <cell r="D117" t="str">
            <v>M</v>
          </cell>
          <cell r="E117">
            <v>39275</v>
          </cell>
          <cell r="F117">
            <v>151214</v>
          </cell>
          <cell r="G117">
            <v>190489</v>
          </cell>
          <cell r="H117">
            <v>39275</v>
          </cell>
          <cell r="I117">
            <v>163009</v>
          </cell>
          <cell r="J117">
            <v>202284</v>
          </cell>
        </row>
        <row r="118">
          <cell r="B118" t="str">
            <v>DC24</v>
          </cell>
          <cell r="C118" t="str">
            <v>Umzinyathi</v>
          </cell>
          <cell r="D118" t="str">
            <v>L</v>
          </cell>
          <cell r="E118">
            <v>22834</v>
          </cell>
          <cell r="F118">
            <v>394582</v>
          </cell>
          <cell r="G118">
            <v>417416</v>
          </cell>
          <cell r="H118">
            <v>22834</v>
          </cell>
          <cell r="I118">
            <v>550629</v>
          </cell>
          <cell r="J118">
            <v>573464</v>
          </cell>
        </row>
        <row r="119">
          <cell r="B119" t="str">
            <v>KZN252</v>
          </cell>
          <cell r="C119" t="str">
            <v>Newcastle</v>
          </cell>
          <cell r="D119" t="str">
            <v>H</v>
          </cell>
          <cell r="E119">
            <v>245912</v>
          </cell>
          <cell r="F119">
            <v>1533177</v>
          </cell>
          <cell r="G119">
            <v>1779089</v>
          </cell>
          <cell r="H119">
            <v>245912</v>
          </cell>
          <cell r="I119">
            <v>1363513</v>
          </cell>
          <cell r="J119">
            <v>1609425</v>
          </cell>
        </row>
        <row r="120">
          <cell r="B120" t="str">
            <v>KZN253</v>
          </cell>
          <cell r="C120" t="str">
            <v>eMadlangeni</v>
          </cell>
          <cell r="D120" t="str">
            <v>L</v>
          </cell>
          <cell r="E120">
            <v>8087</v>
          </cell>
          <cell r="F120">
            <v>42788</v>
          </cell>
          <cell r="G120">
            <v>50875</v>
          </cell>
          <cell r="H120">
            <v>8087</v>
          </cell>
          <cell r="I120">
            <v>52203</v>
          </cell>
          <cell r="J120">
            <v>60290</v>
          </cell>
        </row>
        <row r="121">
          <cell r="B121" t="str">
            <v>DC25</v>
          </cell>
          <cell r="C121" t="str">
            <v>Amajuba</v>
          </cell>
          <cell r="D121" t="str">
            <v>L</v>
          </cell>
          <cell r="E121">
            <v>6525</v>
          </cell>
          <cell r="F121">
            <v>189831</v>
          </cell>
          <cell r="G121">
            <v>196356</v>
          </cell>
          <cell r="H121">
            <v>6525</v>
          </cell>
          <cell r="I121">
            <v>180109</v>
          </cell>
          <cell r="J121">
            <v>186634</v>
          </cell>
        </row>
        <row r="122">
          <cell r="B122" t="str">
            <v>KZN261</v>
          </cell>
          <cell r="C122" t="str">
            <v>eDumbe</v>
          </cell>
          <cell r="D122" t="str">
            <v>L</v>
          </cell>
          <cell r="E122">
            <v>2396</v>
          </cell>
          <cell r="G122">
            <v>2396</v>
          </cell>
          <cell r="H122">
            <v>2396</v>
          </cell>
          <cell r="J122">
            <v>2396</v>
          </cell>
        </row>
        <row r="123">
          <cell r="B123" t="str">
            <v>KZN262</v>
          </cell>
          <cell r="C123" t="str">
            <v>uPhongolo</v>
          </cell>
          <cell r="D123" t="str">
            <v>L</v>
          </cell>
          <cell r="E123">
            <v>19232</v>
          </cell>
          <cell r="F123">
            <v>103025</v>
          </cell>
          <cell r="G123">
            <v>122257</v>
          </cell>
          <cell r="H123">
            <v>19232</v>
          </cell>
          <cell r="I123">
            <v>137633</v>
          </cell>
          <cell r="J123">
            <v>156865</v>
          </cell>
        </row>
        <row r="124">
          <cell r="B124" t="str">
            <v>KZN263</v>
          </cell>
          <cell r="C124" t="str">
            <v>Abaqulusi</v>
          </cell>
          <cell r="D124" t="str">
            <v>L</v>
          </cell>
          <cell r="E124">
            <v>16947</v>
          </cell>
          <cell r="F124">
            <v>412945</v>
          </cell>
          <cell r="G124">
            <v>429892</v>
          </cell>
          <cell r="H124">
            <v>16947</v>
          </cell>
          <cell r="I124">
            <v>361815</v>
          </cell>
          <cell r="J124">
            <v>378762</v>
          </cell>
        </row>
        <row r="125">
          <cell r="B125" t="str">
            <v>KZN265</v>
          </cell>
          <cell r="C125" t="str">
            <v>Nongoma</v>
          </cell>
          <cell r="D125" t="str">
            <v>L</v>
          </cell>
          <cell r="E125">
            <v>65384</v>
          </cell>
          <cell r="F125">
            <v>95868</v>
          </cell>
          <cell r="G125">
            <v>161252</v>
          </cell>
          <cell r="H125">
            <v>65384</v>
          </cell>
          <cell r="I125">
            <v>159573</v>
          </cell>
          <cell r="J125">
            <v>224958</v>
          </cell>
        </row>
        <row r="126">
          <cell r="B126" t="str">
            <v>KZN266</v>
          </cell>
          <cell r="C126" t="str">
            <v>Ulundi</v>
          </cell>
          <cell r="D126" t="str">
            <v>L</v>
          </cell>
          <cell r="E126">
            <v>30292</v>
          </cell>
          <cell r="F126">
            <v>250163</v>
          </cell>
          <cell r="G126">
            <v>280455</v>
          </cell>
          <cell r="H126">
            <v>30292</v>
          </cell>
          <cell r="I126">
            <v>223350</v>
          </cell>
          <cell r="J126">
            <v>253643</v>
          </cell>
        </row>
        <row r="127">
          <cell r="B127" t="str">
            <v>DC26</v>
          </cell>
          <cell r="C127" t="str">
            <v>Zululand</v>
          </cell>
          <cell r="D127" t="str">
            <v>M</v>
          </cell>
          <cell r="E127">
            <v>299199</v>
          </cell>
          <cell r="F127">
            <v>455774</v>
          </cell>
          <cell r="G127">
            <v>754973</v>
          </cell>
          <cell r="H127">
            <v>299199</v>
          </cell>
          <cell r="I127">
            <v>688790</v>
          </cell>
          <cell r="J127">
            <v>987990</v>
          </cell>
        </row>
        <row r="128">
          <cell r="B128" t="str">
            <v>KZN271</v>
          </cell>
          <cell r="C128" t="str">
            <v>Umhlabuyalingana</v>
          </cell>
          <cell r="D128" t="str">
            <v>M</v>
          </cell>
          <cell r="E128">
            <v>151515</v>
          </cell>
          <cell r="F128">
            <v>55606</v>
          </cell>
          <cell r="G128">
            <v>207122</v>
          </cell>
          <cell r="H128">
            <v>151515</v>
          </cell>
          <cell r="I128">
            <v>120705</v>
          </cell>
          <cell r="J128">
            <v>272220</v>
          </cell>
        </row>
        <row r="129">
          <cell r="B129" t="str">
            <v>KZN272</v>
          </cell>
          <cell r="C129" t="str">
            <v>Jozini</v>
          </cell>
          <cell r="D129" t="str">
            <v>L</v>
          </cell>
          <cell r="E129">
            <v>60769</v>
          </cell>
          <cell r="F129">
            <v>122108</v>
          </cell>
          <cell r="G129">
            <v>182877</v>
          </cell>
          <cell r="H129">
            <v>60769</v>
          </cell>
          <cell r="I129">
            <v>149579</v>
          </cell>
          <cell r="J129">
            <v>210348</v>
          </cell>
        </row>
        <row r="130">
          <cell r="B130" t="str">
            <v>KZN273</v>
          </cell>
          <cell r="C130" t="str">
            <v>The Big 5 False Bay</v>
          </cell>
          <cell r="D130" t="str">
            <v>L</v>
          </cell>
          <cell r="E130">
            <v>10694</v>
          </cell>
          <cell r="F130">
            <v>33707</v>
          </cell>
          <cell r="G130">
            <v>44401</v>
          </cell>
          <cell r="H130">
            <v>10694</v>
          </cell>
          <cell r="I130">
            <v>39097</v>
          </cell>
          <cell r="J130">
            <v>49792</v>
          </cell>
        </row>
        <row r="131">
          <cell r="B131" t="str">
            <v>KZN274</v>
          </cell>
          <cell r="C131" t="str">
            <v>Hlabisa</v>
          </cell>
          <cell r="D131" t="str">
            <v>L</v>
          </cell>
          <cell r="E131">
            <v>12468</v>
          </cell>
          <cell r="F131">
            <v>55099</v>
          </cell>
          <cell r="G131">
            <v>67568</v>
          </cell>
          <cell r="H131">
            <v>12468</v>
          </cell>
          <cell r="I131">
            <v>51109</v>
          </cell>
          <cell r="J131">
            <v>63578</v>
          </cell>
        </row>
        <row r="132">
          <cell r="B132" t="str">
            <v>KZN275</v>
          </cell>
          <cell r="C132" t="str">
            <v>Mtubatuba</v>
          </cell>
          <cell r="D132" t="str">
            <v>L</v>
          </cell>
          <cell r="E132">
            <v>38834</v>
          </cell>
          <cell r="F132">
            <v>92864</v>
          </cell>
          <cell r="G132">
            <v>131698</v>
          </cell>
          <cell r="H132">
            <v>38834</v>
          </cell>
          <cell r="I132">
            <v>119194</v>
          </cell>
          <cell r="J132">
            <v>158028</v>
          </cell>
        </row>
        <row r="133">
          <cell r="B133" t="str">
            <v>DC27</v>
          </cell>
          <cell r="C133" t="str">
            <v>Umkhanyakude</v>
          </cell>
          <cell r="D133" t="str">
            <v>M</v>
          </cell>
          <cell r="E133">
            <v>1311748</v>
          </cell>
          <cell r="F133">
            <v>361264</v>
          </cell>
          <cell r="G133">
            <v>1673012</v>
          </cell>
          <cell r="H133">
            <v>1311748</v>
          </cell>
          <cell r="I133">
            <v>507322</v>
          </cell>
          <cell r="J133">
            <v>1819071</v>
          </cell>
        </row>
        <row r="134">
          <cell r="B134" t="str">
            <v>KZN281</v>
          </cell>
          <cell r="C134" t="str">
            <v>Mfolozi</v>
          </cell>
          <cell r="D134" t="str">
            <v>M</v>
          </cell>
          <cell r="E134">
            <v>13883</v>
          </cell>
          <cell r="F134">
            <v>51539</v>
          </cell>
          <cell r="G134">
            <v>65422</v>
          </cell>
          <cell r="H134">
            <v>13883</v>
          </cell>
          <cell r="I134">
            <v>63770</v>
          </cell>
          <cell r="J134">
            <v>77653</v>
          </cell>
        </row>
        <row r="135">
          <cell r="B135" t="str">
            <v>KZN282</v>
          </cell>
          <cell r="C135" t="str">
            <v>uMhlathuze</v>
          </cell>
          <cell r="D135" t="str">
            <v>H</v>
          </cell>
          <cell r="E135">
            <v>115036</v>
          </cell>
          <cell r="F135">
            <v>2092075</v>
          </cell>
          <cell r="G135">
            <v>2207111</v>
          </cell>
          <cell r="H135">
            <v>115036</v>
          </cell>
          <cell r="I135">
            <v>2040655</v>
          </cell>
          <cell r="J135">
            <v>2155691</v>
          </cell>
        </row>
        <row r="136">
          <cell r="B136" t="str">
            <v>KZN283</v>
          </cell>
          <cell r="C136" t="str">
            <v>Ntambanana</v>
          </cell>
          <cell r="D136" t="str">
            <v>L</v>
          </cell>
          <cell r="E136">
            <v>13987</v>
          </cell>
          <cell r="F136">
            <v>53925</v>
          </cell>
          <cell r="G136">
            <v>67912</v>
          </cell>
          <cell r="H136">
            <v>13987</v>
          </cell>
          <cell r="I136">
            <v>68048</v>
          </cell>
          <cell r="J136">
            <v>82035</v>
          </cell>
        </row>
        <row r="137">
          <cell r="B137" t="str">
            <v>KZN284</v>
          </cell>
          <cell r="C137" t="str">
            <v>uMlalazi</v>
          </cell>
          <cell r="D137" t="str">
            <v>L</v>
          </cell>
          <cell r="E137">
            <v>34834</v>
          </cell>
          <cell r="F137">
            <v>191004</v>
          </cell>
          <cell r="G137">
            <v>225837</v>
          </cell>
          <cell r="H137">
            <v>34834</v>
          </cell>
          <cell r="I137">
            <v>226545</v>
          </cell>
          <cell r="J137">
            <v>261379</v>
          </cell>
        </row>
        <row r="138">
          <cell r="B138" t="str">
            <v>KZN285</v>
          </cell>
          <cell r="C138" t="str">
            <v>Mthonjaneni</v>
          </cell>
          <cell r="D138" t="str">
            <v>L</v>
          </cell>
          <cell r="E138">
            <v>39506</v>
          </cell>
          <cell r="F138">
            <v>63610</v>
          </cell>
          <cell r="G138">
            <v>103116</v>
          </cell>
          <cell r="H138">
            <v>39506</v>
          </cell>
          <cell r="I138">
            <v>98151</v>
          </cell>
          <cell r="J138">
            <v>137657</v>
          </cell>
        </row>
        <row r="139">
          <cell r="B139" t="str">
            <v>KZN286</v>
          </cell>
          <cell r="C139" t="str">
            <v>Nkandla</v>
          </cell>
          <cell r="D139" t="str">
            <v>M</v>
          </cell>
          <cell r="E139">
            <v>20747</v>
          </cell>
          <cell r="F139">
            <v>65468</v>
          </cell>
          <cell r="G139">
            <v>86215</v>
          </cell>
          <cell r="H139">
            <v>20747</v>
          </cell>
          <cell r="I139">
            <v>102819</v>
          </cell>
          <cell r="J139">
            <v>123566</v>
          </cell>
        </row>
        <row r="140">
          <cell r="B140" t="str">
            <v>DC28</v>
          </cell>
          <cell r="C140" t="str">
            <v>uThungulu</v>
          </cell>
          <cell r="D140" t="str">
            <v>H</v>
          </cell>
          <cell r="E140">
            <v>173678</v>
          </cell>
          <cell r="F140">
            <v>471082</v>
          </cell>
          <cell r="G140">
            <v>644759</v>
          </cell>
          <cell r="H140">
            <v>173678</v>
          </cell>
          <cell r="I140">
            <v>657417</v>
          </cell>
          <cell r="J140">
            <v>831095</v>
          </cell>
        </row>
        <row r="141">
          <cell r="B141" t="str">
            <v>KZN291</v>
          </cell>
          <cell r="C141" t="str">
            <v>Mandeni</v>
          </cell>
          <cell r="D141" t="str">
            <v>L</v>
          </cell>
          <cell r="E141">
            <v>30511</v>
          </cell>
          <cell r="F141">
            <v>121513</v>
          </cell>
          <cell r="G141">
            <v>152024</v>
          </cell>
          <cell r="H141">
            <v>30511</v>
          </cell>
          <cell r="I141">
            <v>156149</v>
          </cell>
          <cell r="J141">
            <v>186660</v>
          </cell>
        </row>
        <row r="142">
          <cell r="B142" t="str">
            <v>KZN292</v>
          </cell>
          <cell r="C142" t="str">
            <v>KwaDukuza</v>
          </cell>
          <cell r="D142" t="str">
            <v>H</v>
          </cell>
          <cell r="E142">
            <v>88698</v>
          </cell>
          <cell r="F142">
            <v>853931</v>
          </cell>
          <cell r="G142">
            <v>942629</v>
          </cell>
          <cell r="H142">
            <v>88698</v>
          </cell>
          <cell r="I142">
            <v>973028</v>
          </cell>
          <cell r="J142">
            <v>1061727</v>
          </cell>
        </row>
        <row r="143">
          <cell r="B143" t="str">
            <v>KZN293</v>
          </cell>
          <cell r="C143" t="str">
            <v>Ndwedwe</v>
          </cell>
          <cell r="D143" t="str">
            <v>L</v>
          </cell>
          <cell r="E143">
            <v>24341</v>
          </cell>
          <cell r="F143">
            <v>89180</v>
          </cell>
          <cell r="G143">
            <v>113521</v>
          </cell>
          <cell r="H143">
            <v>24341</v>
          </cell>
          <cell r="I143">
            <v>93689</v>
          </cell>
          <cell r="J143">
            <v>118030</v>
          </cell>
        </row>
        <row r="144">
          <cell r="B144" t="str">
            <v>KZN294</v>
          </cell>
          <cell r="C144" t="str">
            <v>Maphumulo</v>
          </cell>
          <cell r="D144" t="str">
            <v>M</v>
          </cell>
          <cell r="E144">
            <v>23043</v>
          </cell>
          <cell r="F144">
            <v>72028</v>
          </cell>
          <cell r="G144">
            <v>95072</v>
          </cell>
          <cell r="H144">
            <v>23043</v>
          </cell>
          <cell r="I144">
            <v>96798</v>
          </cell>
          <cell r="J144">
            <v>119841</v>
          </cell>
        </row>
        <row r="145">
          <cell r="B145" t="str">
            <v>DC29</v>
          </cell>
          <cell r="C145" t="str">
            <v>iLembe</v>
          </cell>
          <cell r="D145" t="str">
            <v>L</v>
          </cell>
          <cell r="E145">
            <v>296292</v>
          </cell>
          <cell r="F145">
            <v>421790</v>
          </cell>
          <cell r="G145">
            <v>718082</v>
          </cell>
          <cell r="H145">
            <v>296292</v>
          </cell>
          <cell r="I145">
            <v>716769</v>
          </cell>
          <cell r="J145">
            <v>1013061</v>
          </cell>
        </row>
        <row r="146">
          <cell r="B146" t="str">
            <v>KZN431</v>
          </cell>
          <cell r="C146" t="str">
            <v>Ingwe</v>
          </cell>
          <cell r="D146" t="str">
            <v>M</v>
          </cell>
          <cell r="E146">
            <v>14817</v>
          </cell>
          <cell r="F146">
            <v>71790</v>
          </cell>
          <cell r="G146">
            <v>86607</v>
          </cell>
          <cell r="H146">
            <v>14817</v>
          </cell>
          <cell r="I146">
            <v>114063</v>
          </cell>
          <cell r="J146">
            <v>128880</v>
          </cell>
        </row>
        <row r="147">
          <cell r="B147" t="str">
            <v>KZN432</v>
          </cell>
          <cell r="C147" t="str">
            <v>Kwa Sani</v>
          </cell>
          <cell r="D147" t="str">
            <v>L</v>
          </cell>
          <cell r="E147">
            <v>276</v>
          </cell>
          <cell r="F147">
            <v>33336</v>
          </cell>
          <cell r="G147">
            <v>33612</v>
          </cell>
          <cell r="H147">
            <v>276</v>
          </cell>
          <cell r="I147">
            <v>42832</v>
          </cell>
          <cell r="J147">
            <v>43108</v>
          </cell>
        </row>
        <row r="148">
          <cell r="B148" t="str">
            <v>KZN433</v>
          </cell>
          <cell r="C148" t="str">
            <v>Greater Kokstad</v>
          </cell>
          <cell r="D148" t="str">
            <v>L</v>
          </cell>
          <cell r="E148">
            <v>45080</v>
          </cell>
          <cell r="F148">
            <v>287364</v>
          </cell>
          <cell r="G148">
            <v>332444</v>
          </cell>
          <cell r="H148">
            <v>45080</v>
          </cell>
          <cell r="I148">
            <v>258790</v>
          </cell>
          <cell r="J148">
            <v>303870</v>
          </cell>
        </row>
        <row r="149">
          <cell r="B149" t="str">
            <v>KZN434</v>
          </cell>
          <cell r="C149" t="str">
            <v>Ubuhlebezwe</v>
          </cell>
          <cell r="D149" t="str">
            <v>L</v>
          </cell>
          <cell r="E149">
            <v>33695</v>
          </cell>
          <cell r="F149">
            <v>84189</v>
          </cell>
          <cell r="G149">
            <v>117884</v>
          </cell>
          <cell r="H149">
            <v>33695</v>
          </cell>
          <cell r="I149">
            <v>99411</v>
          </cell>
          <cell r="J149">
            <v>133106</v>
          </cell>
        </row>
        <row r="150">
          <cell r="B150" t="str">
            <v>KZN435</v>
          </cell>
          <cell r="C150" t="str">
            <v>Umzimkhulu</v>
          </cell>
          <cell r="D150" t="str">
            <v>M</v>
          </cell>
          <cell r="E150">
            <v>86055</v>
          </cell>
          <cell r="F150">
            <v>130083</v>
          </cell>
          <cell r="G150">
            <v>216138</v>
          </cell>
          <cell r="H150">
            <v>86055</v>
          </cell>
          <cell r="I150">
            <v>196410</v>
          </cell>
          <cell r="J150">
            <v>282466</v>
          </cell>
        </row>
        <row r="151">
          <cell r="B151" t="str">
            <v>DC43</v>
          </cell>
          <cell r="C151" t="str">
            <v>Harry Gwala</v>
          </cell>
          <cell r="D151" t="str">
            <v>L</v>
          </cell>
          <cell r="E151">
            <v>164997</v>
          </cell>
          <cell r="F151">
            <v>364856</v>
          </cell>
          <cell r="G151">
            <v>529853</v>
          </cell>
          <cell r="H151">
            <v>164997</v>
          </cell>
          <cell r="I151">
            <v>505674</v>
          </cell>
          <cell r="J151">
            <v>670671</v>
          </cell>
        </row>
        <row r="152">
          <cell r="E152">
            <v>8349406</v>
          </cell>
          <cell r="F152">
            <v>39628998</v>
          </cell>
          <cell r="G152">
            <v>47978404</v>
          </cell>
          <cell r="H152">
            <v>8349406</v>
          </cell>
          <cell r="I152">
            <v>44740656</v>
          </cell>
          <cell r="J152">
            <v>53090062</v>
          </cell>
        </row>
        <row r="154">
          <cell r="B154" t="str">
            <v>LIM331</v>
          </cell>
          <cell r="C154" t="str">
            <v>Greater Giyani</v>
          </cell>
          <cell r="D154" t="str">
            <v>L</v>
          </cell>
          <cell r="E154">
            <v>40753</v>
          </cell>
          <cell r="F154">
            <v>180394</v>
          </cell>
          <cell r="G154">
            <v>221148</v>
          </cell>
          <cell r="H154">
            <v>40753</v>
          </cell>
          <cell r="I154">
            <v>222740</v>
          </cell>
          <cell r="J154">
            <v>263494</v>
          </cell>
        </row>
        <row r="155">
          <cell r="B155" t="str">
            <v>LIM332</v>
          </cell>
          <cell r="C155" t="str">
            <v>Greater Letaba</v>
          </cell>
          <cell r="D155" t="str">
            <v>L</v>
          </cell>
          <cell r="E155">
            <v>23680</v>
          </cell>
          <cell r="F155">
            <v>120924</v>
          </cell>
          <cell r="G155">
            <v>144603</v>
          </cell>
          <cell r="H155">
            <v>23680</v>
          </cell>
          <cell r="J155">
            <v>23680</v>
          </cell>
        </row>
        <row r="156">
          <cell r="B156" t="str">
            <v>LIM333</v>
          </cell>
          <cell r="C156" t="str">
            <v>Greater Tzaneen</v>
          </cell>
          <cell r="D156" t="str">
            <v>H</v>
          </cell>
          <cell r="E156">
            <v>94133</v>
          </cell>
          <cell r="F156">
            <v>759675</v>
          </cell>
          <cell r="G156">
            <v>853809</v>
          </cell>
          <cell r="H156">
            <v>94133</v>
          </cell>
          <cell r="I156">
            <v>748889</v>
          </cell>
          <cell r="J156">
            <v>843023</v>
          </cell>
        </row>
        <row r="157">
          <cell r="B157" t="str">
            <v>LIM334</v>
          </cell>
          <cell r="C157" t="str">
            <v>Ba-Phalaborwa</v>
          </cell>
          <cell r="D157" t="str">
            <v>M</v>
          </cell>
          <cell r="E157">
            <v>42949</v>
          </cell>
          <cell r="F157">
            <v>398036</v>
          </cell>
          <cell r="G157">
            <v>440985</v>
          </cell>
          <cell r="H157">
            <v>42949</v>
          </cell>
          <cell r="I157">
            <v>288879</v>
          </cell>
          <cell r="J157">
            <v>331828</v>
          </cell>
        </row>
        <row r="158">
          <cell r="B158" t="str">
            <v>LIM335</v>
          </cell>
          <cell r="C158" t="str">
            <v>Maruleng</v>
          </cell>
          <cell r="D158" t="str">
            <v>L</v>
          </cell>
          <cell r="E158">
            <v>34685</v>
          </cell>
          <cell r="F158">
            <v>97496</v>
          </cell>
          <cell r="G158">
            <v>132180</v>
          </cell>
          <cell r="H158">
            <v>34685</v>
          </cell>
          <cell r="I158">
            <v>112850</v>
          </cell>
          <cell r="J158">
            <v>147535</v>
          </cell>
        </row>
        <row r="159">
          <cell r="B159" t="str">
            <v>DC33</v>
          </cell>
          <cell r="C159" t="str">
            <v>Mopani</v>
          </cell>
          <cell r="D159" t="str">
            <v>L</v>
          </cell>
          <cell r="E159">
            <v>161071</v>
          </cell>
          <cell r="F159">
            <v>758637</v>
          </cell>
          <cell r="G159">
            <v>919708</v>
          </cell>
          <cell r="H159">
            <v>161071</v>
          </cell>
          <cell r="I159">
            <v>941590</v>
          </cell>
          <cell r="J159">
            <v>1102660</v>
          </cell>
        </row>
        <row r="160">
          <cell r="B160" t="str">
            <v>LIM341</v>
          </cell>
          <cell r="C160" t="str">
            <v>Musina</v>
          </cell>
          <cell r="D160" t="str">
            <v>L</v>
          </cell>
          <cell r="E160">
            <v>18652</v>
          </cell>
          <cell r="F160">
            <v>160617</v>
          </cell>
          <cell r="G160">
            <v>179268</v>
          </cell>
          <cell r="H160">
            <v>18652</v>
          </cell>
          <cell r="I160">
            <v>155840</v>
          </cell>
          <cell r="J160">
            <v>174492</v>
          </cell>
        </row>
        <row r="161">
          <cell r="B161" t="str">
            <v>LIM342</v>
          </cell>
          <cell r="C161" t="str">
            <v>Mutale</v>
          </cell>
          <cell r="D161" t="str">
            <v>L</v>
          </cell>
          <cell r="E161">
            <v>14320</v>
          </cell>
          <cell r="F161">
            <v>54800</v>
          </cell>
          <cell r="G161">
            <v>69121</v>
          </cell>
          <cell r="H161">
            <v>14320</v>
          </cell>
          <cell r="I161">
            <v>70977</v>
          </cell>
          <cell r="J161">
            <v>85297</v>
          </cell>
        </row>
        <row r="162">
          <cell r="B162" t="str">
            <v>LIM344</v>
          </cell>
          <cell r="C162" t="str">
            <v>Makhado</v>
          </cell>
          <cell r="D162" t="str">
            <v>M</v>
          </cell>
          <cell r="E162">
            <v>86926</v>
          </cell>
          <cell r="F162">
            <v>623852</v>
          </cell>
          <cell r="G162">
            <v>710778</v>
          </cell>
          <cell r="H162">
            <v>86926</v>
          </cell>
          <cell r="I162">
            <v>591399</v>
          </cell>
          <cell r="J162">
            <v>678325</v>
          </cell>
        </row>
        <row r="163">
          <cell r="B163" t="str">
            <v>DC34</v>
          </cell>
          <cell r="C163" t="str">
            <v>Vhembe</v>
          </cell>
          <cell r="D163" t="str">
            <v>L</v>
          </cell>
          <cell r="F163">
            <v>664818</v>
          </cell>
          <cell r="G163">
            <v>664818</v>
          </cell>
          <cell r="I163">
            <v>765486</v>
          </cell>
          <cell r="J163">
            <v>765486</v>
          </cell>
        </row>
        <row r="164">
          <cell r="B164" t="str">
            <v>LIM351</v>
          </cell>
          <cell r="C164" t="str">
            <v>Blouberg</v>
          </cell>
          <cell r="D164" t="str">
            <v>L</v>
          </cell>
          <cell r="E164">
            <v>29079</v>
          </cell>
          <cell r="F164">
            <v>178059</v>
          </cell>
          <cell r="G164">
            <v>207138</v>
          </cell>
          <cell r="H164">
            <v>29079</v>
          </cell>
          <cell r="I164">
            <v>163481</v>
          </cell>
          <cell r="J164">
            <v>192560</v>
          </cell>
        </row>
        <row r="165">
          <cell r="B165" t="str">
            <v>LIM352</v>
          </cell>
          <cell r="C165" t="str">
            <v>Aganang</v>
          </cell>
          <cell r="D165" t="str">
            <v>L</v>
          </cell>
          <cell r="E165">
            <v>38868</v>
          </cell>
          <cell r="F165">
            <v>68366</v>
          </cell>
          <cell r="G165">
            <v>107234</v>
          </cell>
          <cell r="H165">
            <v>38868</v>
          </cell>
          <cell r="I165">
            <v>132645</v>
          </cell>
          <cell r="J165">
            <v>171513</v>
          </cell>
        </row>
        <row r="166">
          <cell r="B166" t="str">
            <v>LIM353</v>
          </cell>
          <cell r="C166" t="str">
            <v>Molemole</v>
          </cell>
          <cell r="D166" t="str">
            <v>L</v>
          </cell>
          <cell r="E166">
            <v>39982</v>
          </cell>
          <cell r="F166">
            <v>106592</v>
          </cell>
          <cell r="G166">
            <v>146574</v>
          </cell>
          <cell r="H166">
            <v>39982</v>
          </cell>
          <cell r="I166">
            <v>137684</v>
          </cell>
          <cell r="J166">
            <v>177666</v>
          </cell>
        </row>
        <row r="167">
          <cell r="B167" t="str">
            <v>LIM354</v>
          </cell>
          <cell r="C167" t="str">
            <v>Polokwane</v>
          </cell>
          <cell r="D167" t="str">
            <v>H</v>
          </cell>
          <cell r="E167">
            <v>327420</v>
          </cell>
          <cell r="F167">
            <v>2086519</v>
          </cell>
          <cell r="G167">
            <v>2413940</v>
          </cell>
          <cell r="H167">
            <v>327420</v>
          </cell>
          <cell r="I167">
            <v>1960135</v>
          </cell>
          <cell r="J167">
            <v>2287556</v>
          </cell>
        </row>
        <row r="168">
          <cell r="B168" t="str">
            <v>LIM355</v>
          </cell>
          <cell r="C168" t="str">
            <v>Lepelle-Nkumpi</v>
          </cell>
          <cell r="D168" t="str">
            <v>L</v>
          </cell>
          <cell r="E168">
            <v>130256</v>
          </cell>
          <cell r="F168">
            <v>186235</v>
          </cell>
          <cell r="G168">
            <v>316490</v>
          </cell>
          <cell r="H168">
            <v>130256</v>
          </cell>
          <cell r="I168">
            <v>229902</v>
          </cell>
          <cell r="J168">
            <v>360157</v>
          </cell>
        </row>
        <row r="169">
          <cell r="B169" t="str">
            <v>DC35</v>
          </cell>
          <cell r="C169" t="str">
            <v>Capricorn</v>
          </cell>
          <cell r="D169" t="str">
            <v>M</v>
          </cell>
          <cell r="E169">
            <v>323229</v>
          </cell>
          <cell r="F169">
            <v>512852</v>
          </cell>
          <cell r="G169">
            <v>836081</v>
          </cell>
          <cell r="H169">
            <v>323229</v>
          </cell>
          <cell r="I169">
            <v>752177</v>
          </cell>
          <cell r="J169">
            <v>1075406</v>
          </cell>
        </row>
        <row r="170">
          <cell r="B170" t="str">
            <v>LIM361</v>
          </cell>
          <cell r="C170" t="str">
            <v>Thabazimbi</v>
          </cell>
          <cell r="D170" t="str">
            <v>L</v>
          </cell>
          <cell r="E170">
            <v>2286557</v>
          </cell>
          <cell r="F170">
            <v>259786</v>
          </cell>
          <cell r="G170">
            <v>2546343</v>
          </cell>
          <cell r="H170">
            <v>2286557</v>
          </cell>
          <cell r="I170">
            <v>254771</v>
          </cell>
          <cell r="J170">
            <v>2541328</v>
          </cell>
        </row>
        <row r="171">
          <cell r="B171" t="str">
            <v>LIM362</v>
          </cell>
          <cell r="C171" t="str">
            <v>Lephalale</v>
          </cell>
          <cell r="D171" t="str">
            <v>M</v>
          </cell>
          <cell r="F171">
            <v>338394</v>
          </cell>
          <cell r="G171">
            <v>338394</v>
          </cell>
          <cell r="I171">
            <v>339070</v>
          </cell>
          <cell r="J171">
            <v>339070</v>
          </cell>
        </row>
        <row r="172">
          <cell r="B172" t="str">
            <v>LIM364</v>
          </cell>
          <cell r="C172" t="str">
            <v>Mookgopong</v>
          </cell>
          <cell r="D172" t="str">
            <v>M</v>
          </cell>
          <cell r="E172">
            <v>15833</v>
          </cell>
          <cell r="F172">
            <v>127575</v>
          </cell>
          <cell r="G172">
            <v>143408</v>
          </cell>
          <cell r="H172">
            <v>15833</v>
          </cell>
          <cell r="I172">
            <v>116247</v>
          </cell>
          <cell r="J172">
            <v>132080</v>
          </cell>
        </row>
        <row r="173">
          <cell r="B173" t="str">
            <v>LIM365</v>
          </cell>
          <cell r="C173" t="str">
            <v>Modimolle</v>
          </cell>
          <cell r="D173" t="str">
            <v>L</v>
          </cell>
          <cell r="E173">
            <v>34518</v>
          </cell>
          <cell r="F173">
            <v>223207</v>
          </cell>
          <cell r="G173">
            <v>257725</v>
          </cell>
          <cell r="H173">
            <v>34518</v>
          </cell>
          <cell r="I173">
            <v>248157</v>
          </cell>
          <cell r="J173">
            <v>282675</v>
          </cell>
        </row>
        <row r="174">
          <cell r="B174" t="str">
            <v>LIM366</v>
          </cell>
          <cell r="C174" t="str">
            <v>Bela Bela</v>
          </cell>
          <cell r="D174" t="str">
            <v>M</v>
          </cell>
          <cell r="F174">
            <v>223391</v>
          </cell>
          <cell r="G174">
            <v>223391</v>
          </cell>
          <cell r="I174">
            <v>219759</v>
          </cell>
          <cell r="J174">
            <v>219759</v>
          </cell>
        </row>
        <row r="175">
          <cell r="B175" t="str">
            <v>LIM367</v>
          </cell>
          <cell r="C175" t="str">
            <v>Mogalakwena</v>
          </cell>
          <cell r="D175" t="str">
            <v>L</v>
          </cell>
          <cell r="F175">
            <v>638375</v>
          </cell>
          <cell r="G175">
            <v>638375</v>
          </cell>
          <cell r="I175">
            <v>940007</v>
          </cell>
          <cell r="J175">
            <v>940007</v>
          </cell>
        </row>
        <row r="176">
          <cell r="B176" t="str">
            <v>DC36</v>
          </cell>
          <cell r="C176" t="str">
            <v>Waterberg</v>
          </cell>
          <cell r="D176" t="str">
            <v>L</v>
          </cell>
          <cell r="E176">
            <v>8339</v>
          </cell>
          <cell r="F176">
            <v>118392</v>
          </cell>
          <cell r="G176">
            <v>126730</v>
          </cell>
          <cell r="H176">
            <v>8339</v>
          </cell>
          <cell r="I176">
            <v>101662</v>
          </cell>
          <cell r="J176">
            <v>110001</v>
          </cell>
        </row>
        <row r="177">
          <cell r="B177" t="str">
            <v>LIM471</v>
          </cell>
          <cell r="C177" t="str">
            <v>Ephraim Mogale</v>
          </cell>
          <cell r="D177" t="str">
            <v>L</v>
          </cell>
          <cell r="E177">
            <v>776725</v>
          </cell>
          <cell r="F177">
            <v>154231</v>
          </cell>
          <cell r="G177">
            <v>930956</v>
          </cell>
          <cell r="H177">
            <v>776725</v>
          </cell>
          <cell r="I177">
            <v>166537</v>
          </cell>
          <cell r="J177">
            <v>943262</v>
          </cell>
        </row>
        <row r="178">
          <cell r="B178" t="str">
            <v>LIM472</v>
          </cell>
          <cell r="C178" t="str">
            <v>Elias Motsoaledi</v>
          </cell>
          <cell r="D178" t="str">
            <v>M</v>
          </cell>
          <cell r="E178">
            <v>47211</v>
          </cell>
          <cell r="F178">
            <v>228947</v>
          </cell>
          <cell r="G178">
            <v>276158</v>
          </cell>
          <cell r="H178">
            <v>47211</v>
          </cell>
          <cell r="I178">
            <v>259060</v>
          </cell>
          <cell r="J178">
            <v>306271</v>
          </cell>
        </row>
        <row r="179">
          <cell r="B179" t="str">
            <v>LIM473</v>
          </cell>
          <cell r="C179" t="str">
            <v>Makhuduthamaga</v>
          </cell>
          <cell r="D179" t="str">
            <v>L</v>
          </cell>
          <cell r="E179">
            <v>50698</v>
          </cell>
          <cell r="F179">
            <v>133693</v>
          </cell>
          <cell r="G179">
            <v>184390</v>
          </cell>
          <cell r="H179">
            <v>50698</v>
          </cell>
          <cell r="I179">
            <v>215789</v>
          </cell>
          <cell r="J179">
            <v>266486</v>
          </cell>
        </row>
        <row r="180">
          <cell r="B180" t="str">
            <v>LIM474</v>
          </cell>
          <cell r="C180" t="str">
            <v>Fetakgomo</v>
          </cell>
          <cell r="D180" t="str">
            <v>L</v>
          </cell>
          <cell r="F180">
            <v>66296</v>
          </cell>
          <cell r="G180">
            <v>66296</v>
          </cell>
          <cell r="I180">
            <v>75384</v>
          </cell>
          <cell r="J180">
            <v>75384</v>
          </cell>
        </row>
        <row r="181">
          <cell r="B181" t="str">
            <v>DC47</v>
          </cell>
          <cell r="C181" t="str">
            <v>Sekhukhune</v>
          </cell>
          <cell r="D181" t="str">
            <v>H</v>
          </cell>
          <cell r="E181">
            <v>311965</v>
          </cell>
          <cell r="F181">
            <v>567016</v>
          </cell>
          <cell r="G181">
            <v>878981</v>
          </cell>
          <cell r="H181">
            <v>311965</v>
          </cell>
          <cell r="I181">
            <v>967443</v>
          </cell>
          <cell r="J181">
            <v>1279408</v>
          </cell>
        </row>
        <row r="182">
          <cell r="E182">
            <v>4937850</v>
          </cell>
          <cell r="F182">
            <v>10037175</v>
          </cell>
          <cell r="G182">
            <v>14975025</v>
          </cell>
          <cell r="H182">
            <v>4937850</v>
          </cell>
          <cell r="I182">
            <v>11178559</v>
          </cell>
          <cell r="J182">
            <v>16116409</v>
          </cell>
        </row>
        <row r="184">
          <cell r="B184" t="str">
            <v>MP301</v>
          </cell>
          <cell r="C184" t="str">
            <v>Albert Luthuli</v>
          </cell>
          <cell r="D184" t="str">
            <v>M</v>
          </cell>
          <cell r="E184">
            <v>96878</v>
          </cell>
          <cell r="F184">
            <v>391045</v>
          </cell>
          <cell r="G184">
            <v>487923</v>
          </cell>
          <cell r="H184">
            <v>96878</v>
          </cell>
          <cell r="I184">
            <v>361242</v>
          </cell>
          <cell r="J184">
            <v>458121</v>
          </cell>
        </row>
        <row r="185">
          <cell r="B185" t="str">
            <v>MP302</v>
          </cell>
          <cell r="C185" t="str">
            <v>Msukaligwa</v>
          </cell>
          <cell r="D185" t="str">
            <v>L</v>
          </cell>
          <cell r="E185">
            <v>2656</v>
          </cell>
          <cell r="F185">
            <v>568494</v>
          </cell>
          <cell r="G185">
            <v>571150</v>
          </cell>
          <cell r="H185">
            <v>2656</v>
          </cell>
          <cell r="I185">
            <v>465756</v>
          </cell>
          <cell r="J185">
            <v>468412</v>
          </cell>
        </row>
        <row r="186">
          <cell r="B186" t="str">
            <v>MP303</v>
          </cell>
          <cell r="C186" t="str">
            <v>Mkhondo</v>
          </cell>
          <cell r="D186" t="str">
            <v>L</v>
          </cell>
          <cell r="E186">
            <v>64491</v>
          </cell>
          <cell r="F186">
            <v>320160</v>
          </cell>
          <cell r="G186">
            <v>384651</v>
          </cell>
          <cell r="H186">
            <v>64491</v>
          </cell>
          <cell r="I186">
            <v>290923</v>
          </cell>
          <cell r="J186">
            <v>355415</v>
          </cell>
        </row>
        <row r="187">
          <cell r="B187" t="str">
            <v>MP304</v>
          </cell>
          <cell r="C187" t="str">
            <v>Pixley Ka Seme (MP)</v>
          </cell>
          <cell r="D187" t="str">
            <v>M</v>
          </cell>
          <cell r="E187">
            <v>25709</v>
          </cell>
          <cell r="F187">
            <v>281870</v>
          </cell>
          <cell r="G187">
            <v>307579</v>
          </cell>
          <cell r="H187">
            <v>25709</v>
          </cell>
          <cell r="I187">
            <v>212660</v>
          </cell>
          <cell r="J187">
            <v>238370</v>
          </cell>
        </row>
        <row r="188">
          <cell r="B188" t="str">
            <v>MP305</v>
          </cell>
          <cell r="C188" t="str">
            <v>Lekwa</v>
          </cell>
          <cell r="D188" t="str">
            <v>L</v>
          </cell>
          <cell r="E188">
            <v>35449</v>
          </cell>
          <cell r="F188">
            <v>628264</v>
          </cell>
          <cell r="G188">
            <v>663714</v>
          </cell>
          <cell r="H188">
            <v>35449</v>
          </cell>
          <cell r="I188">
            <v>431172</v>
          </cell>
          <cell r="J188">
            <v>466622</v>
          </cell>
        </row>
        <row r="189">
          <cell r="B189" t="str">
            <v>MP306</v>
          </cell>
          <cell r="C189" t="str">
            <v>Dipaleseng</v>
          </cell>
          <cell r="D189" t="str">
            <v>L</v>
          </cell>
          <cell r="E189">
            <v>46015</v>
          </cell>
          <cell r="F189">
            <v>206875</v>
          </cell>
          <cell r="G189">
            <v>252890</v>
          </cell>
          <cell r="H189">
            <v>46015</v>
          </cell>
          <cell r="I189">
            <v>164083</v>
          </cell>
          <cell r="J189">
            <v>210098</v>
          </cell>
        </row>
        <row r="190">
          <cell r="B190" t="str">
            <v>MP307</v>
          </cell>
          <cell r="C190" t="str">
            <v>Govan Mbeki</v>
          </cell>
          <cell r="D190" t="str">
            <v>H</v>
          </cell>
          <cell r="E190">
            <v>130562</v>
          </cell>
          <cell r="F190">
            <v>1222561</v>
          </cell>
          <cell r="G190">
            <v>1353123</v>
          </cell>
          <cell r="H190">
            <v>130562</v>
          </cell>
          <cell r="I190">
            <v>1235781</v>
          </cell>
          <cell r="J190">
            <v>1366343</v>
          </cell>
        </row>
        <row r="191">
          <cell r="B191" t="str">
            <v>DC30</v>
          </cell>
          <cell r="C191" t="str">
            <v>Gert Sibande</v>
          </cell>
          <cell r="D191" t="str">
            <v>M</v>
          </cell>
          <cell r="E191">
            <v>19927</v>
          </cell>
          <cell r="F191">
            <v>258044</v>
          </cell>
          <cell r="G191">
            <v>277971</v>
          </cell>
          <cell r="H191">
            <v>19927</v>
          </cell>
          <cell r="I191">
            <v>289901</v>
          </cell>
          <cell r="J191">
            <v>309828</v>
          </cell>
        </row>
        <row r="192">
          <cell r="B192" t="str">
            <v>MP311</v>
          </cell>
          <cell r="C192" t="str">
            <v>Victor Khanye</v>
          </cell>
          <cell r="D192" t="str">
            <v>M</v>
          </cell>
          <cell r="E192">
            <v>135455</v>
          </cell>
          <cell r="G192">
            <v>135455</v>
          </cell>
          <cell r="H192">
            <v>135455</v>
          </cell>
          <cell r="J192">
            <v>135455</v>
          </cell>
        </row>
        <row r="193">
          <cell r="B193" t="str">
            <v>MP312</v>
          </cell>
          <cell r="C193" t="str">
            <v>Emalahleni (Mp)</v>
          </cell>
          <cell r="D193" t="str">
            <v>H</v>
          </cell>
          <cell r="E193">
            <v>102439</v>
          </cell>
          <cell r="F193">
            <v>1597751</v>
          </cell>
          <cell r="G193">
            <v>1700190</v>
          </cell>
          <cell r="H193">
            <v>102439</v>
          </cell>
          <cell r="I193">
            <v>1621871</v>
          </cell>
          <cell r="J193">
            <v>1724309</v>
          </cell>
        </row>
        <row r="194">
          <cell r="B194" t="str">
            <v>MP313</v>
          </cell>
          <cell r="C194" t="str">
            <v>Steve Tshwete</v>
          </cell>
          <cell r="D194" t="str">
            <v>H</v>
          </cell>
          <cell r="E194">
            <v>228232</v>
          </cell>
          <cell r="F194">
            <v>1048926</v>
          </cell>
          <cell r="G194">
            <v>1277158</v>
          </cell>
          <cell r="H194">
            <v>228232</v>
          </cell>
          <cell r="I194">
            <v>1055796</v>
          </cell>
          <cell r="J194">
            <v>1284028</v>
          </cell>
        </row>
        <row r="195">
          <cell r="B195" t="str">
            <v>MP314</v>
          </cell>
          <cell r="C195" t="str">
            <v>Emakhazeni</v>
          </cell>
          <cell r="D195" t="str">
            <v>L</v>
          </cell>
          <cell r="E195">
            <v>67</v>
          </cell>
          <cell r="F195">
            <v>203246</v>
          </cell>
          <cell r="G195">
            <v>203313</v>
          </cell>
          <cell r="H195">
            <v>67</v>
          </cell>
          <cell r="I195">
            <v>192298</v>
          </cell>
          <cell r="J195">
            <v>192365</v>
          </cell>
        </row>
        <row r="196">
          <cell r="B196" t="str">
            <v>MP315</v>
          </cell>
          <cell r="C196" t="str">
            <v>Thembisile Hani</v>
          </cell>
          <cell r="D196" t="str">
            <v>L</v>
          </cell>
          <cell r="E196">
            <v>16769</v>
          </cell>
          <cell r="F196">
            <v>480312</v>
          </cell>
          <cell r="G196">
            <v>497080</v>
          </cell>
          <cell r="H196">
            <v>16769</v>
          </cell>
          <cell r="I196">
            <v>510802</v>
          </cell>
          <cell r="J196">
            <v>527570</v>
          </cell>
        </row>
        <row r="197">
          <cell r="B197" t="str">
            <v>MP316</v>
          </cell>
          <cell r="C197" t="str">
            <v>Dr J.S. Moroka</v>
          </cell>
          <cell r="D197" t="str">
            <v>L</v>
          </cell>
          <cell r="F197">
            <v>423982</v>
          </cell>
          <cell r="G197">
            <v>423982</v>
          </cell>
          <cell r="I197">
            <v>423125</v>
          </cell>
          <cell r="J197">
            <v>423125</v>
          </cell>
        </row>
        <row r="198">
          <cell r="B198" t="str">
            <v>DC31</v>
          </cell>
          <cell r="C198" t="str">
            <v>Nkangala</v>
          </cell>
          <cell r="D198" t="str">
            <v>H</v>
          </cell>
          <cell r="E198">
            <v>10023</v>
          </cell>
          <cell r="F198">
            <v>367602</v>
          </cell>
          <cell r="G198">
            <v>377626</v>
          </cell>
          <cell r="H198">
            <v>10023</v>
          </cell>
          <cell r="I198">
            <v>337556</v>
          </cell>
          <cell r="J198">
            <v>347580</v>
          </cell>
        </row>
        <row r="199">
          <cell r="B199" t="str">
            <v>MP321</v>
          </cell>
          <cell r="C199" t="str">
            <v>Thaba Chweu</v>
          </cell>
          <cell r="D199" t="str">
            <v>L</v>
          </cell>
          <cell r="F199">
            <v>425450</v>
          </cell>
          <cell r="G199">
            <v>425450</v>
          </cell>
          <cell r="I199">
            <v>302822</v>
          </cell>
          <cell r="J199">
            <v>302822</v>
          </cell>
        </row>
        <row r="200">
          <cell r="B200" t="str">
            <v>MP322</v>
          </cell>
          <cell r="C200" t="str">
            <v>Mbombela</v>
          </cell>
          <cell r="D200" t="str">
            <v>H</v>
          </cell>
          <cell r="E200">
            <v>236732</v>
          </cell>
          <cell r="F200">
            <v>1768981</v>
          </cell>
          <cell r="G200">
            <v>2005714</v>
          </cell>
          <cell r="H200">
            <v>236732</v>
          </cell>
          <cell r="I200">
            <v>1678156</v>
          </cell>
          <cell r="J200">
            <v>1914888</v>
          </cell>
        </row>
        <row r="201">
          <cell r="B201" t="str">
            <v>MP323</v>
          </cell>
          <cell r="C201" t="str">
            <v>Umjindi</v>
          </cell>
          <cell r="D201" t="str">
            <v>M</v>
          </cell>
          <cell r="E201">
            <v>43775</v>
          </cell>
          <cell r="F201">
            <v>281892</v>
          </cell>
          <cell r="G201">
            <v>325668</v>
          </cell>
          <cell r="H201">
            <v>43775</v>
          </cell>
          <cell r="I201">
            <v>216158</v>
          </cell>
          <cell r="J201">
            <v>259933</v>
          </cell>
        </row>
        <row r="202">
          <cell r="B202" t="str">
            <v>MP325</v>
          </cell>
          <cell r="C202" t="str">
            <v>Bushbuckridge</v>
          </cell>
          <cell r="D202" t="str">
            <v>L</v>
          </cell>
          <cell r="E202">
            <v>197283</v>
          </cell>
          <cell r="F202">
            <v>694521</v>
          </cell>
          <cell r="G202">
            <v>891804</v>
          </cell>
          <cell r="H202">
            <v>197283</v>
          </cell>
          <cell r="I202">
            <v>1096299</v>
          </cell>
          <cell r="J202">
            <v>1293582</v>
          </cell>
        </row>
        <row r="203">
          <cell r="B203" t="str">
            <v>DC32</v>
          </cell>
          <cell r="C203" t="str">
            <v>Ehlanzeni</v>
          </cell>
          <cell r="D203" t="str">
            <v>H</v>
          </cell>
          <cell r="F203">
            <v>229857</v>
          </cell>
          <cell r="G203">
            <v>229857</v>
          </cell>
          <cell r="I203">
            <v>209550</v>
          </cell>
          <cell r="J203">
            <v>209550</v>
          </cell>
        </row>
        <row r="204">
          <cell r="E204">
            <v>1392463</v>
          </cell>
          <cell r="F204">
            <v>11399834</v>
          </cell>
          <cell r="G204">
            <v>12792297</v>
          </cell>
          <cell r="H204">
            <v>1392463</v>
          </cell>
          <cell r="I204">
            <v>11095951</v>
          </cell>
          <cell r="J204">
            <v>12488413</v>
          </cell>
        </row>
        <row r="206">
          <cell r="B206" t="str">
            <v>NC451</v>
          </cell>
          <cell r="C206" t="str">
            <v>Joe Morolong</v>
          </cell>
          <cell r="D206" t="str">
            <v>L</v>
          </cell>
          <cell r="E206">
            <v>196778</v>
          </cell>
          <cell r="F206">
            <v>267575</v>
          </cell>
          <cell r="G206">
            <v>464353</v>
          </cell>
          <cell r="H206">
            <v>196778</v>
          </cell>
          <cell r="I206">
            <v>229356</v>
          </cell>
          <cell r="J206">
            <v>426134</v>
          </cell>
        </row>
        <row r="207">
          <cell r="B207" t="str">
            <v>NC452</v>
          </cell>
          <cell r="C207" t="str">
            <v>Ga-Segonyana</v>
          </cell>
          <cell r="D207" t="str">
            <v>M</v>
          </cell>
          <cell r="E207">
            <v>65426</v>
          </cell>
          <cell r="F207">
            <v>277977</v>
          </cell>
          <cell r="G207">
            <v>343403</v>
          </cell>
          <cell r="H207">
            <v>65426</v>
          </cell>
          <cell r="I207">
            <v>281772</v>
          </cell>
          <cell r="J207">
            <v>347197</v>
          </cell>
        </row>
        <row r="208">
          <cell r="B208" t="str">
            <v>NC453</v>
          </cell>
          <cell r="C208" t="str">
            <v>Gamagara</v>
          </cell>
          <cell r="D208" t="str">
            <v>M</v>
          </cell>
          <cell r="E208">
            <v>71000</v>
          </cell>
          <cell r="F208">
            <v>258089</v>
          </cell>
          <cell r="G208">
            <v>329090</v>
          </cell>
          <cell r="H208">
            <v>71000</v>
          </cell>
          <cell r="I208">
            <v>269865</v>
          </cell>
          <cell r="J208">
            <v>340865</v>
          </cell>
        </row>
        <row r="209">
          <cell r="B209" t="str">
            <v>DC45</v>
          </cell>
          <cell r="C209" t="str">
            <v>John Taolo Gaetsewe</v>
          </cell>
          <cell r="D209" t="str">
            <v>M</v>
          </cell>
          <cell r="E209">
            <v>4906</v>
          </cell>
          <cell r="F209">
            <v>68726</v>
          </cell>
          <cell r="G209">
            <v>73632</v>
          </cell>
          <cell r="H209">
            <v>4906</v>
          </cell>
          <cell r="I209">
            <v>66547</v>
          </cell>
          <cell r="J209">
            <v>71453</v>
          </cell>
        </row>
        <row r="210">
          <cell r="B210" t="str">
            <v>NC061</v>
          </cell>
          <cell r="C210" t="str">
            <v>Richtersveld</v>
          </cell>
          <cell r="D210" t="str">
            <v>M</v>
          </cell>
          <cell r="E210">
            <v>15725</v>
          </cell>
          <cell r="F210">
            <v>59880</v>
          </cell>
          <cell r="G210">
            <v>75604</v>
          </cell>
          <cell r="H210">
            <v>15725</v>
          </cell>
          <cell r="I210">
            <v>68820</v>
          </cell>
          <cell r="J210">
            <v>84544</v>
          </cell>
        </row>
        <row r="211">
          <cell r="B211" t="str">
            <v>NC064</v>
          </cell>
          <cell r="C211" t="str">
            <v>Kamiesberg</v>
          </cell>
          <cell r="D211" t="str">
            <v>L</v>
          </cell>
          <cell r="E211">
            <v>18367</v>
          </cell>
          <cell r="F211">
            <v>52196</v>
          </cell>
          <cell r="G211">
            <v>70563</v>
          </cell>
          <cell r="H211">
            <v>18367</v>
          </cell>
          <cell r="I211">
            <v>49232</v>
          </cell>
          <cell r="J211">
            <v>67599</v>
          </cell>
        </row>
        <row r="212">
          <cell r="B212" t="str">
            <v>NC065</v>
          </cell>
          <cell r="C212" t="str">
            <v>Hantam</v>
          </cell>
          <cell r="D212" t="str">
            <v>L</v>
          </cell>
          <cell r="E212">
            <v>13121</v>
          </cell>
          <cell r="F212">
            <v>64977</v>
          </cell>
          <cell r="G212">
            <v>78097</v>
          </cell>
          <cell r="H212">
            <v>13121</v>
          </cell>
          <cell r="I212">
            <v>74910</v>
          </cell>
          <cell r="J212">
            <v>88031</v>
          </cell>
        </row>
        <row r="213">
          <cell r="B213" t="str">
            <v>NC066</v>
          </cell>
          <cell r="C213" t="str">
            <v>Karoo Hoogland</v>
          </cell>
          <cell r="D213" t="str">
            <v>M</v>
          </cell>
          <cell r="E213">
            <v>11034</v>
          </cell>
          <cell r="F213">
            <v>54311</v>
          </cell>
          <cell r="G213">
            <v>65345</v>
          </cell>
          <cell r="H213">
            <v>11034</v>
          </cell>
          <cell r="I213">
            <v>49931</v>
          </cell>
          <cell r="J213">
            <v>60965</v>
          </cell>
        </row>
        <row r="214">
          <cell r="B214" t="str">
            <v>NC067</v>
          </cell>
          <cell r="C214" t="str">
            <v>Khai-Ma</v>
          </cell>
          <cell r="D214" t="str">
            <v>L</v>
          </cell>
          <cell r="E214">
            <v>4593</v>
          </cell>
          <cell r="F214">
            <v>40569</v>
          </cell>
          <cell r="G214">
            <v>45161</v>
          </cell>
          <cell r="H214">
            <v>4593</v>
          </cell>
          <cell r="I214">
            <v>41114</v>
          </cell>
          <cell r="J214">
            <v>45707</v>
          </cell>
        </row>
        <row r="215">
          <cell r="B215" t="str">
            <v>DC6</v>
          </cell>
          <cell r="C215" t="str">
            <v>Namakwa</v>
          </cell>
          <cell r="D215" t="str">
            <v>M</v>
          </cell>
          <cell r="E215">
            <v>877</v>
          </cell>
          <cell r="F215">
            <v>51974</v>
          </cell>
          <cell r="G215">
            <v>52851</v>
          </cell>
          <cell r="H215">
            <v>877</v>
          </cell>
          <cell r="I215">
            <v>44005</v>
          </cell>
          <cell r="J215">
            <v>44883</v>
          </cell>
        </row>
        <row r="216">
          <cell r="B216" t="str">
            <v>NC071</v>
          </cell>
          <cell r="C216" t="str">
            <v>Ubuntu</v>
          </cell>
          <cell r="D216" t="str">
            <v>M</v>
          </cell>
          <cell r="E216">
            <v>9254</v>
          </cell>
          <cell r="F216">
            <v>76102</v>
          </cell>
          <cell r="G216">
            <v>85357</v>
          </cell>
          <cell r="H216">
            <v>9254</v>
          </cell>
          <cell r="I216">
            <v>74756</v>
          </cell>
          <cell r="J216">
            <v>84011</v>
          </cell>
        </row>
        <row r="217">
          <cell r="B217" t="str">
            <v>NC072</v>
          </cell>
          <cell r="C217" t="str">
            <v>Umsobomvu</v>
          </cell>
          <cell r="D217" t="str">
            <v>L</v>
          </cell>
          <cell r="E217">
            <v>44448</v>
          </cell>
          <cell r="F217">
            <v>128458</v>
          </cell>
          <cell r="G217">
            <v>172907</v>
          </cell>
          <cell r="H217">
            <v>44448</v>
          </cell>
          <cell r="I217">
            <v>146810</v>
          </cell>
          <cell r="J217">
            <v>191258</v>
          </cell>
        </row>
        <row r="218">
          <cell r="B218" t="str">
            <v>NC073</v>
          </cell>
          <cell r="C218" t="str">
            <v>Emthanjeni</v>
          </cell>
          <cell r="D218" t="str">
            <v>M</v>
          </cell>
          <cell r="E218">
            <v>13722</v>
          </cell>
          <cell r="F218">
            <v>216367</v>
          </cell>
          <cell r="G218">
            <v>230089</v>
          </cell>
          <cell r="H218">
            <v>13722</v>
          </cell>
          <cell r="I218">
            <v>167600</v>
          </cell>
          <cell r="J218">
            <v>181322</v>
          </cell>
        </row>
        <row r="219">
          <cell r="B219" t="str">
            <v>NC074</v>
          </cell>
          <cell r="C219" t="str">
            <v>Kareeberg</v>
          </cell>
          <cell r="D219" t="str">
            <v>M</v>
          </cell>
          <cell r="E219">
            <v>14500</v>
          </cell>
          <cell r="F219">
            <v>44229</v>
          </cell>
          <cell r="G219">
            <v>58729</v>
          </cell>
          <cell r="H219">
            <v>14500</v>
          </cell>
          <cell r="I219">
            <v>56336</v>
          </cell>
          <cell r="J219">
            <v>70835</v>
          </cell>
        </row>
        <row r="220">
          <cell r="B220" t="str">
            <v>NC075</v>
          </cell>
          <cell r="C220" t="str">
            <v>Renosterberg</v>
          </cell>
          <cell r="D220" t="str">
            <v>M</v>
          </cell>
          <cell r="E220">
            <v>9911</v>
          </cell>
          <cell r="F220">
            <v>57057</v>
          </cell>
          <cell r="G220">
            <v>66968</v>
          </cell>
          <cell r="H220">
            <v>9911</v>
          </cell>
          <cell r="I220">
            <v>45150</v>
          </cell>
          <cell r="J220">
            <v>55061</v>
          </cell>
        </row>
        <row r="221">
          <cell r="B221" t="str">
            <v>NC076</v>
          </cell>
          <cell r="C221" t="str">
            <v>Thembelihle</v>
          </cell>
          <cell r="D221" t="str">
            <v>L</v>
          </cell>
          <cell r="E221">
            <v>26298</v>
          </cell>
          <cell r="F221">
            <v>56783</v>
          </cell>
          <cell r="G221">
            <v>83082</v>
          </cell>
          <cell r="H221">
            <v>26298</v>
          </cell>
          <cell r="I221">
            <v>68326</v>
          </cell>
          <cell r="J221">
            <v>94625</v>
          </cell>
        </row>
        <row r="222">
          <cell r="B222" t="str">
            <v>NC077</v>
          </cell>
          <cell r="C222" t="str">
            <v>Siyathemba</v>
          </cell>
          <cell r="D222" t="str">
            <v>M</v>
          </cell>
          <cell r="E222">
            <v>17838</v>
          </cell>
          <cell r="F222">
            <v>65278</v>
          </cell>
          <cell r="G222">
            <v>83116</v>
          </cell>
          <cell r="H222">
            <v>17838</v>
          </cell>
          <cell r="I222">
            <v>77710</v>
          </cell>
          <cell r="J222">
            <v>95548</v>
          </cell>
        </row>
        <row r="223">
          <cell r="B223" t="str">
            <v>NC078</v>
          </cell>
          <cell r="C223" t="str">
            <v>Siyancuma</v>
          </cell>
          <cell r="D223" t="str">
            <v>M</v>
          </cell>
          <cell r="E223">
            <v>32036</v>
          </cell>
          <cell r="F223">
            <v>107335</v>
          </cell>
          <cell r="G223">
            <v>139371</v>
          </cell>
          <cell r="H223">
            <v>32036</v>
          </cell>
          <cell r="I223">
            <v>115152</v>
          </cell>
          <cell r="J223">
            <v>147188</v>
          </cell>
        </row>
        <row r="224">
          <cell r="B224" t="str">
            <v>DC7</v>
          </cell>
          <cell r="C224" t="str">
            <v>Pixley Ka Seme (Nc)</v>
          </cell>
          <cell r="D224" t="str">
            <v>M</v>
          </cell>
          <cell r="E224">
            <v>225</v>
          </cell>
          <cell r="F224">
            <v>44088</v>
          </cell>
          <cell r="G224">
            <v>44314</v>
          </cell>
          <cell r="H224">
            <v>225</v>
          </cell>
          <cell r="I224">
            <v>40347</v>
          </cell>
          <cell r="J224">
            <v>40572</v>
          </cell>
        </row>
        <row r="225">
          <cell r="B225" t="str">
            <v>NC081</v>
          </cell>
          <cell r="C225" t="str">
            <v>Mier</v>
          </cell>
          <cell r="D225" t="str">
            <v>L</v>
          </cell>
          <cell r="E225">
            <v>5004</v>
          </cell>
          <cell r="F225">
            <v>40493</v>
          </cell>
          <cell r="G225">
            <v>45497</v>
          </cell>
          <cell r="H225">
            <v>5004</v>
          </cell>
          <cell r="I225">
            <v>32214</v>
          </cell>
          <cell r="J225">
            <v>37218</v>
          </cell>
        </row>
        <row r="226">
          <cell r="B226" t="str">
            <v>NC082</v>
          </cell>
          <cell r="C226" t="str">
            <v>!Kai! Garib</v>
          </cell>
          <cell r="D226" t="str">
            <v>L</v>
          </cell>
          <cell r="F226">
            <v>207103</v>
          </cell>
          <cell r="G226">
            <v>207103</v>
          </cell>
          <cell r="I226">
            <v>171982</v>
          </cell>
          <cell r="J226">
            <v>171982</v>
          </cell>
        </row>
        <row r="227">
          <cell r="B227" t="str">
            <v>NC083</v>
          </cell>
          <cell r="C227" t="str">
            <v>//Khara Hais</v>
          </cell>
          <cell r="D227" t="str">
            <v>M</v>
          </cell>
          <cell r="E227">
            <v>74856</v>
          </cell>
          <cell r="F227">
            <v>519114</v>
          </cell>
          <cell r="G227">
            <v>593970</v>
          </cell>
          <cell r="H227">
            <v>74856</v>
          </cell>
          <cell r="I227">
            <v>450057</v>
          </cell>
          <cell r="J227">
            <v>524913</v>
          </cell>
        </row>
        <row r="228">
          <cell r="B228" t="str">
            <v>NC084</v>
          </cell>
          <cell r="C228" t="str">
            <v>!Kheis</v>
          </cell>
          <cell r="D228" t="str">
            <v>L</v>
          </cell>
          <cell r="E228">
            <v>12463</v>
          </cell>
          <cell r="F228">
            <v>40469</v>
          </cell>
          <cell r="G228">
            <v>52932</v>
          </cell>
          <cell r="H228">
            <v>12463</v>
          </cell>
          <cell r="I228">
            <v>49349</v>
          </cell>
          <cell r="J228">
            <v>61812</v>
          </cell>
        </row>
        <row r="229">
          <cell r="B229" t="str">
            <v>NC085</v>
          </cell>
          <cell r="C229" t="str">
            <v>Tsantsabane</v>
          </cell>
          <cell r="D229" t="str">
            <v>L</v>
          </cell>
          <cell r="E229">
            <v>20350</v>
          </cell>
          <cell r="F229">
            <v>187448</v>
          </cell>
          <cell r="G229">
            <v>207798</v>
          </cell>
          <cell r="H229">
            <v>20350</v>
          </cell>
          <cell r="I229">
            <v>158018</v>
          </cell>
          <cell r="J229">
            <v>178368</v>
          </cell>
        </row>
        <row r="230">
          <cell r="B230" t="str">
            <v>NC086</v>
          </cell>
          <cell r="C230" t="str">
            <v>Kgatelopele</v>
          </cell>
          <cell r="D230" t="str">
            <v>L</v>
          </cell>
          <cell r="E230">
            <v>7696</v>
          </cell>
          <cell r="F230">
            <v>57139</v>
          </cell>
          <cell r="G230">
            <v>64835</v>
          </cell>
          <cell r="H230">
            <v>7696</v>
          </cell>
          <cell r="I230">
            <v>57868</v>
          </cell>
          <cell r="J230">
            <v>65564</v>
          </cell>
        </row>
        <row r="231">
          <cell r="B231" t="str">
            <v>DC8</v>
          </cell>
          <cell r="C231" t="str">
            <v>Z F Mgcawu</v>
          </cell>
          <cell r="D231" t="str">
            <v>M</v>
          </cell>
          <cell r="E231">
            <v>6833</v>
          </cell>
          <cell r="F231">
            <v>58575</v>
          </cell>
          <cell r="G231">
            <v>65408</v>
          </cell>
          <cell r="H231">
            <v>6833</v>
          </cell>
          <cell r="I231">
            <v>61854</v>
          </cell>
          <cell r="J231">
            <v>68687</v>
          </cell>
        </row>
        <row r="232">
          <cell r="B232" t="str">
            <v>NC091</v>
          </cell>
          <cell r="C232" t="str">
            <v>Sol Plaatje</v>
          </cell>
          <cell r="D232" t="str">
            <v>H</v>
          </cell>
          <cell r="E232">
            <v>179281</v>
          </cell>
          <cell r="F232">
            <v>1291837</v>
          </cell>
          <cell r="G232">
            <v>1471118</v>
          </cell>
          <cell r="H232">
            <v>179281</v>
          </cell>
          <cell r="I232">
            <v>1554796</v>
          </cell>
          <cell r="J232">
            <v>1734077</v>
          </cell>
        </row>
        <row r="233">
          <cell r="B233" t="str">
            <v>NC092</v>
          </cell>
          <cell r="C233" t="str">
            <v>Dikgatlong</v>
          </cell>
          <cell r="D233" t="str">
            <v>L</v>
          </cell>
          <cell r="E233">
            <v>75518</v>
          </cell>
          <cell r="F233">
            <v>81381</v>
          </cell>
          <cell r="G233">
            <v>156899</v>
          </cell>
          <cell r="H233">
            <v>75518</v>
          </cell>
          <cell r="I233">
            <v>112665</v>
          </cell>
          <cell r="J233">
            <v>188183</v>
          </cell>
        </row>
        <row r="234">
          <cell r="B234" t="str">
            <v>NC093</v>
          </cell>
          <cell r="C234" t="str">
            <v>Magareng</v>
          </cell>
          <cell r="D234" t="str">
            <v>L</v>
          </cell>
          <cell r="E234">
            <v>11202</v>
          </cell>
          <cell r="F234">
            <v>83128</v>
          </cell>
          <cell r="G234">
            <v>94330</v>
          </cell>
          <cell r="H234">
            <v>11202</v>
          </cell>
          <cell r="I234">
            <v>85055</v>
          </cell>
          <cell r="J234">
            <v>96257</v>
          </cell>
        </row>
        <row r="235">
          <cell r="B235" t="str">
            <v>NC094</v>
          </cell>
          <cell r="C235" t="str">
            <v>Phokwane</v>
          </cell>
          <cell r="D235" t="str">
            <v>M</v>
          </cell>
          <cell r="E235">
            <v>55006</v>
          </cell>
          <cell r="F235">
            <v>171182</v>
          </cell>
          <cell r="G235">
            <v>226188</v>
          </cell>
          <cell r="H235">
            <v>55006</v>
          </cell>
          <cell r="I235">
            <v>190817</v>
          </cell>
          <cell r="J235">
            <v>245823</v>
          </cell>
        </row>
        <row r="236">
          <cell r="B236" t="str">
            <v>DC9</v>
          </cell>
          <cell r="C236" t="str">
            <v>Frances Baard</v>
          </cell>
          <cell r="D236" t="str">
            <v>M</v>
          </cell>
          <cell r="E236">
            <v>6009</v>
          </cell>
          <cell r="F236">
            <v>99524</v>
          </cell>
          <cell r="G236">
            <v>105533</v>
          </cell>
          <cell r="H236">
            <v>6009</v>
          </cell>
          <cell r="I236">
            <v>101921</v>
          </cell>
          <cell r="J236">
            <v>107930</v>
          </cell>
        </row>
        <row r="237">
          <cell r="E237">
            <v>1024278</v>
          </cell>
          <cell r="F237">
            <v>4829367</v>
          </cell>
          <cell r="G237">
            <v>5853645</v>
          </cell>
          <cell r="H237">
            <v>1024278</v>
          </cell>
          <cell r="I237">
            <v>4994334</v>
          </cell>
          <cell r="J237">
            <v>6018612</v>
          </cell>
        </row>
        <row r="239">
          <cell r="B239" t="str">
            <v>NW371</v>
          </cell>
          <cell r="C239" t="str">
            <v>Moretele</v>
          </cell>
          <cell r="D239" t="str">
            <v>L</v>
          </cell>
          <cell r="E239">
            <v>131792</v>
          </cell>
          <cell r="F239">
            <v>226671</v>
          </cell>
          <cell r="G239">
            <v>358463</v>
          </cell>
          <cell r="H239">
            <v>131792</v>
          </cell>
          <cell r="I239">
            <v>323391</v>
          </cell>
          <cell r="J239">
            <v>455184</v>
          </cell>
        </row>
        <row r="240">
          <cell r="B240" t="str">
            <v>NW372</v>
          </cell>
          <cell r="C240" t="str">
            <v>Madibeng</v>
          </cell>
          <cell r="D240" t="str">
            <v>H</v>
          </cell>
          <cell r="E240">
            <v>230438</v>
          </cell>
          <cell r="F240">
            <v>1806894</v>
          </cell>
          <cell r="G240">
            <v>2037332</v>
          </cell>
          <cell r="H240">
            <v>230438</v>
          </cell>
          <cell r="I240">
            <v>1026506</v>
          </cell>
          <cell r="J240">
            <v>1256944</v>
          </cell>
        </row>
        <row r="241">
          <cell r="B241" t="str">
            <v>NW373</v>
          </cell>
          <cell r="C241" t="str">
            <v>Rustenburg</v>
          </cell>
          <cell r="D241" t="str">
            <v>H</v>
          </cell>
          <cell r="E241">
            <v>914859</v>
          </cell>
          <cell r="F241">
            <v>2979052</v>
          </cell>
          <cell r="G241">
            <v>3893911</v>
          </cell>
          <cell r="H241">
            <v>914859</v>
          </cell>
          <cell r="I241">
            <v>3172602</v>
          </cell>
          <cell r="J241">
            <v>4087462</v>
          </cell>
        </row>
        <row r="242">
          <cell r="B242" t="str">
            <v>NW374</v>
          </cell>
          <cell r="C242" t="str">
            <v>Kgetlengrivier</v>
          </cell>
          <cell r="D242" t="str">
            <v>L</v>
          </cell>
          <cell r="F242">
            <v>134378</v>
          </cell>
          <cell r="G242">
            <v>134378</v>
          </cell>
          <cell r="I242">
            <v>104406</v>
          </cell>
          <cell r="J242">
            <v>104406</v>
          </cell>
        </row>
        <row r="243">
          <cell r="B243" t="str">
            <v>NW375</v>
          </cell>
          <cell r="C243" t="str">
            <v>Moses Kotane</v>
          </cell>
          <cell r="D243" t="str">
            <v>M</v>
          </cell>
          <cell r="F243">
            <v>393802</v>
          </cell>
          <cell r="G243">
            <v>393802</v>
          </cell>
          <cell r="I243">
            <v>515086</v>
          </cell>
          <cell r="J243">
            <v>515086</v>
          </cell>
        </row>
        <row r="244">
          <cell r="B244" t="str">
            <v>DC37</v>
          </cell>
          <cell r="C244" t="str">
            <v>Bojanala Platinum</v>
          </cell>
          <cell r="D244" t="str">
            <v>H</v>
          </cell>
          <cell r="E244">
            <v>56065</v>
          </cell>
          <cell r="F244">
            <v>266087</v>
          </cell>
          <cell r="G244">
            <v>322151</v>
          </cell>
          <cell r="H244">
            <v>56065</v>
          </cell>
          <cell r="I244">
            <v>251037</v>
          </cell>
          <cell r="J244">
            <v>307101</v>
          </cell>
        </row>
        <row r="245">
          <cell r="B245" t="str">
            <v>NW381</v>
          </cell>
          <cell r="C245" t="str">
            <v>Ratlou</v>
          </cell>
          <cell r="D245" t="str">
            <v>L</v>
          </cell>
          <cell r="F245">
            <v>85703</v>
          </cell>
          <cell r="G245">
            <v>85703</v>
          </cell>
          <cell r="I245">
            <v>98845</v>
          </cell>
          <cell r="J245">
            <v>98845</v>
          </cell>
        </row>
        <row r="246">
          <cell r="B246" t="str">
            <v>NW382</v>
          </cell>
          <cell r="C246" t="str">
            <v>Tswaing</v>
          </cell>
          <cell r="D246" t="str">
            <v>L</v>
          </cell>
          <cell r="E246">
            <v>9862</v>
          </cell>
          <cell r="F246">
            <v>117212</v>
          </cell>
          <cell r="G246">
            <v>127075</v>
          </cell>
          <cell r="H246">
            <v>9862</v>
          </cell>
          <cell r="I246">
            <v>174384</v>
          </cell>
          <cell r="J246">
            <v>184246</v>
          </cell>
        </row>
        <row r="247">
          <cell r="B247" t="str">
            <v>NW383</v>
          </cell>
          <cell r="C247" t="str">
            <v>Mafikeng</v>
          </cell>
          <cell r="D247" t="str">
            <v>L</v>
          </cell>
          <cell r="E247">
            <v>74945</v>
          </cell>
          <cell r="F247">
            <v>406474</v>
          </cell>
          <cell r="G247">
            <v>481419</v>
          </cell>
          <cell r="H247">
            <v>74945</v>
          </cell>
          <cell r="I247">
            <v>458750</v>
          </cell>
          <cell r="J247">
            <v>533696</v>
          </cell>
        </row>
        <row r="248">
          <cell r="B248" t="str">
            <v>NW384</v>
          </cell>
          <cell r="C248" t="str">
            <v>Ditsobotla</v>
          </cell>
          <cell r="D248" t="str">
            <v>L</v>
          </cell>
          <cell r="E248">
            <v>35010</v>
          </cell>
          <cell r="F248">
            <v>431383</v>
          </cell>
          <cell r="G248">
            <v>466393</v>
          </cell>
          <cell r="H248">
            <v>35010</v>
          </cell>
          <cell r="I248">
            <v>469778</v>
          </cell>
          <cell r="J248">
            <v>504787</v>
          </cell>
        </row>
        <row r="249">
          <cell r="B249" t="str">
            <v>NW385</v>
          </cell>
          <cell r="C249" t="str">
            <v>Ramotshere Moiloa</v>
          </cell>
          <cell r="D249" t="str">
            <v>L</v>
          </cell>
          <cell r="E249">
            <v>28890</v>
          </cell>
          <cell r="F249">
            <v>220906</v>
          </cell>
          <cell r="G249">
            <v>249796</v>
          </cell>
          <cell r="H249">
            <v>28890</v>
          </cell>
          <cell r="I249">
            <v>175378</v>
          </cell>
          <cell r="J249">
            <v>204269</v>
          </cell>
        </row>
        <row r="250">
          <cell r="B250" t="str">
            <v>DC38</v>
          </cell>
          <cell r="C250" t="str">
            <v>Ngaka Modiri Molema</v>
          </cell>
          <cell r="D250" t="str">
            <v>L</v>
          </cell>
          <cell r="E250">
            <v>58483</v>
          </cell>
          <cell r="F250">
            <v>697918</v>
          </cell>
          <cell r="G250">
            <v>756402</v>
          </cell>
          <cell r="H250">
            <v>58483</v>
          </cell>
          <cell r="I250">
            <v>626192</v>
          </cell>
          <cell r="J250">
            <v>684675</v>
          </cell>
        </row>
        <row r="251">
          <cell r="B251" t="str">
            <v>NW392</v>
          </cell>
          <cell r="C251" t="str">
            <v>Naledi (Nw)</v>
          </cell>
          <cell r="D251" t="str">
            <v>L</v>
          </cell>
          <cell r="E251">
            <v>27134</v>
          </cell>
          <cell r="F251">
            <v>350658</v>
          </cell>
          <cell r="G251">
            <v>377791</v>
          </cell>
          <cell r="H251">
            <v>27134</v>
          </cell>
          <cell r="I251">
            <v>262186</v>
          </cell>
          <cell r="J251">
            <v>289320</v>
          </cell>
        </row>
        <row r="252">
          <cell r="B252" t="str">
            <v>NW393</v>
          </cell>
          <cell r="C252" t="str">
            <v>Mamusa</v>
          </cell>
          <cell r="D252" t="str">
            <v>M</v>
          </cell>
          <cell r="E252">
            <v>19864</v>
          </cell>
          <cell r="F252">
            <v>180939</v>
          </cell>
          <cell r="G252">
            <v>200803</v>
          </cell>
          <cell r="H252">
            <v>19864</v>
          </cell>
          <cell r="I252">
            <v>145888</v>
          </cell>
          <cell r="J252">
            <v>165751</v>
          </cell>
        </row>
        <row r="253">
          <cell r="B253" t="str">
            <v>NW394</v>
          </cell>
          <cell r="C253" t="str">
            <v>Greater Taung</v>
          </cell>
          <cell r="D253" t="str">
            <v>M</v>
          </cell>
          <cell r="E253">
            <v>40342</v>
          </cell>
          <cell r="F253">
            <v>91831</v>
          </cell>
          <cell r="G253">
            <v>132173</v>
          </cell>
          <cell r="H253">
            <v>40342</v>
          </cell>
          <cell r="I253">
            <v>126051</v>
          </cell>
          <cell r="J253">
            <v>166393</v>
          </cell>
        </row>
        <row r="254">
          <cell r="B254" t="str">
            <v>NW396</v>
          </cell>
          <cell r="C254" t="str">
            <v>Lekwa-Teemane</v>
          </cell>
          <cell r="D254" t="str">
            <v>L</v>
          </cell>
          <cell r="F254">
            <v>241257</v>
          </cell>
          <cell r="G254">
            <v>241257</v>
          </cell>
          <cell r="I254">
            <v>211558</v>
          </cell>
          <cell r="J254">
            <v>211558</v>
          </cell>
        </row>
        <row r="255">
          <cell r="B255" t="str">
            <v>NW397</v>
          </cell>
          <cell r="C255" t="str">
            <v>Molopo-Kagisano</v>
          </cell>
          <cell r="D255" t="str">
            <v>L</v>
          </cell>
          <cell r="E255">
            <v>730336</v>
          </cell>
          <cell r="F255">
            <v>117936</v>
          </cell>
          <cell r="G255">
            <v>848272</v>
          </cell>
          <cell r="H255">
            <v>730336</v>
          </cell>
          <cell r="I255">
            <v>119220</v>
          </cell>
          <cell r="J255">
            <v>849556</v>
          </cell>
        </row>
        <row r="256">
          <cell r="B256" t="str">
            <v>DC39</v>
          </cell>
          <cell r="C256" t="str">
            <v>Dr Ruth Segomotsi Mompati</v>
          </cell>
          <cell r="D256" t="str">
            <v>M</v>
          </cell>
          <cell r="F256">
            <v>333047</v>
          </cell>
          <cell r="G256">
            <v>333047</v>
          </cell>
          <cell r="I256">
            <v>394517</v>
          </cell>
          <cell r="J256">
            <v>394517</v>
          </cell>
        </row>
        <row r="257">
          <cell r="B257" t="str">
            <v>NW401</v>
          </cell>
          <cell r="C257" t="str">
            <v>Ventersdorp</v>
          </cell>
          <cell r="D257" t="str">
            <v>M</v>
          </cell>
          <cell r="E257">
            <v>39768</v>
          </cell>
          <cell r="F257">
            <v>117375</v>
          </cell>
          <cell r="G257">
            <v>157142</v>
          </cell>
          <cell r="H257">
            <v>39768</v>
          </cell>
          <cell r="I257">
            <v>137782</v>
          </cell>
          <cell r="J257">
            <v>177550</v>
          </cell>
        </row>
        <row r="258">
          <cell r="B258" t="str">
            <v>NW402</v>
          </cell>
          <cell r="C258" t="str">
            <v>Tlokwe</v>
          </cell>
          <cell r="D258" t="str">
            <v>H</v>
          </cell>
          <cell r="E258">
            <v>74635</v>
          </cell>
          <cell r="F258">
            <v>975090</v>
          </cell>
          <cell r="G258">
            <v>1049725</v>
          </cell>
          <cell r="H258">
            <v>74635</v>
          </cell>
          <cell r="I258">
            <v>958285</v>
          </cell>
          <cell r="J258">
            <v>1032920</v>
          </cell>
        </row>
        <row r="259">
          <cell r="B259" t="str">
            <v>NW403</v>
          </cell>
          <cell r="C259" t="str">
            <v>City Of Matlosana</v>
          </cell>
          <cell r="D259" t="str">
            <v>H</v>
          </cell>
          <cell r="E259">
            <v>117565</v>
          </cell>
          <cell r="F259">
            <v>1883930</v>
          </cell>
          <cell r="G259">
            <v>2001495</v>
          </cell>
          <cell r="H259">
            <v>117565</v>
          </cell>
          <cell r="I259">
            <v>1524767</v>
          </cell>
          <cell r="J259">
            <v>1642332</v>
          </cell>
        </row>
        <row r="260">
          <cell r="B260" t="str">
            <v>NW404</v>
          </cell>
          <cell r="C260" t="str">
            <v>Maquassi Hills</v>
          </cell>
          <cell r="D260" t="str">
            <v>M</v>
          </cell>
          <cell r="E260">
            <v>49749</v>
          </cell>
          <cell r="F260">
            <v>287052</v>
          </cell>
          <cell r="G260">
            <v>336801</v>
          </cell>
          <cell r="H260">
            <v>49749</v>
          </cell>
          <cell r="I260">
            <v>315532</v>
          </cell>
          <cell r="J260">
            <v>365281</v>
          </cell>
        </row>
        <row r="261">
          <cell r="B261" t="str">
            <v>DC40</v>
          </cell>
          <cell r="C261" t="str">
            <v>Dr Kenneth Kaunda</v>
          </cell>
          <cell r="D261" t="str">
            <v>M</v>
          </cell>
          <cell r="E261">
            <v>2946</v>
          </cell>
          <cell r="F261">
            <v>213735</v>
          </cell>
          <cell r="G261">
            <v>216682</v>
          </cell>
          <cell r="H261">
            <v>2946</v>
          </cell>
          <cell r="I261">
            <v>170932</v>
          </cell>
          <cell r="J261">
            <v>173878</v>
          </cell>
        </row>
        <row r="262">
          <cell r="E262">
            <v>2642685</v>
          </cell>
          <cell r="F262">
            <v>12559328</v>
          </cell>
          <cell r="G262">
            <v>15202012</v>
          </cell>
          <cell r="H262">
            <v>2642685</v>
          </cell>
          <cell r="I262">
            <v>11763072</v>
          </cell>
          <cell r="J262">
            <v>14405756</v>
          </cell>
        </row>
        <row r="264">
          <cell r="B264" t="str">
            <v>CPT</v>
          </cell>
          <cell r="C264" t="str">
            <v>Cape Town</v>
          </cell>
          <cell r="D264" t="str">
            <v>H</v>
          </cell>
          <cell r="E264">
            <v>5868810</v>
          </cell>
          <cell r="F264">
            <v>23809375</v>
          </cell>
          <cell r="G264">
            <v>29678184</v>
          </cell>
          <cell r="H264">
            <v>5868810</v>
          </cell>
          <cell r="I264">
            <v>27360927</v>
          </cell>
          <cell r="J264">
            <v>33229737</v>
          </cell>
        </row>
        <row r="265">
          <cell r="B265" t="str">
            <v>WC011</v>
          </cell>
          <cell r="C265" t="str">
            <v>Matzikama</v>
          </cell>
          <cell r="D265" t="str">
            <v>M</v>
          </cell>
          <cell r="E265">
            <v>45174</v>
          </cell>
          <cell r="F265">
            <v>200435</v>
          </cell>
          <cell r="G265">
            <v>245609</v>
          </cell>
          <cell r="H265">
            <v>45174</v>
          </cell>
          <cell r="I265">
            <v>241074</v>
          </cell>
          <cell r="J265">
            <v>286248</v>
          </cell>
        </row>
        <row r="266">
          <cell r="B266" t="str">
            <v>WC012</v>
          </cell>
          <cell r="C266" t="str">
            <v>Cederberg</v>
          </cell>
          <cell r="D266" t="str">
            <v>L</v>
          </cell>
          <cell r="E266">
            <v>618664</v>
          </cell>
          <cell r="F266">
            <v>178268</v>
          </cell>
          <cell r="G266">
            <v>796932</v>
          </cell>
          <cell r="H266">
            <v>618664</v>
          </cell>
          <cell r="I266">
            <v>198216</v>
          </cell>
          <cell r="J266">
            <v>816880</v>
          </cell>
        </row>
        <row r="267">
          <cell r="B267" t="str">
            <v>WC013</v>
          </cell>
          <cell r="C267" t="str">
            <v>Bergrivier</v>
          </cell>
          <cell r="D267" t="str">
            <v>M</v>
          </cell>
          <cell r="E267">
            <v>18942</v>
          </cell>
          <cell r="F267">
            <v>187929</v>
          </cell>
          <cell r="G267">
            <v>206871</v>
          </cell>
          <cell r="H267">
            <v>18942</v>
          </cell>
          <cell r="I267">
            <v>195556</v>
          </cell>
          <cell r="J267">
            <v>214498</v>
          </cell>
        </row>
        <row r="268">
          <cell r="B268" t="str">
            <v>WC014</v>
          </cell>
          <cell r="C268" t="str">
            <v>Saldanha Bay</v>
          </cell>
          <cell r="D268" t="str">
            <v>H</v>
          </cell>
          <cell r="E268">
            <v>138972</v>
          </cell>
          <cell r="F268">
            <v>665688</v>
          </cell>
          <cell r="G268">
            <v>804660</v>
          </cell>
          <cell r="H268">
            <v>138972</v>
          </cell>
          <cell r="I268">
            <v>696970</v>
          </cell>
          <cell r="J268">
            <v>835942</v>
          </cell>
        </row>
        <row r="269">
          <cell r="B269" t="str">
            <v>WC015</v>
          </cell>
          <cell r="C269" t="str">
            <v>Swartland</v>
          </cell>
          <cell r="D269" t="str">
            <v>M</v>
          </cell>
          <cell r="F269">
            <v>411305</v>
          </cell>
          <cell r="G269">
            <v>411305</v>
          </cell>
          <cell r="I269">
            <v>409456</v>
          </cell>
          <cell r="J269">
            <v>409456</v>
          </cell>
        </row>
        <row r="270">
          <cell r="B270" t="str">
            <v>DC1</v>
          </cell>
          <cell r="C270" t="str">
            <v>West Coast</v>
          </cell>
          <cell r="D270" t="str">
            <v>M</v>
          </cell>
          <cell r="E270">
            <v>36268</v>
          </cell>
          <cell r="F270">
            <v>252295</v>
          </cell>
          <cell r="G270">
            <v>288562</v>
          </cell>
          <cell r="H270">
            <v>36268</v>
          </cell>
          <cell r="I270">
            <v>261260</v>
          </cell>
          <cell r="J270">
            <v>297528</v>
          </cell>
        </row>
        <row r="271">
          <cell r="B271" t="str">
            <v>WC022</v>
          </cell>
          <cell r="C271" t="str">
            <v>Witzenberg</v>
          </cell>
          <cell r="D271" t="str">
            <v>L</v>
          </cell>
          <cell r="E271">
            <v>87318</v>
          </cell>
          <cell r="F271">
            <v>336691</v>
          </cell>
          <cell r="G271">
            <v>424009</v>
          </cell>
          <cell r="H271">
            <v>87318</v>
          </cell>
          <cell r="I271">
            <v>427577</v>
          </cell>
          <cell r="J271">
            <v>514894</v>
          </cell>
        </row>
        <row r="272">
          <cell r="B272" t="str">
            <v>WC023</v>
          </cell>
          <cell r="C272" t="str">
            <v>Drakenstein</v>
          </cell>
          <cell r="D272" t="str">
            <v>H</v>
          </cell>
          <cell r="E272">
            <v>235214</v>
          </cell>
          <cell r="F272">
            <v>1343415</v>
          </cell>
          <cell r="G272">
            <v>1578629</v>
          </cell>
          <cell r="H272">
            <v>235214</v>
          </cell>
          <cell r="I272">
            <v>1351690</v>
          </cell>
          <cell r="J272">
            <v>1586904</v>
          </cell>
        </row>
        <row r="273">
          <cell r="B273" t="str">
            <v>WC024</v>
          </cell>
          <cell r="C273" t="str">
            <v>Stellenbosch</v>
          </cell>
          <cell r="D273" t="str">
            <v>H</v>
          </cell>
          <cell r="E273">
            <v>175639</v>
          </cell>
          <cell r="F273">
            <v>926735</v>
          </cell>
          <cell r="G273">
            <v>1102374</v>
          </cell>
          <cell r="H273">
            <v>175639</v>
          </cell>
          <cell r="I273">
            <v>1013693</v>
          </cell>
          <cell r="J273">
            <v>1189332</v>
          </cell>
        </row>
        <row r="274">
          <cell r="B274" t="str">
            <v>WC025</v>
          </cell>
          <cell r="C274" t="str">
            <v>Breede Valley</v>
          </cell>
          <cell r="D274" t="str">
            <v>H</v>
          </cell>
          <cell r="E274">
            <v>107618</v>
          </cell>
          <cell r="F274">
            <v>656463</v>
          </cell>
          <cell r="G274">
            <v>764082</v>
          </cell>
          <cell r="H274">
            <v>107618</v>
          </cell>
          <cell r="I274">
            <v>700901</v>
          </cell>
          <cell r="J274">
            <v>808520</v>
          </cell>
        </row>
        <row r="275">
          <cell r="B275" t="str">
            <v>WC026</v>
          </cell>
          <cell r="C275" t="str">
            <v>Langeberg</v>
          </cell>
          <cell r="D275" t="str">
            <v>M</v>
          </cell>
          <cell r="E275">
            <v>52169</v>
          </cell>
          <cell r="F275">
            <v>403092</v>
          </cell>
          <cell r="G275">
            <v>455261</v>
          </cell>
          <cell r="H275">
            <v>52169</v>
          </cell>
          <cell r="I275">
            <v>436596</v>
          </cell>
          <cell r="J275">
            <v>488766</v>
          </cell>
        </row>
        <row r="276">
          <cell r="B276" t="str">
            <v>DC2</v>
          </cell>
          <cell r="C276" t="str">
            <v>Cape Winelands DM</v>
          </cell>
          <cell r="D276" t="str">
            <v>M</v>
          </cell>
          <cell r="E276">
            <v>8118</v>
          </cell>
          <cell r="F276">
            <v>284914</v>
          </cell>
          <cell r="G276">
            <v>293032</v>
          </cell>
          <cell r="H276">
            <v>8118</v>
          </cell>
          <cell r="I276">
            <v>308489</v>
          </cell>
          <cell r="J276">
            <v>316607</v>
          </cell>
        </row>
        <row r="277">
          <cell r="B277" t="str">
            <v>WC031</v>
          </cell>
          <cell r="C277" t="str">
            <v>Theewaterskloof</v>
          </cell>
          <cell r="D277" t="str">
            <v>M</v>
          </cell>
          <cell r="E277">
            <v>88323</v>
          </cell>
          <cell r="F277">
            <v>365057</v>
          </cell>
          <cell r="G277">
            <v>453379</v>
          </cell>
          <cell r="H277">
            <v>88323</v>
          </cell>
          <cell r="I277">
            <v>377278</v>
          </cell>
          <cell r="J277">
            <v>465600</v>
          </cell>
        </row>
        <row r="278">
          <cell r="B278" t="str">
            <v>WC032</v>
          </cell>
          <cell r="C278" t="str">
            <v>Overstrand</v>
          </cell>
          <cell r="D278" t="str">
            <v>H</v>
          </cell>
          <cell r="E278">
            <v>143764</v>
          </cell>
          <cell r="F278">
            <v>746914</v>
          </cell>
          <cell r="G278">
            <v>890678</v>
          </cell>
          <cell r="H278">
            <v>143764</v>
          </cell>
          <cell r="I278">
            <v>754103</v>
          </cell>
          <cell r="J278">
            <v>897867</v>
          </cell>
        </row>
        <row r="279">
          <cell r="B279" t="str">
            <v>WC033</v>
          </cell>
          <cell r="C279" t="str">
            <v>Cape Agulhas</v>
          </cell>
          <cell r="D279" t="str">
            <v>L</v>
          </cell>
          <cell r="E279">
            <v>43653</v>
          </cell>
          <cell r="F279">
            <v>219014</v>
          </cell>
          <cell r="G279">
            <v>262667</v>
          </cell>
          <cell r="H279">
            <v>43653</v>
          </cell>
          <cell r="I279">
            <v>231454</v>
          </cell>
          <cell r="J279">
            <v>275107</v>
          </cell>
        </row>
        <row r="280">
          <cell r="B280" t="str">
            <v>WC034</v>
          </cell>
          <cell r="C280" t="str">
            <v>Swellendam</v>
          </cell>
          <cell r="D280" t="str">
            <v>L</v>
          </cell>
          <cell r="E280">
            <v>45380</v>
          </cell>
          <cell r="F280">
            <v>138824</v>
          </cell>
          <cell r="G280">
            <v>184204</v>
          </cell>
          <cell r="H280">
            <v>45380</v>
          </cell>
          <cell r="I280">
            <v>170150</v>
          </cell>
          <cell r="J280">
            <v>215530</v>
          </cell>
        </row>
        <row r="281">
          <cell r="B281" t="str">
            <v>DC3</v>
          </cell>
          <cell r="C281" t="str">
            <v>Overberg</v>
          </cell>
          <cell r="D281" t="str">
            <v>M</v>
          </cell>
          <cell r="E281">
            <v>1445</v>
          </cell>
          <cell r="F281">
            <v>107616</v>
          </cell>
          <cell r="G281">
            <v>109062</v>
          </cell>
          <cell r="H281">
            <v>1445</v>
          </cell>
          <cell r="I281">
            <v>109576</v>
          </cell>
          <cell r="J281">
            <v>111022</v>
          </cell>
        </row>
        <row r="282">
          <cell r="B282" t="str">
            <v>WC041</v>
          </cell>
          <cell r="C282" t="str">
            <v>Kannaland</v>
          </cell>
          <cell r="D282" t="str">
            <v>M</v>
          </cell>
          <cell r="E282">
            <v>18577</v>
          </cell>
          <cell r="F282">
            <v>110209</v>
          </cell>
          <cell r="G282">
            <v>128786</v>
          </cell>
          <cell r="H282">
            <v>18577</v>
          </cell>
          <cell r="I282">
            <v>116894</v>
          </cell>
          <cell r="J282">
            <v>135471</v>
          </cell>
        </row>
        <row r="283">
          <cell r="B283" t="str">
            <v>WC042</v>
          </cell>
          <cell r="C283" t="str">
            <v>Hessequa</v>
          </cell>
          <cell r="D283" t="str">
            <v>M</v>
          </cell>
          <cell r="E283">
            <v>40017</v>
          </cell>
          <cell r="F283">
            <v>285436</v>
          </cell>
          <cell r="G283">
            <v>325453</v>
          </cell>
          <cell r="H283">
            <v>40017</v>
          </cell>
          <cell r="I283">
            <v>287460</v>
          </cell>
          <cell r="J283">
            <v>327477</v>
          </cell>
        </row>
        <row r="284">
          <cell r="B284" t="str">
            <v>WC043</v>
          </cell>
          <cell r="C284" t="str">
            <v>Mossel Bay</v>
          </cell>
          <cell r="D284" t="str">
            <v>H</v>
          </cell>
          <cell r="E284">
            <v>117410</v>
          </cell>
          <cell r="F284">
            <v>671245</v>
          </cell>
          <cell r="G284">
            <v>788655</v>
          </cell>
          <cell r="H284">
            <v>117410</v>
          </cell>
          <cell r="I284">
            <v>740820</v>
          </cell>
          <cell r="J284">
            <v>858230</v>
          </cell>
        </row>
        <row r="285">
          <cell r="B285" t="str">
            <v>WC044</v>
          </cell>
          <cell r="C285" t="str">
            <v>George</v>
          </cell>
          <cell r="D285" t="str">
            <v>H</v>
          </cell>
          <cell r="E285">
            <v>119961</v>
          </cell>
          <cell r="F285">
            <v>1005269</v>
          </cell>
          <cell r="G285">
            <v>1125230</v>
          </cell>
          <cell r="H285">
            <v>119961</v>
          </cell>
          <cell r="I285">
            <v>1036377</v>
          </cell>
          <cell r="J285">
            <v>1156338</v>
          </cell>
        </row>
        <row r="286">
          <cell r="B286" t="str">
            <v>WC045</v>
          </cell>
          <cell r="C286" t="str">
            <v>Oudtshoorn</v>
          </cell>
          <cell r="D286" t="str">
            <v>M</v>
          </cell>
          <cell r="E286">
            <v>45743</v>
          </cell>
          <cell r="F286">
            <v>431348</v>
          </cell>
          <cell r="G286">
            <v>477090</v>
          </cell>
          <cell r="H286">
            <v>45743</v>
          </cell>
          <cell r="I286">
            <v>402431</v>
          </cell>
          <cell r="J286">
            <v>448173</v>
          </cell>
        </row>
        <row r="287">
          <cell r="B287" t="str">
            <v>WC047</v>
          </cell>
          <cell r="C287" t="str">
            <v>Bitou</v>
          </cell>
          <cell r="D287" t="str">
            <v>M</v>
          </cell>
          <cell r="E287">
            <v>40758</v>
          </cell>
          <cell r="F287">
            <v>347236</v>
          </cell>
          <cell r="G287">
            <v>387994</v>
          </cell>
          <cell r="H287">
            <v>40758</v>
          </cell>
          <cell r="I287">
            <v>391457</v>
          </cell>
          <cell r="J287">
            <v>432215</v>
          </cell>
        </row>
        <row r="288">
          <cell r="B288" t="str">
            <v>WC048</v>
          </cell>
          <cell r="C288" t="str">
            <v>Knysna</v>
          </cell>
          <cell r="D288" t="str">
            <v>M</v>
          </cell>
          <cell r="E288">
            <v>75134</v>
          </cell>
          <cell r="F288">
            <v>493692</v>
          </cell>
          <cell r="G288">
            <v>568826</v>
          </cell>
          <cell r="H288">
            <v>75134</v>
          </cell>
          <cell r="I288">
            <v>551387</v>
          </cell>
          <cell r="J288">
            <v>626521</v>
          </cell>
        </row>
        <row r="289">
          <cell r="B289" t="str">
            <v>DC4</v>
          </cell>
          <cell r="C289" t="str">
            <v>Eden</v>
          </cell>
          <cell r="D289" t="str">
            <v>M</v>
          </cell>
          <cell r="E289">
            <v>876</v>
          </cell>
          <cell r="F289">
            <v>268110</v>
          </cell>
          <cell r="G289">
            <v>268986</v>
          </cell>
          <cell r="H289">
            <v>876</v>
          </cell>
          <cell r="I289">
            <v>283224</v>
          </cell>
          <cell r="J289">
            <v>284100</v>
          </cell>
        </row>
        <row r="290">
          <cell r="B290" t="str">
            <v>WC051</v>
          </cell>
          <cell r="C290" t="str">
            <v>Laingsburg</v>
          </cell>
          <cell r="D290" t="str">
            <v>M</v>
          </cell>
          <cell r="E290">
            <v>10181</v>
          </cell>
          <cell r="F290">
            <v>44861</v>
          </cell>
          <cell r="G290">
            <v>55042</v>
          </cell>
          <cell r="H290">
            <v>10181</v>
          </cell>
          <cell r="I290">
            <v>44672</v>
          </cell>
          <cell r="J290">
            <v>54853</v>
          </cell>
        </row>
        <row r="291">
          <cell r="B291" t="str">
            <v>WC052</v>
          </cell>
          <cell r="C291" t="str">
            <v>Prince Albert</v>
          </cell>
          <cell r="D291" t="str">
            <v>M</v>
          </cell>
          <cell r="E291">
            <v>8356</v>
          </cell>
          <cell r="F291">
            <v>39517</v>
          </cell>
          <cell r="G291">
            <v>47873</v>
          </cell>
          <cell r="H291">
            <v>8356</v>
          </cell>
          <cell r="I291">
            <v>41690</v>
          </cell>
          <cell r="J291">
            <v>50046</v>
          </cell>
        </row>
        <row r="292">
          <cell r="B292" t="str">
            <v>WC053</v>
          </cell>
          <cell r="C292" t="str">
            <v>Beaufort West</v>
          </cell>
          <cell r="D292" t="str">
            <v>M</v>
          </cell>
          <cell r="E292">
            <v>54204</v>
          </cell>
          <cell r="F292">
            <v>197790</v>
          </cell>
          <cell r="G292">
            <v>251993</v>
          </cell>
          <cell r="H292">
            <v>54204</v>
          </cell>
          <cell r="I292">
            <v>242748</v>
          </cell>
          <cell r="J292">
            <v>296952</v>
          </cell>
        </row>
        <row r="293">
          <cell r="B293" t="str">
            <v>DC5</v>
          </cell>
          <cell r="C293" t="str">
            <v>Central Karoo</v>
          </cell>
          <cell r="D293" t="str">
            <v>M</v>
          </cell>
          <cell r="E293">
            <v>68</v>
          </cell>
          <cell r="F293">
            <v>52649</v>
          </cell>
          <cell r="G293">
            <v>52717</v>
          </cell>
          <cell r="H293">
            <v>68</v>
          </cell>
          <cell r="I293">
            <v>51693</v>
          </cell>
          <cell r="J293">
            <v>51761</v>
          </cell>
        </row>
        <row r="294">
          <cell r="E294">
            <v>8246755</v>
          </cell>
          <cell r="F294">
            <v>35181390</v>
          </cell>
          <cell r="G294">
            <v>43428145</v>
          </cell>
          <cell r="H294">
            <v>8246755</v>
          </cell>
          <cell r="I294">
            <v>39435818</v>
          </cell>
          <cell r="J294">
            <v>47682573</v>
          </cell>
        </row>
        <row r="295">
          <cell r="E295">
            <v>47445810</v>
          </cell>
          <cell r="F295">
            <v>228479441</v>
          </cell>
          <cell r="G295">
            <v>275925251</v>
          </cell>
          <cell r="H295">
            <v>47445810</v>
          </cell>
          <cell r="I295">
            <v>246382254</v>
          </cell>
          <cell r="J295">
            <v>293828064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E425"/>
  <sheetViews>
    <sheetView showGridLines="0" tabSelected="1" view="pageBreakPreview" zoomScaleSheetLayoutView="100" zoomScalePageLayoutView="0" workbookViewId="0" topLeftCell="A1">
      <pane ySplit="6" topLeftCell="A7" activePane="bottomLeft" state="frozen"/>
      <selection pane="topLeft" activeCell="A1" sqref="A1"/>
      <selection pane="bottomLeft" activeCell="K167" sqref="K167"/>
    </sheetView>
  </sheetViews>
  <sheetFormatPr defaultColWidth="9.140625" defaultRowHeight="12.75"/>
  <cols>
    <col min="1" max="1" width="4.421875" style="1" bestFit="1" customWidth="1"/>
    <col min="2" max="2" width="27.421875" style="2" customWidth="1"/>
    <col min="3" max="3" width="7.421875" style="2" bestFit="1" customWidth="1"/>
    <col min="4" max="4" width="12.57421875" style="34" customWidth="1"/>
    <col min="5" max="5" width="11.8515625" style="32" customWidth="1"/>
    <col min="6" max="6" width="9.7109375" style="32" customWidth="1"/>
    <col min="7" max="7" width="11.8515625" style="32" customWidth="1"/>
    <col min="8" max="8" width="9.421875" style="33" customWidth="1"/>
    <col min="9" max="9" width="10.421875" style="33" customWidth="1"/>
    <col min="10" max="10" width="9.7109375" style="1" customWidth="1"/>
    <col min="11" max="11" width="13.7109375" style="19" customWidth="1"/>
    <col min="12" max="12" width="11.28125" style="1" customWidth="1"/>
    <col min="13" max="13" width="9.140625" style="1" hidden="1" customWidth="1"/>
    <col min="14" max="20" width="9.140625" style="1" customWidth="1"/>
    <col min="21" max="16384" width="9.140625" style="1" customWidth="1"/>
  </cols>
  <sheetData>
    <row r="1" spans="2:19" ht="11.25">
      <c r="B1" s="35"/>
      <c r="E1" s="101"/>
      <c r="F1" s="101"/>
      <c r="G1" s="101"/>
      <c r="H1" s="1"/>
      <c r="I1" s="1"/>
      <c r="S1" s="1" t="s">
        <v>229</v>
      </c>
    </row>
    <row r="2" spans="2:19" ht="11.25">
      <c r="B2" s="36" t="s">
        <v>315</v>
      </c>
      <c r="E2" s="101"/>
      <c r="F2" s="101"/>
      <c r="G2" s="101"/>
      <c r="H2" s="1"/>
      <c r="I2" s="1"/>
      <c r="S2" s="1" t="s">
        <v>230</v>
      </c>
    </row>
    <row r="3" spans="1:19" ht="13.5" customHeight="1">
      <c r="A3" s="3"/>
      <c r="B3" s="37"/>
      <c r="C3" s="38"/>
      <c r="D3" s="39"/>
      <c r="E3" s="101"/>
      <c r="F3" s="101"/>
      <c r="G3" s="101"/>
      <c r="H3" s="1"/>
      <c r="I3" s="1"/>
      <c r="S3" s="1" t="s">
        <v>231</v>
      </c>
    </row>
    <row r="4" spans="1:12" ht="12.75" customHeight="1">
      <c r="A4" s="40"/>
      <c r="B4" s="41"/>
      <c r="C4" s="42"/>
      <c r="D4" s="110" t="s">
        <v>316</v>
      </c>
      <c r="E4" s="111"/>
      <c r="F4" s="111"/>
      <c r="G4" s="111"/>
      <c r="H4" s="111"/>
      <c r="I4" s="111"/>
      <c r="J4" s="111"/>
      <c r="K4" s="111"/>
      <c r="L4" s="112"/>
    </row>
    <row r="5" spans="1:12" ht="63" customHeight="1">
      <c r="A5" s="92"/>
      <c r="B5" s="93"/>
      <c r="C5" s="94" t="s">
        <v>0</v>
      </c>
      <c r="D5" s="95" t="s">
        <v>313</v>
      </c>
      <c r="E5" s="96" t="s">
        <v>234</v>
      </c>
      <c r="F5" s="97" t="str">
        <f>H5</f>
        <v>% on Total Exp</v>
      </c>
      <c r="G5" s="97" t="s">
        <v>235</v>
      </c>
      <c r="H5" s="97" t="str">
        <f>J5</f>
        <v>% on Total Exp</v>
      </c>
      <c r="I5" s="97" t="s">
        <v>236</v>
      </c>
      <c r="J5" s="97" t="s">
        <v>302</v>
      </c>
      <c r="K5" s="98" t="s">
        <v>237</v>
      </c>
      <c r="L5" s="99" t="s">
        <v>303</v>
      </c>
    </row>
    <row r="6" spans="1:12" ht="18.75" customHeight="1">
      <c r="A6" s="43"/>
      <c r="B6" s="47"/>
      <c r="C6" s="56"/>
      <c r="D6" s="63" t="s">
        <v>311</v>
      </c>
      <c r="E6" s="44" t="str">
        <f>D6</f>
        <v>R thousand</v>
      </c>
      <c r="F6" s="44" t="s">
        <v>1</v>
      </c>
      <c r="G6" s="44" t="str">
        <f>E6</f>
        <v>R thousand</v>
      </c>
      <c r="H6" s="44" t="str">
        <f>F6</f>
        <v>%</v>
      </c>
      <c r="I6" s="44" t="str">
        <f>G6</f>
        <v>R thousand</v>
      </c>
      <c r="J6" s="45" t="s">
        <v>1</v>
      </c>
      <c r="K6" s="46" t="s">
        <v>1</v>
      </c>
      <c r="L6" s="64" t="s">
        <v>1</v>
      </c>
    </row>
    <row r="7" spans="1:12" ht="15.75" customHeight="1">
      <c r="A7" s="10"/>
      <c r="B7" s="11"/>
      <c r="C7" s="57"/>
      <c r="D7" s="65"/>
      <c r="E7" s="27"/>
      <c r="F7" s="27"/>
      <c r="G7" s="27"/>
      <c r="H7" s="27"/>
      <c r="I7" s="27"/>
      <c r="J7" s="12"/>
      <c r="K7" s="21"/>
      <c r="L7" s="12"/>
    </row>
    <row r="8" spans="1:12" ht="16.5" customHeight="1">
      <c r="A8" s="4"/>
      <c r="B8" s="6" t="s">
        <v>2</v>
      </c>
      <c r="C8" s="58"/>
      <c r="D8" s="66"/>
      <c r="E8" s="48" t="s">
        <v>3</v>
      </c>
      <c r="F8" s="48"/>
      <c r="G8" s="48"/>
      <c r="H8" s="48" t="s">
        <v>3</v>
      </c>
      <c r="I8" s="48"/>
      <c r="J8" s="49"/>
      <c r="K8" s="6" t="s">
        <v>3</v>
      </c>
      <c r="L8" s="49"/>
    </row>
    <row r="9" spans="1:12" ht="16.5" customHeight="1">
      <c r="A9" s="4"/>
      <c r="B9" s="6"/>
      <c r="C9" s="58"/>
      <c r="D9" s="66"/>
      <c r="E9" s="48"/>
      <c r="F9" s="48"/>
      <c r="G9" s="48"/>
      <c r="H9" s="48"/>
      <c r="I9" s="48"/>
      <c r="J9" s="49"/>
      <c r="K9" s="6"/>
      <c r="L9" s="49"/>
    </row>
    <row r="10" spans="1:13" ht="12.75" customHeight="1">
      <c r="A10" s="4" t="s">
        <v>4</v>
      </c>
      <c r="B10" s="5" t="str">
        <f>VLOOKUP($C10,'[2]Sheet1'!$D$4:$F$281,3,FALSE)</f>
        <v>Nelson Mandela Bay</v>
      </c>
      <c r="C10" s="59" t="s">
        <v>256</v>
      </c>
      <c r="D10" s="67">
        <f>IF(ISERROR(VLOOKUP(C10,'[4]Sheet1'!$B$11:$J$295,6,FALSE)),"Outstanding",VLOOKUP(C10,'[4]Sheet1'!$B$11:$J$294,6,FALSE))</f>
        <v>8293413</v>
      </c>
      <c r="E10" s="74">
        <v>270778</v>
      </c>
      <c r="F10" s="23">
        <f>IF(ISERROR(E10/D10),0,E10/D10)</f>
        <v>0.03264976674862328</v>
      </c>
      <c r="G10" s="74">
        <v>198164</v>
      </c>
      <c r="H10" s="23">
        <f>IF(ISERROR(G10/D10),0,G10/D10)</f>
        <v>0.023894143460599395</v>
      </c>
      <c r="I10" s="74">
        <v>2619</v>
      </c>
      <c r="J10" s="16">
        <f>IF(ISERROR(I10/D10),0,I10/D10)</f>
        <v>0.0003157927863956612</v>
      </c>
      <c r="K10" s="71">
        <f>IF(E10="N/A",G10+I10,IF(G10="N/A",E10+I10,IF(I10="N/A",E10+G10,E10+G10+I10)))</f>
        <v>471561</v>
      </c>
      <c r="L10" s="16">
        <f>IF(ISERROR(K10/D10),0,K10/D10)</f>
        <v>0.05685970299561833</v>
      </c>
      <c r="M10" s="2">
        <f aca="true" t="shared" si="0" ref="M10:M25">IF(AND(E10="N/A",G10="N/A",I10="N/A"),0,IF(E10="N/A",SUM(G10,I10),IF(G10="N/A",SUM(E10,I10),IF(I10="N/A",SUM(E10,G10),SUM(E10,G10,I10)))))</f>
        <v>471561</v>
      </c>
    </row>
    <row r="11" spans="1:13" ht="12.75" customHeight="1">
      <c r="A11" s="4" t="s">
        <v>4</v>
      </c>
      <c r="B11" s="5" t="str">
        <f>VLOOKUP($C11,'[2]Sheet1'!$D$4:$F$281,3,FALSE)</f>
        <v>Buffalo City</v>
      </c>
      <c r="C11" s="59" t="s">
        <v>306</v>
      </c>
      <c r="D11" s="67">
        <f>IF(ISERROR(VLOOKUP(C11,'[4]Sheet1'!$B$11:$J$295,6,FALSE)),"Outstanding",VLOOKUP(C11,'[4]Sheet1'!$B$11:$J$294,6,FALSE))</f>
        <v>4554262</v>
      </c>
      <c r="E11" s="74">
        <v>14478</v>
      </c>
      <c r="F11" s="23">
        <f>IF(ISERROR(E11/D11),0,E11/D11)</f>
        <v>0.003179000241971147</v>
      </c>
      <c r="G11" s="74">
        <v>117128</v>
      </c>
      <c r="H11" s="23">
        <f>IF(ISERROR(G11/D11),0,G11/D11)</f>
        <v>0.02571832714059929</v>
      </c>
      <c r="I11" s="74">
        <v>8080</v>
      </c>
      <c r="J11" s="16">
        <f>IF(ISERROR(I11/D11),0,I11/D11)</f>
        <v>0.0017741623121375098</v>
      </c>
      <c r="K11" s="71">
        <f>IF(E11="N/A",G11+I11,IF(G11="N/A",E11+I11,IF(I11="N/A",E11+G11,E11+G11+I11)))</f>
        <v>139686</v>
      </c>
      <c r="L11" s="16">
        <f>IF(ISERROR(K11/D11),0,K11/D11)</f>
        <v>0.030671489694707947</v>
      </c>
      <c r="M11" s="2">
        <f t="shared" si="0"/>
        <v>139686</v>
      </c>
    </row>
    <row r="12" spans="1:13" ht="12.75" customHeight="1">
      <c r="A12" s="4"/>
      <c r="B12" s="5"/>
      <c r="C12" s="59"/>
      <c r="D12" s="67"/>
      <c r="E12" s="67"/>
      <c r="F12" s="23"/>
      <c r="G12" s="67"/>
      <c r="H12" s="23"/>
      <c r="I12" s="67"/>
      <c r="J12" s="16"/>
      <c r="K12" s="25"/>
      <c r="L12" s="16"/>
      <c r="M12" s="2"/>
    </row>
    <row r="13" spans="1:13" s="19" customFormat="1" ht="16.5" customHeight="1">
      <c r="A13" s="50"/>
      <c r="B13" s="51" t="str">
        <f>B23&amp;" "&amp;"Municipalities"</f>
        <v>Cacadu Municipalities</v>
      </c>
      <c r="C13" s="60"/>
      <c r="D13" s="66">
        <f>SUM(D14:D23)</f>
        <v>2612857</v>
      </c>
      <c r="E13" s="66">
        <f>SUM(E14:E23)</f>
        <v>294590</v>
      </c>
      <c r="F13" s="28">
        <f>IF(ISERROR(E13/D13),0,E13/D13)</f>
        <v>0.11274631562308997</v>
      </c>
      <c r="G13" s="66">
        <f>SUM(G14:G23)</f>
        <v>112030</v>
      </c>
      <c r="H13" s="28">
        <f>IF(ISERROR(G13/D13),0,G13/D13)</f>
        <v>0.04287643755475328</v>
      </c>
      <c r="I13" s="66">
        <f>SUM(I14:I23)</f>
        <v>11539</v>
      </c>
      <c r="J13" s="20">
        <f aca="true" t="shared" si="1" ref="J13:J23">IF(ISERROR(I13/D13),0,I13/D13)</f>
        <v>0.004416238623085764</v>
      </c>
      <c r="K13" s="25">
        <f>IF(E13="N/A",G13+I13,IF(G13="N/A",E13+I13,IF(I13="N/A",E13+G13,E13+G13+I13)))</f>
        <v>418159</v>
      </c>
      <c r="L13" s="20">
        <f aca="true" t="shared" si="2" ref="L13:L74">IF(ISERROR(K13/D13),0,K13/D13)</f>
        <v>0.160038991800929</v>
      </c>
      <c r="M13" s="2">
        <f t="shared" si="0"/>
        <v>418159</v>
      </c>
    </row>
    <row r="14" spans="1:13" ht="12.75" customHeight="1">
      <c r="A14" s="4" t="s">
        <v>5</v>
      </c>
      <c r="B14" s="5" t="str">
        <f>VLOOKUP($C14,'[2]Sheet1'!$D$4:$F$281,3,FALSE)</f>
        <v>Camdeboo</v>
      </c>
      <c r="C14" s="59" t="s">
        <v>6</v>
      </c>
      <c r="D14" s="67">
        <f>IF(ISERROR(VLOOKUP(C14,'[4]Sheet1'!$B$11:$J$295,6,FALSE)),"Outstanding",VLOOKUP(C14,'[4]Sheet1'!$B$11:$J$294,6,FALSE))</f>
        <v>196287</v>
      </c>
      <c r="E14" s="88">
        <v>15196</v>
      </c>
      <c r="F14" s="87">
        <f>IF(ISERROR(E14/D14),0,E14/D14)</f>
        <v>0.0774172512698243</v>
      </c>
      <c r="G14" s="88">
        <v>1279</v>
      </c>
      <c r="H14" s="87">
        <f>IF(ISERROR(G14/D14),0,G14/D14)</f>
        <v>0.006515968963813192</v>
      </c>
      <c r="I14" s="88">
        <v>39</v>
      </c>
      <c r="J14" s="16">
        <f t="shared" si="1"/>
        <v>0.00019868865487780648</v>
      </c>
      <c r="K14" s="71">
        <f aca="true" t="shared" si="3" ref="K14:K23">IF(E14="N/A",G14+I14,IF(G14="N/A",E14+I14,IF(I14="N/A",E14+G14,E14+G14+I14)))</f>
        <v>16514</v>
      </c>
      <c r="L14" s="16">
        <f t="shared" si="2"/>
        <v>0.08413190888851528</v>
      </c>
      <c r="M14" s="2">
        <f t="shared" si="0"/>
        <v>16514</v>
      </c>
    </row>
    <row r="15" spans="1:13" ht="12.75" customHeight="1">
      <c r="A15" s="4" t="s">
        <v>5</v>
      </c>
      <c r="B15" s="5" t="str">
        <f>VLOOKUP($C15,'[2]Sheet1'!$D$4:$F$281,3,FALSE)</f>
        <v>Blue Crane Route</v>
      </c>
      <c r="C15" s="59" t="s">
        <v>7</v>
      </c>
      <c r="D15" s="67">
        <f>IF(ISERROR(VLOOKUP(C15,'[4]Sheet1'!$B$11:$J$295,6,FALSE)),"Outstanding",VLOOKUP(C15,'[4]Sheet1'!$B$11:$J$294,6,FALSE))</f>
        <v>187775</v>
      </c>
      <c r="E15" s="88">
        <v>357</v>
      </c>
      <c r="F15" s="87">
        <f aca="true" t="shared" si="4" ref="F15:F23">IF(ISERROR(E15/D15),0,E15/D15)</f>
        <v>0.0019012115563839702</v>
      </c>
      <c r="G15" s="88">
        <v>21480</v>
      </c>
      <c r="H15" s="87">
        <f aca="true" t="shared" si="5" ref="H15:H23">IF(ISERROR(G15/D15),0,G15/D15)</f>
        <v>0.11439222473705232</v>
      </c>
      <c r="I15" s="88">
        <v>15</v>
      </c>
      <c r="J15" s="16">
        <f t="shared" si="1"/>
        <v>7.988283850352816E-05</v>
      </c>
      <c r="K15" s="71">
        <f t="shared" si="3"/>
        <v>21852</v>
      </c>
      <c r="L15" s="16">
        <f t="shared" si="2"/>
        <v>0.11637331913193982</v>
      </c>
      <c r="M15" s="2">
        <f t="shared" si="0"/>
        <v>21852</v>
      </c>
    </row>
    <row r="16" spans="1:13" ht="12.75" customHeight="1">
      <c r="A16" s="4" t="s">
        <v>5</v>
      </c>
      <c r="B16" s="5" t="str">
        <f>VLOOKUP($C16,'[2]Sheet1'!$D$4:$F$281,3,FALSE)</f>
        <v>Ikwezi</v>
      </c>
      <c r="C16" s="59" t="s">
        <v>8</v>
      </c>
      <c r="D16" s="67">
        <f>IF(ISERROR(VLOOKUP(C16,'[4]Sheet1'!$B$11:$J$295,6,FALSE)),"Outstanding",VLOOKUP(C16,'[4]Sheet1'!$B$11:$J$294,6,FALSE))</f>
        <v>51200</v>
      </c>
      <c r="E16" s="83">
        <v>10443</v>
      </c>
      <c r="F16" s="82">
        <f t="shared" si="4"/>
        <v>0.20396484375</v>
      </c>
      <c r="G16" s="83">
        <v>9579</v>
      </c>
      <c r="H16" s="82">
        <f t="shared" si="5"/>
        <v>0.18708984375</v>
      </c>
      <c r="I16" s="83">
        <v>149</v>
      </c>
      <c r="J16" s="16">
        <f t="shared" si="1"/>
        <v>0.00291015625</v>
      </c>
      <c r="K16" s="71">
        <f t="shared" si="3"/>
        <v>20171</v>
      </c>
      <c r="L16" s="16">
        <f t="shared" si="2"/>
        <v>0.39396484375</v>
      </c>
      <c r="M16" s="2">
        <f t="shared" si="0"/>
        <v>20171</v>
      </c>
    </row>
    <row r="17" spans="1:13" ht="12.75" customHeight="1">
      <c r="A17" s="4" t="s">
        <v>5</v>
      </c>
      <c r="B17" s="5" t="str">
        <f>VLOOKUP($C17,'[2]Sheet1'!$D$4:$F$281,3,FALSE)</f>
        <v>Makana</v>
      </c>
      <c r="C17" s="59" t="s">
        <v>9</v>
      </c>
      <c r="D17" s="67">
        <f>IF(ISERROR(VLOOKUP(C17,'[4]Sheet1'!$B$11:$J$295,6,FALSE)),"Outstanding",VLOOKUP(C17,'[4]Sheet1'!$B$11:$J$294,6,FALSE))</f>
        <v>442243</v>
      </c>
      <c r="E17" s="88">
        <v>140601</v>
      </c>
      <c r="F17" s="87">
        <f t="shared" si="4"/>
        <v>0.31792702202182965</v>
      </c>
      <c r="G17" s="88">
        <v>43799</v>
      </c>
      <c r="H17" s="87">
        <f t="shared" si="5"/>
        <v>0.09903831151651919</v>
      </c>
      <c r="I17" s="88">
        <v>174</v>
      </c>
      <c r="J17" s="16">
        <f t="shared" si="1"/>
        <v>0.0003934488505188324</v>
      </c>
      <c r="K17" s="71">
        <f t="shared" si="3"/>
        <v>184574</v>
      </c>
      <c r="L17" s="16">
        <f t="shared" si="2"/>
        <v>0.41735878238886764</v>
      </c>
      <c r="M17" s="2">
        <f t="shared" si="0"/>
        <v>184574</v>
      </c>
    </row>
    <row r="18" spans="1:13" ht="12.75" customHeight="1">
      <c r="A18" s="4" t="s">
        <v>5</v>
      </c>
      <c r="B18" s="5" t="str">
        <f>VLOOKUP($C18,'[2]Sheet1'!$D$4:$F$281,3,FALSE)</f>
        <v>Ndlambe</v>
      </c>
      <c r="C18" s="59" t="s">
        <v>10</v>
      </c>
      <c r="D18" s="67">
        <f>IF(ISERROR(VLOOKUP(C18,'[4]Sheet1'!$B$11:$J$295,6,FALSE)),"Outstanding",VLOOKUP(C18,'[4]Sheet1'!$B$11:$J$294,6,FALSE))</f>
        <v>491064</v>
      </c>
      <c r="E18" s="88">
        <v>62531</v>
      </c>
      <c r="F18" s="87">
        <f t="shared" si="4"/>
        <v>0.1273377808187935</v>
      </c>
      <c r="G18" s="88">
        <v>16200</v>
      </c>
      <c r="H18" s="87">
        <f t="shared" si="5"/>
        <v>0.032989589951615265</v>
      </c>
      <c r="I18" s="88">
        <v>0</v>
      </c>
      <c r="J18" s="16">
        <f t="shared" si="1"/>
        <v>0</v>
      </c>
      <c r="K18" s="71">
        <f t="shared" si="3"/>
        <v>78731</v>
      </c>
      <c r="L18" s="16">
        <f t="shared" si="2"/>
        <v>0.16032737077040873</v>
      </c>
      <c r="M18" s="2">
        <f t="shared" si="0"/>
        <v>78731</v>
      </c>
    </row>
    <row r="19" spans="1:13" ht="12.75" customHeight="1">
      <c r="A19" s="4" t="s">
        <v>5</v>
      </c>
      <c r="B19" s="5" t="str">
        <f>VLOOKUP($C19,'[2]Sheet1'!$D$4:$F$281,3,FALSE)</f>
        <v>Sundays River Valley</v>
      </c>
      <c r="C19" s="59" t="s">
        <v>11</v>
      </c>
      <c r="D19" s="67">
        <f>IF(ISERROR(VLOOKUP(C19,'[4]Sheet1'!$B$11:$J$295,6,FALSE)),"Outstanding",VLOOKUP(C19,'[4]Sheet1'!$B$11:$J$294,6,FALSE))</f>
        <v>148487</v>
      </c>
      <c r="E19" s="83">
        <v>20578</v>
      </c>
      <c r="F19" s="82">
        <f t="shared" si="4"/>
        <v>0.1385845225507957</v>
      </c>
      <c r="G19" s="83">
        <v>11560</v>
      </c>
      <c r="H19" s="82">
        <f t="shared" si="5"/>
        <v>0.07785193316586637</v>
      </c>
      <c r="I19" s="83">
        <v>332</v>
      </c>
      <c r="J19" s="16">
        <f t="shared" si="1"/>
        <v>0.0022358859698155395</v>
      </c>
      <c r="K19" s="71">
        <f t="shared" si="3"/>
        <v>32470</v>
      </c>
      <c r="L19" s="16">
        <f t="shared" si="2"/>
        <v>0.21867234168647762</v>
      </c>
      <c r="M19" s="2">
        <f t="shared" si="0"/>
        <v>32470</v>
      </c>
    </row>
    <row r="20" spans="1:13" ht="12.75" customHeight="1">
      <c r="A20" s="4" t="s">
        <v>5</v>
      </c>
      <c r="B20" s="5" t="str">
        <f>VLOOKUP($C20,'[2]Sheet1'!$D$4:$F$281,3,FALSE)</f>
        <v>Baviaans</v>
      </c>
      <c r="C20" s="59" t="s">
        <v>12</v>
      </c>
      <c r="D20" s="67">
        <f>IF(ISERROR(VLOOKUP(C20,'[4]Sheet1'!$B$11:$J$295,6,FALSE)),"Outstanding",VLOOKUP(C20,'[4]Sheet1'!$B$11:$J$294,6,FALSE))</f>
        <v>87486</v>
      </c>
      <c r="E20" s="83">
        <v>12018</v>
      </c>
      <c r="F20" s="82">
        <f t="shared" si="4"/>
        <v>0.1373705507166861</v>
      </c>
      <c r="G20" s="83">
        <v>133</v>
      </c>
      <c r="H20" s="82">
        <f t="shared" si="5"/>
        <v>0.001520243238918227</v>
      </c>
      <c r="I20" s="83">
        <v>1619</v>
      </c>
      <c r="J20" s="16">
        <f t="shared" si="1"/>
        <v>0.01850581807374894</v>
      </c>
      <c r="K20" s="71">
        <f t="shared" si="3"/>
        <v>13770</v>
      </c>
      <c r="L20" s="16">
        <f t="shared" si="2"/>
        <v>0.15739661202935326</v>
      </c>
      <c r="M20" s="2">
        <f t="shared" si="0"/>
        <v>13770</v>
      </c>
    </row>
    <row r="21" spans="1:13" ht="12.75" customHeight="1">
      <c r="A21" s="4" t="s">
        <v>5</v>
      </c>
      <c r="B21" s="5" t="str">
        <f>VLOOKUP($C21,'[2]Sheet1'!$D$4:$F$281,3,FALSE)</f>
        <v>Kouga</v>
      </c>
      <c r="C21" s="59" t="s">
        <v>13</v>
      </c>
      <c r="D21" s="67">
        <f>IF(ISERROR(VLOOKUP(C21,'[4]Sheet1'!$B$11:$J$295,6,FALSE)),"Outstanding",VLOOKUP(C21,'[4]Sheet1'!$B$11:$J$294,6,FALSE))</f>
        <v>591266</v>
      </c>
      <c r="E21" s="83">
        <v>32866</v>
      </c>
      <c r="F21" s="82">
        <f t="shared" si="4"/>
        <v>0.05558581078567007</v>
      </c>
      <c r="G21" s="83">
        <v>106</v>
      </c>
      <c r="H21" s="82">
        <f t="shared" si="5"/>
        <v>0.0001792763324797976</v>
      </c>
      <c r="I21" s="83">
        <v>9211</v>
      </c>
      <c r="J21" s="16">
        <f t="shared" si="1"/>
        <v>0.015578436778032223</v>
      </c>
      <c r="K21" s="71">
        <f t="shared" si="3"/>
        <v>42183</v>
      </c>
      <c r="L21" s="16">
        <f t="shared" si="2"/>
        <v>0.07134352389618209</v>
      </c>
      <c r="M21" s="2">
        <f t="shared" si="0"/>
        <v>42183</v>
      </c>
    </row>
    <row r="22" spans="1:13" ht="12.75" customHeight="1">
      <c r="A22" s="4" t="s">
        <v>5</v>
      </c>
      <c r="B22" s="5" t="str">
        <f>VLOOKUP($C22,'[2]Sheet1'!$D$4:$F$281,3,FALSE)</f>
        <v>Kou-Kamma</v>
      </c>
      <c r="C22" s="59" t="s">
        <v>14</v>
      </c>
      <c r="D22" s="67">
        <f>IF(ISERROR(VLOOKUP(C22,'[4]Sheet1'!$B$11:$J$295,6,FALSE)),"Outstanding",VLOOKUP(C22,'[4]Sheet1'!$B$11:$J$294,6,FALSE))</f>
        <v>150045</v>
      </c>
      <c r="E22" s="74">
        <v>0</v>
      </c>
      <c r="F22" s="23">
        <f t="shared" si="4"/>
        <v>0</v>
      </c>
      <c r="G22" s="74">
        <v>0</v>
      </c>
      <c r="H22" s="23">
        <f t="shared" si="5"/>
        <v>0</v>
      </c>
      <c r="I22" s="74">
        <v>0</v>
      </c>
      <c r="J22" s="16">
        <f t="shared" si="1"/>
        <v>0</v>
      </c>
      <c r="K22" s="71">
        <f t="shared" si="3"/>
        <v>0</v>
      </c>
      <c r="L22" s="16">
        <f t="shared" si="2"/>
        <v>0</v>
      </c>
      <c r="M22" s="2">
        <f t="shared" si="0"/>
        <v>0</v>
      </c>
    </row>
    <row r="23" spans="1:13" ht="12.75" customHeight="1">
      <c r="A23" s="4" t="s">
        <v>15</v>
      </c>
      <c r="B23" s="5" t="str">
        <f>VLOOKUP($C23,'[2]Sheet1'!$D$4:$F$281,3,FALSE)</f>
        <v>Cacadu</v>
      </c>
      <c r="C23" s="59" t="s">
        <v>16</v>
      </c>
      <c r="D23" s="67">
        <f>IF(ISERROR(VLOOKUP(C23,'[4]Sheet1'!$B$11:$J$295,6,FALSE)),"Outstanding",VLOOKUP(C23,'[4]Sheet1'!$B$11:$J$294,6,FALSE))</f>
        <v>267004</v>
      </c>
      <c r="E23" s="74" t="s">
        <v>317</v>
      </c>
      <c r="F23" s="23">
        <f t="shared" si="4"/>
        <v>0</v>
      </c>
      <c r="G23" s="74">
        <v>7894</v>
      </c>
      <c r="H23" s="23">
        <f t="shared" si="5"/>
        <v>0.029565100148312384</v>
      </c>
      <c r="I23" s="74" t="s">
        <v>317</v>
      </c>
      <c r="J23" s="16">
        <f t="shared" si="1"/>
        <v>0</v>
      </c>
      <c r="K23" s="71">
        <f>IF(E23="N/A",G23,IF(G23="N/A",E23+I23,IF(I23="N/A",E23+G23,E23+G23+I23)))</f>
        <v>7894</v>
      </c>
      <c r="L23" s="16">
        <f t="shared" si="2"/>
        <v>0.029565100148312384</v>
      </c>
      <c r="M23" s="2">
        <f t="shared" si="0"/>
        <v>7894</v>
      </c>
    </row>
    <row r="24" spans="1:13" ht="12.75" customHeight="1">
      <c r="A24" s="4"/>
      <c r="B24" s="13"/>
      <c r="C24" s="59"/>
      <c r="D24" s="67"/>
      <c r="E24" s="67"/>
      <c r="F24" s="23"/>
      <c r="G24" s="67"/>
      <c r="H24" s="23"/>
      <c r="I24" s="67"/>
      <c r="J24" s="16"/>
      <c r="K24" s="25"/>
      <c r="L24" s="16"/>
      <c r="M24" s="2"/>
    </row>
    <row r="25" spans="1:13" s="19" customFormat="1" ht="16.5" customHeight="1">
      <c r="A25" s="50"/>
      <c r="B25" s="51" t="str">
        <f>B33&amp;" "&amp;"Municipalities"</f>
        <v>Amathole Municipalities</v>
      </c>
      <c r="C25" s="60"/>
      <c r="D25" s="66">
        <f>SUM(D26:D33)</f>
        <v>2433055</v>
      </c>
      <c r="E25" s="66">
        <f>SUM(E26:E33)</f>
        <v>149348</v>
      </c>
      <c r="F25" s="28">
        <f>IF(ISERROR(E25/D25),0,E25/D25)</f>
        <v>0.061382911607012584</v>
      </c>
      <c r="G25" s="66">
        <f>SUM(G26:G33)</f>
        <v>198244</v>
      </c>
      <c r="H25" s="28">
        <f aca="true" t="shared" si="6" ref="H25:H33">IF(ISERROR(G25/D25),0,G25/D25)</f>
        <v>0.08147945689678203</v>
      </c>
      <c r="I25" s="66">
        <f>SUM(I26:I33)</f>
        <v>74212</v>
      </c>
      <c r="J25" s="20">
        <f aca="true" t="shared" si="7" ref="J25:J33">IF(ISERROR(I25/D25),0,I25/D25)</f>
        <v>0.030501571070115554</v>
      </c>
      <c r="K25" s="25">
        <f>IF(E25="N/A",G25+I25,IF(G25="N/A",E25+I25,IF(I25="N/A",E25+G25,E25+G25+I25)))</f>
        <v>421804</v>
      </c>
      <c r="L25" s="20">
        <f t="shared" si="2"/>
        <v>0.17336393957391016</v>
      </c>
      <c r="M25" s="2">
        <f t="shared" si="0"/>
        <v>421804</v>
      </c>
    </row>
    <row r="26" spans="1:13" ht="12.75" customHeight="1">
      <c r="A26" s="4" t="s">
        <v>5</v>
      </c>
      <c r="B26" s="5" t="str">
        <f>VLOOKUP($C26,'[2]Sheet1'!$D$4:$F$281,3,FALSE)</f>
        <v>Mbhashe</v>
      </c>
      <c r="C26" s="59" t="s">
        <v>17</v>
      </c>
      <c r="D26" s="67">
        <f>IF(ISERROR(VLOOKUP(C26,'[4]Sheet1'!$B$11:$J$295,6,FALSE)),"Outstanding",VLOOKUP(C26,'[4]Sheet1'!$B$11:$J$294,6,FALSE))</f>
        <v>179616</v>
      </c>
      <c r="E26" s="74">
        <v>33360</v>
      </c>
      <c r="F26" s="23">
        <f aca="true" t="shared" si="8" ref="F26:F33">IF(ISERROR(E26/D26),0,E26/D26)</f>
        <v>0.18572955638695884</v>
      </c>
      <c r="G26" s="74">
        <v>10264</v>
      </c>
      <c r="H26" s="23">
        <f t="shared" si="6"/>
        <v>0.057144129698913235</v>
      </c>
      <c r="I26" s="74">
        <v>2614</v>
      </c>
      <c r="J26" s="16">
        <f t="shared" si="7"/>
        <v>0.014553269196508106</v>
      </c>
      <c r="K26" s="71">
        <f aca="true" t="shared" si="9" ref="K26:K33">IF(E26="N/A",G26+I26,IF(G26="N/A",E26+I26,IF(I26="N/A",E26+G26,E26+G26+I26)))</f>
        <v>46238</v>
      </c>
      <c r="L26" s="16">
        <f t="shared" si="2"/>
        <v>0.2574269552823802</v>
      </c>
      <c r="M26" s="2">
        <f aca="true" t="shared" si="10" ref="M26:M88">IF(AND(E26="N/A",G26="N/A",I26="N/A"),0,IF(E26="N/A",SUM(G26,I26),IF(G26="N/A",SUM(E26,I26),IF(I26="N/A",SUM(E26,G26),SUM(E26,G26,I26)))))</f>
        <v>46238</v>
      </c>
    </row>
    <row r="27" spans="1:13" ht="12.75" customHeight="1">
      <c r="A27" s="4" t="s">
        <v>5</v>
      </c>
      <c r="B27" s="5" t="str">
        <f>VLOOKUP($C27,'[2]Sheet1'!$D$4:$F$281,3,FALSE)</f>
        <v>Mnquma</v>
      </c>
      <c r="C27" s="59" t="s">
        <v>18</v>
      </c>
      <c r="D27" s="67">
        <f>IF(ISERROR(VLOOKUP(C27,'[4]Sheet1'!$B$11:$J$295,6,FALSE)),"Outstanding",VLOOKUP(C27,'[4]Sheet1'!$B$11:$J$294,6,FALSE))</f>
        <v>192312</v>
      </c>
      <c r="E27" s="74">
        <v>49485</v>
      </c>
      <c r="F27" s="23">
        <f t="shared" si="8"/>
        <v>0.257316236116311</v>
      </c>
      <c r="G27" s="74">
        <v>48059</v>
      </c>
      <c r="H27" s="23">
        <f t="shared" si="6"/>
        <v>0.24990120221307044</v>
      </c>
      <c r="I27" s="74">
        <v>2203</v>
      </c>
      <c r="J27" s="16">
        <f t="shared" si="7"/>
        <v>0.011455343400307834</v>
      </c>
      <c r="K27" s="71">
        <f t="shared" si="9"/>
        <v>99747</v>
      </c>
      <c r="L27" s="16">
        <f t="shared" si="2"/>
        <v>0.5186727817296892</v>
      </c>
      <c r="M27" s="2">
        <f t="shared" si="10"/>
        <v>99747</v>
      </c>
    </row>
    <row r="28" spans="1:13" ht="12.75" customHeight="1">
      <c r="A28" s="4" t="s">
        <v>5</v>
      </c>
      <c r="B28" s="5" t="str">
        <f>VLOOKUP($C28,'[2]Sheet1'!$D$4:$F$281,3,FALSE)</f>
        <v>Great Kei</v>
      </c>
      <c r="C28" s="59" t="s">
        <v>19</v>
      </c>
      <c r="D28" s="67">
        <f>IF(ISERROR(VLOOKUP(C28,'[4]Sheet1'!$B$11:$J$295,6,FALSE)),"Outstanding",VLOOKUP(C28,'[4]Sheet1'!$B$11:$J$294,6,FALSE))</f>
        <v>508226</v>
      </c>
      <c r="E28" s="74">
        <v>6943</v>
      </c>
      <c r="F28" s="23">
        <f t="shared" si="8"/>
        <v>0.013661245194067206</v>
      </c>
      <c r="G28" s="74">
        <v>115660</v>
      </c>
      <c r="H28" s="23">
        <f t="shared" si="6"/>
        <v>0.2275759209485544</v>
      </c>
      <c r="I28" s="74">
        <v>6562</v>
      </c>
      <c r="J28" s="16">
        <f t="shared" si="7"/>
        <v>0.012911578707110617</v>
      </c>
      <c r="K28" s="71">
        <f t="shared" si="9"/>
        <v>129165</v>
      </c>
      <c r="L28" s="16">
        <f t="shared" si="2"/>
        <v>0.2541487448497322</v>
      </c>
      <c r="M28" s="2">
        <f t="shared" si="10"/>
        <v>129165</v>
      </c>
    </row>
    <row r="29" spans="1:13" ht="12.75" customHeight="1">
      <c r="A29" s="4" t="s">
        <v>5</v>
      </c>
      <c r="B29" s="5" t="str">
        <f>VLOOKUP($C29,'[2]Sheet1'!$D$4:$F$281,3,FALSE)</f>
        <v>Amahlathi</v>
      </c>
      <c r="C29" s="59" t="s">
        <v>20</v>
      </c>
      <c r="D29" s="67">
        <f>IF(ISERROR(VLOOKUP(C29,'[4]Sheet1'!$B$11:$J$295,6,FALSE)),"Outstanding",VLOOKUP(C29,'[4]Sheet1'!$B$11:$J$294,6,FALSE))</f>
        <v>87091</v>
      </c>
      <c r="E29" s="74" t="s">
        <v>317</v>
      </c>
      <c r="F29" s="23">
        <f t="shared" si="8"/>
        <v>0</v>
      </c>
      <c r="G29" s="74">
        <v>3848</v>
      </c>
      <c r="H29" s="23">
        <f t="shared" si="6"/>
        <v>0.0441836699544155</v>
      </c>
      <c r="I29" s="74">
        <v>1364</v>
      </c>
      <c r="J29" s="16">
        <f t="shared" si="7"/>
        <v>0.01566177905868574</v>
      </c>
      <c r="K29" s="71">
        <f t="shared" si="9"/>
        <v>5212</v>
      </c>
      <c r="L29" s="16">
        <f t="shared" si="2"/>
        <v>0.05984544901310124</v>
      </c>
      <c r="M29" s="2">
        <f t="shared" si="10"/>
        <v>5212</v>
      </c>
    </row>
    <row r="30" spans="1:13" ht="12.75" customHeight="1">
      <c r="A30" s="4" t="s">
        <v>5</v>
      </c>
      <c r="B30" s="5" t="str">
        <f>VLOOKUP($C30,'[2]Sheet1'!$D$4:$F$281,3,FALSE)</f>
        <v>Ngqushwa</v>
      </c>
      <c r="C30" s="59" t="s">
        <v>21</v>
      </c>
      <c r="D30" s="67">
        <f>IF(ISERROR(VLOOKUP(C30,'[4]Sheet1'!$B$11:$J$295,6,FALSE)),"Outstanding",VLOOKUP(C30,'[4]Sheet1'!$B$11:$J$294,6,FALSE))</f>
        <v>108338</v>
      </c>
      <c r="E30" s="74" t="s">
        <v>317</v>
      </c>
      <c r="F30" s="23">
        <f t="shared" si="8"/>
        <v>0</v>
      </c>
      <c r="G30" s="74">
        <v>16066</v>
      </c>
      <c r="H30" s="23">
        <f t="shared" si="6"/>
        <v>0.1482951503627536</v>
      </c>
      <c r="I30" s="74" t="s">
        <v>317</v>
      </c>
      <c r="J30" s="16">
        <f t="shared" si="7"/>
        <v>0</v>
      </c>
      <c r="K30" s="71">
        <f>IF(E30="N/A",SUM(G30,I30),IF(G30="N/A",SUM(E30,I30),IF(I30="N/A",SUM(E30,G30),SUM(E30,G30,I30))))</f>
        <v>16066</v>
      </c>
      <c r="L30" s="16">
        <f t="shared" si="2"/>
        <v>0.1482951503627536</v>
      </c>
      <c r="M30" s="2">
        <f>IF(AND(E30="N/A",G30="N/A",I30="N/A"),0,IF(E30="N/A",SUM(G30,I30),IF(G30="N/A",SUM(E30,I30),IF(I30="N/A",SUM(E30,G30),SUM(E30,G30,I30)))))</f>
        <v>16066</v>
      </c>
    </row>
    <row r="31" spans="1:13" ht="12.75" customHeight="1">
      <c r="A31" s="4" t="s">
        <v>5</v>
      </c>
      <c r="B31" s="5" t="str">
        <f>VLOOKUP($C31,'[2]Sheet1'!$D$4:$F$281,3,FALSE)</f>
        <v>Nkonkobe</v>
      </c>
      <c r="C31" s="59" t="s">
        <v>22</v>
      </c>
      <c r="D31" s="81" t="str">
        <f>IF(ISERROR(VLOOKUP(C31,'[4]Sheet1'!$B$11:$J$295,6,FALSE)),"Outstanding",VLOOKUP(C31,'[4]Sheet1'!$B$11:$J$294,6,FALSE))</f>
        <v>Outstanding</v>
      </c>
      <c r="E31" s="74">
        <v>630</v>
      </c>
      <c r="F31" s="23">
        <f t="shared" si="8"/>
        <v>0</v>
      </c>
      <c r="G31" s="74">
        <v>2200</v>
      </c>
      <c r="H31" s="23">
        <f t="shared" si="6"/>
        <v>0</v>
      </c>
      <c r="I31" s="74">
        <v>2221</v>
      </c>
      <c r="J31" s="16">
        <f t="shared" si="7"/>
        <v>0</v>
      </c>
      <c r="K31" s="71">
        <f t="shared" si="9"/>
        <v>5051</v>
      </c>
      <c r="L31" s="16">
        <f t="shared" si="2"/>
        <v>0</v>
      </c>
      <c r="M31" s="2">
        <f t="shared" si="10"/>
        <v>5051</v>
      </c>
    </row>
    <row r="32" spans="1:13" ht="12.75" customHeight="1">
      <c r="A32" s="4" t="s">
        <v>5</v>
      </c>
      <c r="B32" s="5" t="str">
        <f>VLOOKUP($C32,'[2]Sheet1'!$D$4:$F$281,3,FALSE)</f>
        <v>Nxuba</v>
      </c>
      <c r="C32" s="59" t="s">
        <v>23</v>
      </c>
      <c r="D32" s="67">
        <f>IF(ISERROR(VLOOKUP(C32,'[4]Sheet1'!$B$11:$J$295,6,FALSE)),"Outstanding",VLOOKUP(C32,'[4]Sheet1'!$B$11:$J$294,6,FALSE))</f>
        <v>269799</v>
      </c>
      <c r="E32" s="74">
        <v>235</v>
      </c>
      <c r="F32" s="23">
        <f t="shared" si="8"/>
        <v>0.0008710187954736674</v>
      </c>
      <c r="G32" s="74" t="s">
        <v>317</v>
      </c>
      <c r="H32" s="23">
        <f t="shared" si="6"/>
        <v>0</v>
      </c>
      <c r="I32" s="74">
        <v>553</v>
      </c>
      <c r="J32" s="16">
        <f t="shared" si="7"/>
        <v>0.0020496740165827153</v>
      </c>
      <c r="K32" s="71">
        <f t="shared" si="9"/>
        <v>788</v>
      </c>
      <c r="L32" s="16">
        <f t="shared" si="2"/>
        <v>0.0029206928120563825</v>
      </c>
      <c r="M32" s="2">
        <f t="shared" si="10"/>
        <v>788</v>
      </c>
    </row>
    <row r="33" spans="1:13" ht="12.75" customHeight="1">
      <c r="A33" s="4" t="s">
        <v>15</v>
      </c>
      <c r="B33" s="5" t="str">
        <f>VLOOKUP($C33,'[2]Sheet1'!$D$4:$F$281,3,FALSE)</f>
        <v>Amathole</v>
      </c>
      <c r="C33" s="59" t="s">
        <v>24</v>
      </c>
      <c r="D33" s="67">
        <f>IF(ISERROR(VLOOKUP(C33,'[4]Sheet1'!$B$11:$J$295,6,FALSE)),"Outstanding",VLOOKUP(C33,'[4]Sheet1'!$B$11:$J$294,6,FALSE))</f>
        <v>1087673</v>
      </c>
      <c r="E33" s="83">
        <v>58695</v>
      </c>
      <c r="F33" s="82">
        <f t="shared" si="8"/>
        <v>0.05396382920234298</v>
      </c>
      <c r="G33" s="83">
        <v>2147</v>
      </c>
      <c r="H33" s="82">
        <f t="shared" si="6"/>
        <v>0.001973938858462056</v>
      </c>
      <c r="I33" s="83">
        <v>58695</v>
      </c>
      <c r="J33" s="16">
        <f t="shared" si="7"/>
        <v>0.05396382920234298</v>
      </c>
      <c r="K33" s="71">
        <f t="shared" si="9"/>
        <v>119537</v>
      </c>
      <c r="L33" s="16">
        <f t="shared" si="2"/>
        <v>0.10990159726314802</v>
      </c>
      <c r="M33" s="2">
        <f t="shared" si="10"/>
        <v>119537</v>
      </c>
    </row>
    <row r="34" spans="1:13" ht="12.75" customHeight="1">
      <c r="A34" s="4"/>
      <c r="B34" s="5"/>
      <c r="C34" s="59"/>
      <c r="D34" s="67"/>
      <c r="E34" s="67"/>
      <c r="F34" s="23"/>
      <c r="G34" s="67"/>
      <c r="H34" s="23"/>
      <c r="I34" s="67"/>
      <c r="J34" s="16"/>
      <c r="K34" s="25"/>
      <c r="L34" s="16"/>
      <c r="M34" s="2"/>
    </row>
    <row r="35" spans="1:13" s="19" customFormat="1" ht="16.5" customHeight="1">
      <c r="A35" s="50"/>
      <c r="B35" s="51" t="str">
        <f>B44&amp;" "&amp;"Municipalities"</f>
        <v>Chris Hani Municipalities</v>
      </c>
      <c r="C35" s="60"/>
      <c r="D35" s="66">
        <f>SUM(D36:D44)</f>
        <v>2480289</v>
      </c>
      <c r="E35" s="66">
        <f>SUM(E36:E44)</f>
        <v>270219</v>
      </c>
      <c r="F35" s="28">
        <f aca="true" t="shared" si="11" ref="F35:F44">IF(ISERROR(E35/D35),0,E35/D35)</f>
        <v>0.10894657840275872</v>
      </c>
      <c r="G35" s="66">
        <f>SUM(G36:G44)</f>
        <v>233169</v>
      </c>
      <c r="H35" s="28">
        <f aca="true" t="shared" si="12" ref="H35:H44">IF(ISERROR(G35/D35),0,G35/D35)</f>
        <v>0.09400880300642385</v>
      </c>
      <c r="I35" s="66">
        <f>SUM(I36:I44)</f>
        <v>23282</v>
      </c>
      <c r="J35" s="20">
        <f aca="true" t="shared" si="13" ref="J35:J44">IF(ISERROR(I35/D35),0,I35/D35)</f>
        <v>0.009386809359715743</v>
      </c>
      <c r="K35" s="25">
        <f>IF(E35="N/A",G35+I35,IF(G35="N/A",E35+I35,IF(I35="N/A",E35+G35,E35+G35+I35)))</f>
        <v>526670</v>
      </c>
      <c r="L35" s="20">
        <f t="shared" si="2"/>
        <v>0.2123421907688983</v>
      </c>
      <c r="M35" s="2">
        <f t="shared" si="10"/>
        <v>526670</v>
      </c>
    </row>
    <row r="36" spans="1:13" ht="12.75" customHeight="1">
      <c r="A36" s="4" t="s">
        <v>5</v>
      </c>
      <c r="B36" s="5" t="str">
        <f>VLOOKUP($C36,'[2]Sheet1'!$D$4:$F$281,3,FALSE)</f>
        <v>Inxuba Yethemba</v>
      </c>
      <c r="C36" s="59" t="s">
        <v>25</v>
      </c>
      <c r="D36" s="67">
        <f>IF(ISERROR(VLOOKUP(C36,'[4]Sheet1'!$B$11:$J$295,6,FALSE)),"Outstanding",VLOOKUP(C36,'[4]Sheet1'!$B$11:$J$294,6,FALSE))</f>
        <v>137305</v>
      </c>
      <c r="E36" s="88">
        <v>8328</v>
      </c>
      <c r="F36" s="87">
        <f t="shared" si="11"/>
        <v>0.060653290120534574</v>
      </c>
      <c r="G36" s="88">
        <v>15819</v>
      </c>
      <c r="H36" s="87">
        <f t="shared" si="12"/>
        <v>0.1152106623939405</v>
      </c>
      <c r="I36" s="88">
        <v>422</v>
      </c>
      <c r="J36" s="16">
        <f t="shared" si="13"/>
        <v>0.0030734496194603257</v>
      </c>
      <c r="K36" s="71">
        <f aca="true" t="shared" si="14" ref="K36:K44">IF(E36="N/A",G36+I36,IF(G36="N/A",E36+I36,IF(I36="N/A",E36+G36,E36+G36+I36)))</f>
        <v>24569</v>
      </c>
      <c r="L36" s="16">
        <f t="shared" si="2"/>
        <v>0.17893740213393539</v>
      </c>
      <c r="M36" s="2">
        <f t="shared" si="10"/>
        <v>24569</v>
      </c>
    </row>
    <row r="37" spans="1:13" ht="12.75" customHeight="1">
      <c r="A37" s="4" t="s">
        <v>5</v>
      </c>
      <c r="B37" s="5" t="str">
        <f>VLOOKUP($C37,'[2]Sheet1'!$D$4:$F$281,3,FALSE)</f>
        <v>Tsolwana</v>
      </c>
      <c r="C37" s="59" t="s">
        <v>26</v>
      </c>
      <c r="D37" s="67">
        <f>IF(ISERROR(VLOOKUP(C37,'[4]Sheet1'!$B$11:$J$295,6,FALSE)),"Outstanding",VLOOKUP(C37,'[4]Sheet1'!$B$11:$J$294,6,FALSE))</f>
        <v>66581</v>
      </c>
      <c r="E37" s="88">
        <v>8561</v>
      </c>
      <c r="F37" s="87">
        <f t="shared" si="11"/>
        <v>0.128580225589883</v>
      </c>
      <c r="G37" s="88">
        <v>8593</v>
      </c>
      <c r="H37" s="87">
        <f t="shared" si="12"/>
        <v>0.1290608431834908</v>
      </c>
      <c r="I37" s="88">
        <v>372</v>
      </c>
      <c r="J37" s="16">
        <f t="shared" si="13"/>
        <v>0.005587179525690512</v>
      </c>
      <c r="K37" s="71">
        <f t="shared" si="14"/>
        <v>17526</v>
      </c>
      <c r="L37" s="16">
        <f t="shared" si="2"/>
        <v>0.26322824829906427</v>
      </c>
      <c r="M37" s="2">
        <f t="shared" si="10"/>
        <v>17526</v>
      </c>
    </row>
    <row r="38" spans="1:13" ht="12.75" customHeight="1">
      <c r="A38" s="4" t="s">
        <v>5</v>
      </c>
      <c r="B38" s="5" t="str">
        <f>VLOOKUP($C38,'[2]Sheet1'!$D$4:$F$281,3,FALSE)</f>
        <v>Inkwanca</v>
      </c>
      <c r="C38" s="59" t="s">
        <v>27</v>
      </c>
      <c r="D38" s="67">
        <f>IF(ISERROR(VLOOKUP(C38,'[4]Sheet1'!$B$11:$J$295,6,FALSE)),"Outstanding",VLOOKUP(C38,'[4]Sheet1'!$B$11:$J$294,6,FALSE))</f>
        <v>70060</v>
      </c>
      <c r="E38" s="88">
        <v>57536</v>
      </c>
      <c r="F38" s="87">
        <f t="shared" si="11"/>
        <v>0.8212389380530973</v>
      </c>
      <c r="G38" s="88">
        <v>243</v>
      </c>
      <c r="H38" s="87">
        <f t="shared" si="12"/>
        <v>0.0034684556094775904</v>
      </c>
      <c r="I38" s="88">
        <v>245</v>
      </c>
      <c r="J38" s="16">
        <f t="shared" si="13"/>
        <v>0.0034970025692263773</v>
      </c>
      <c r="K38" s="71">
        <f t="shared" si="14"/>
        <v>58024</v>
      </c>
      <c r="L38" s="16">
        <f t="shared" si="2"/>
        <v>0.8282043962318013</v>
      </c>
      <c r="M38" s="2">
        <f t="shared" si="10"/>
        <v>58024</v>
      </c>
    </row>
    <row r="39" spans="1:13" ht="12.75" customHeight="1">
      <c r="A39" s="4" t="s">
        <v>5</v>
      </c>
      <c r="B39" s="5" t="str">
        <f>VLOOKUP($C39,'[2]Sheet1'!$D$4:$F$281,3,FALSE)</f>
        <v>Lukhanji</v>
      </c>
      <c r="C39" s="59" t="s">
        <v>28</v>
      </c>
      <c r="D39" s="67">
        <f>IF(ISERROR(VLOOKUP(C39,'[4]Sheet1'!$B$11:$J$295,6,FALSE)),"Outstanding",VLOOKUP(C39,'[4]Sheet1'!$B$11:$J$294,6,FALSE))</f>
        <v>492578</v>
      </c>
      <c r="E39" s="88">
        <v>75953</v>
      </c>
      <c r="F39" s="87">
        <f t="shared" si="11"/>
        <v>0.15419486862994286</v>
      </c>
      <c r="G39" s="88">
        <v>40580</v>
      </c>
      <c r="H39" s="87">
        <f t="shared" si="12"/>
        <v>0.08238289164355696</v>
      </c>
      <c r="I39" s="88">
        <v>909</v>
      </c>
      <c r="J39" s="16">
        <f t="shared" si="13"/>
        <v>0.0018453930138983064</v>
      </c>
      <c r="K39" s="71">
        <f t="shared" si="14"/>
        <v>117442</v>
      </c>
      <c r="L39" s="16">
        <f t="shared" si="2"/>
        <v>0.23842315328739813</v>
      </c>
      <c r="M39" s="2">
        <f t="shared" si="10"/>
        <v>117442</v>
      </c>
    </row>
    <row r="40" spans="1:13" ht="12.75" customHeight="1">
      <c r="A40" s="4" t="s">
        <v>5</v>
      </c>
      <c r="B40" s="5" t="str">
        <f>VLOOKUP($C40,'[2]Sheet1'!$D$4:$F$281,3,FALSE)</f>
        <v>Intsika Yethu</v>
      </c>
      <c r="C40" s="59" t="s">
        <v>29</v>
      </c>
      <c r="D40" s="67">
        <f>IF(ISERROR(VLOOKUP(C40,'[4]Sheet1'!$B$11:$J$295,6,FALSE)),"Outstanding",VLOOKUP(C40,'[4]Sheet1'!$B$11:$J$294,6,FALSE))</f>
        <v>368100</v>
      </c>
      <c r="E40" s="88" t="s">
        <v>317</v>
      </c>
      <c r="F40" s="87">
        <f t="shared" si="11"/>
        <v>0</v>
      </c>
      <c r="G40" s="88" t="s">
        <v>317</v>
      </c>
      <c r="H40" s="87">
        <f t="shared" si="12"/>
        <v>0</v>
      </c>
      <c r="I40" s="88">
        <v>74</v>
      </c>
      <c r="J40" s="16">
        <f t="shared" si="13"/>
        <v>0.00020103232817169248</v>
      </c>
      <c r="K40" s="71">
        <f>IF(E40="N/A",I40,IF(G40="N/A",E40+I40,IF(I40="N/A",E40+G40,E40+G40+I40)))</f>
        <v>74</v>
      </c>
      <c r="L40" s="16">
        <f t="shared" si="2"/>
        <v>0.00020103232817169248</v>
      </c>
      <c r="M40" s="2">
        <f t="shared" si="10"/>
        <v>74</v>
      </c>
    </row>
    <row r="41" spans="1:13" ht="12.75" customHeight="1">
      <c r="A41" s="4" t="s">
        <v>5</v>
      </c>
      <c r="B41" s="5" t="str">
        <f>VLOOKUP($C41,'[2]Sheet1'!$D$4:$F$281,3,FALSE)</f>
        <v>Emalahleni (Ec)</v>
      </c>
      <c r="C41" s="59" t="s">
        <v>30</v>
      </c>
      <c r="D41" s="67">
        <f>IF(ISERROR(VLOOKUP(C41,'[4]Sheet1'!$B$11:$J$295,6,FALSE)),"Outstanding",VLOOKUP(C41,'[4]Sheet1'!$B$11:$J$294,6,FALSE))</f>
        <v>17070</v>
      </c>
      <c r="E41" s="88">
        <v>17070</v>
      </c>
      <c r="F41" s="87">
        <f t="shared" si="11"/>
        <v>1</v>
      </c>
      <c r="G41" s="88">
        <v>74071</v>
      </c>
      <c r="H41" s="87">
        <f t="shared" si="12"/>
        <v>4.33925014645577</v>
      </c>
      <c r="I41" s="88">
        <v>16880</v>
      </c>
      <c r="J41" s="16">
        <f t="shared" si="13"/>
        <v>0.9888693614528412</v>
      </c>
      <c r="K41" s="71">
        <f t="shared" si="14"/>
        <v>108021</v>
      </c>
      <c r="L41" s="16">
        <f t="shared" si="2"/>
        <v>6.328119507908611</v>
      </c>
      <c r="M41" s="2">
        <f t="shared" si="10"/>
        <v>108021</v>
      </c>
    </row>
    <row r="42" spans="1:13" ht="12.75" customHeight="1">
      <c r="A42" s="4" t="s">
        <v>5</v>
      </c>
      <c r="B42" s="5" t="str">
        <f>VLOOKUP($C42,'[2]Sheet1'!$D$4:$F$281,3,FALSE)</f>
        <v>Engcobo</v>
      </c>
      <c r="C42" s="59" t="s">
        <v>31</v>
      </c>
      <c r="D42" s="67">
        <f>IF(ISERROR(VLOOKUP(C42,'[4]Sheet1'!$B$11:$J$295,6,FALSE)),"Outstanding",VLOOKUP(C42,'[4]Sheet1'!$B$11:$J$294,6,FALSE))</f>
        <v>195829</v>
      </c>
      <c r="E42" s="88">
        <v>83441</v>
      </c>
      <c r="F42" s="87">
        <f t="shared" si="11"/>
        <v>0.4260911305271436</v>
      </c>
      <c r="G42" s="88">
        <v>22323</v>
      </c>
      <c r="H42" s="87">
        <f t="shared" si="12"/>
        <v>0.11399230961706387</v>
      </c>
      <c r="I42" s="88">
        <v>2794</v>
      </c>
      <c r="J42" s="16">
        <f t="shared" si="13"/>
        <v>0.014267549750037021</v>
      </c>
      <c r="K42" s="71">
        <f t="shared" si="14"/>
        <v>108558</v>
      </c>
      <c r="L42" s="16">
        <f t="shared" si="2"/>
        <v>0.5543509898942445</v>
      </c>
      <c r="M42" s="2">
        <f t="shared" si="10"/>
        <v>108558</v>
      </c>
    </row>
    <row r="43" spans="1:13" ht="12.75" customHeight="1">
      <c r="A43" s="4" t="s">
        <v>5</v>
      </c>
      <c r="B43" s="5" t="str">
        <f>VLOOKUP($C43,'[2]Sheet1'!$D$4:$F$281,3,FALSE)</f>
        <v>Sakhisizwe</v>
      </c>
      <c r="C43" s="59" t="s">
        <v>32</v>
      </c>
      <c r="D43" s="67">
        <f>IF(ISERROR(VLOOKUP(C43,'[4]Sheet1'!$B$11:$J$295,6,FALSE)),"Outstanding",VLOOKUP(C43,'[4]Sheet1'!$B$11:$J$294,6,FALSE))</f>
        <v>100193</v>
      </c>
      <c r="E43" s="88">
        <v>17029</v>
      </c>
      <c r="F43" s="87">
        <f t="shared" si="11"/>
        <v>0.1699619733913547</v>
      </c>
      <c r="G43" s="88">
        <v>28581</v>
      </c>
      <c r="H43" s="87">
        <f t="shared" si="12"/>
        <v>0.28525944926292257</v>
      </c>
      <c r="I43" s="88">
        <v>769</v>
      </c>
      <c r="J43" s="16">
        <f t="shared" si="13"/>
        <v>0.007675186889303644</v>
      </c>
      <c r="K43" s="71">
        <f t="shared" si="14"/>
        <v>46379</v>
      </c>
      <c r="L43" s="16">
        <f t="shared" si="2"/>
        <v>0.46289660954358086</v>
      </c>
      <c r="M43" s="2">
        <f t="shared" si="10"/>
        <v>46379</v>
      </c>
    </row>
    <row r="44" spans="1:13" ht="12.75" customHeight="1">
      <c r="A44" s="4" t="s">
        <v>15</v>
      </c>
      <c r="B44" s="5" t="str">
        <f>VLOOKUP($C44,'[2]Sheet1'!$D$4:$F$281,3,FALSE)</f>
        <v>Chris Hani</v>
      </c>
      <c r="C44" s="59" t="s">
        <v>33</v>
      </c>
      <c r="D44" s="67">
        <f>IF(ISERROR(VLOOKUP(C44,'[4]Sheet1'!$B$11:$J$295,6,FALSE)),"Outstanding",VLOOKUP(C44,'[4]Sheet1'!$B$11:$J$294,6,FALSE))</f>
        <v>1032573</v>
      </c>
      <c r="E44" s="88">
        <v>2301</v>
      </c>
      <c r="F44" s="87">
        <f t="shared" si="11"/>
        <v>0.0022284138748543685</v>
      </c>
      <c r="G44" s="88">
        <v>42959</v>
      </c>
      <c r="H44" s="87">
        <f t="shared" si="12"/>
        <v>0.04160383817899558</v>
      </c>
      <c r="I44" s="88">
        <v>817</v>
      </c>
      <c r="J44" s="16">
        <f t="shared" si="13"/>
        <v>0.0007912273514802343</v>
      </c>
      <c r="K44" s="71">
        <f t="shared" si="14"/>
        <v>46077</v>
      </c>
      <c r="L44" s="16">
        <f t="shared" si="2"/>
        <v>0.04462347940533018</v>
      </c>
      <c r="M44" s="2">
        <f t="shared" si="10"/>
        <v>46077</v>
      </c>
    </row>
    <row r="45" spans="1:13" ht="12.75" customHeight="1">
      <c r="A45" s="4"/>
      <c r="B45" s="13"/>
      <c r="C45" s="59"/>
      <c r="D45" s="67"/>
      <c r="E45" s="67"/>
      <c r="F45" s="23"/>
      <c r="G45" s="67"/>
      <c r="H45" s="23"/>
      <c r="I45" s="67"/>
      <c r="J45" s="16"/>
      <c r="K45" s="25"/>
      <c r="L45" s="16"/>
      <c r="M45" s="2"/>
    </row>
    <row r="46" spans="1:13" s="19" customFormat="1" ht="16.5" customHeight="1">
      <c r="A46" s="50"/>
      <c r="B46" s="51" t="str">
        <f>B51&amp;" "&amp;"Municipalities"</f>
        <v>Joe Gqabi Municipalities</v>
      </c>
      <c r="C46" s="60"/>
      <c r="D46" s="66">
        <f>SUM(D47:D51)</f>
        <v>1259302</v>
      </c>
      <c r="E46" s="66">
        <f>SUM(E47:E51)</f>
        <v>72806</v>
      </c>
      <c r="F46" s="28">
        <f aca="true" t="shared" si="15" ref="F46:F51">IF(ISERROR(E46/D46),0,E46/D46)</f>
        <v>0.05781456711733961</v>
      </c>
      <c r="G46" s="66">
        <f>SUM(G47:G51)</f>
        <v>10128</v>
      </c>
      <c r="H46" s="28">
        <f aca="true" t="shared" si="16" ref="H46:H51">IF(ISERROR(G46/D46),0,G46/D46)</f>
        <v>0.008042550555784077</v>
      </c>
      <c r="I46" s="66">
        <f>SUM(I47:I51)</f>
        <v>11440</v>
      </c>
      <c r="J46" s="20">
        <f aca="true" t="shared" si="17" ref="J46:J51">IF(ISERROR(I46/D46),0,I46/D46)</f>
        <v>0.009084397547212662</v>
      </c>
      <c r="K46" s="25">
        <f aca="true" t="shared" si="18" ref="K46:K51">IF(E46="N/A",G46+I46,IF(G46="N/A",E46+I46,IF(I46="N/A",E46+G46,E46+G46+I46)))</f>
        <v>94374</v>
      </c>
      <c r="L46" s="20">
        <f t="shared" si="2"/>
        <v>0.07494151522033635</v>
      </c>
      <c r="M46" s="2">
        <f t="shared" si="10"/>
        <v>94374</v>
      </c>
    </row>
    <row r="47" spans="1:13" ht="12.75" customHeight="1">
      <c r="A47" s="4" t="s">
        <v>5</v>
      </c>
      <c r="B47" s="5" t="str">
        <f>VLOOKUP($C47,'[2]Sheet1'!$D$4:$F$281,3,FALSE)</f>
        <v>Elundini</v>
      </c>
      <c r="C47" s="59" t="s">
        <v>34</v>
      </c>
      <c r="D47" s="67">
        <f>IF(ISERROR(VLOOKUP(C47,'[4]Sheet1'!$B$11:$J$295,6,FALSE)),"Outstanding",VLOOKUP(C47,'[4]Sheet1'!$B$11:$J$294,6,FALSE))</f>
        <v>206730</v>
      </c>
      <c r="E47" s="74">
        <v>31544</v>
      </c>
      <c r="F47" s="23">
        <f t="shared" si="15"/>
        <v>0.15258549799255067</v>
      </c>
      <c r="G47" s="83">
        <v>644</v>
      </c>
      <c r="H47" s="23">
        <f t="shared" si="16"/>
        <v>0.0031151743820442123</v>
      </c>
      <c r="I47" s="83">
        <v>283</v>
      </c>
      <c r="J47" s="16">
        <f t="shared" si="17"/>
        <v>0.0013689353262709815</v>
      </c>
      <c r="K47" s="71">
        <f t="shared" si="18"/>
        <v>32471</v>
      </c>
      <c r="L47" s="16">
        <f t="shared" si="2"/>
        <v>0.15706960770086587</v>
      </c>
      <c r="M47" s="2">
        <f t="shared" si="10"/>
        <v>32471</v>
      </c>
    </row>
    <row r="48" spans="1:13" ht="12.75" customHeight="1">
      <c r="A48" s="4" t="s">
        <v>5</v>
      </c>
      <c r="B48" s="5" t="str">
        <f>VLOOKUP($C48,'[2]Sheet1'!$D$4:$F$281,3,FALSE)</f>
        <v>Senqu</v>
      </c>
      <c r="C48" s="59" t="s">
        <v>35</v>
      </c>
      <c r="D48" s="67">
        <f>IF(ISERROR(VLOOKUP(C48,'[4]Sheet1'!$B$11:$J$295,6,FALSE)),"Outstanding",VLOOKUP(C48,'[4]Sheet1'!$B$11:$J$294,6,FALSE))</f>
        <v>166451</v>
      </c>
      <c r="E48" s="74" t="s">
        <v>317</v>
      </c>
      <c r="F48" s="23">
        <f t="shared" si="15"/>
        <v>0</v>
      </c>
      <c r="G48" s="83">
        <v>763</v>
      </c>
      <c r="H48" s="23">
        <f t="shared" si="16"/>
        <v>0.004583931607500105</v>
      </c>
      <c r="I48" s="83">
        <v>2030</v>
      </c>
      <c r="J48" s="16">
        <f t="shared" si="17"/>
        <v>0.012195781341055326</v>
      </c>
      <c r="K48" s="71">
        <f t="shared" si="18"/>
        <v>2793</v>
      </c>
      <c r="L48" s="16">
        <f t="shared" si="2"/>
        <v>0.01677971294855543</v>
      </c>
      <c r="M48" s="2">
        <f t="shared" si="10"/>
        <v>2793</v>
      </c>
    </row>
    <row r="49" spans="1:13" ht="12.75" customHeight="1">
      <c r="A49" s="4" t="s">
        <v>5</v>
      </c>
      <c r="B49" s="5" t="str">
        <f>VLOOKUP($C49,'[2]Sheet1'!$D$4:$F$281,3,FALSE)</f>
        <v>Maletswai</v>
      </c>
      <c r="C49" s="59" t="s">
        <v>36</v>
      </c>
      <c r="D49" s="67">
        <f>IF(ISERROR(VLOOKUP(C49,'[4]Sheet1'!$B$11:$J$295,6,FALSE)),"Outstanding",VLOOKUP(C49,'[4]Sheet1'!$B$11:$J$294,6,FALSE))</f>
        <v>151466</v>
      </c>
      <c r="E49" s="83">
        <v>8703</v>
      </c>
      <c r="F49" s="23">
        <f t="shared" si="15"/>
        <v>0.05745843951777957</v>
      </c>
      <c r="G49" s="83">
        <f>541-218</f>
        <v>323</v>
      </c>
      <c r="H49" s="23">
        <f t="shared" si="16"/>
        <v>0.0021324917803335402</v>
      </c>
      <c r="I49" s="83">
        <f>1393-30</f>
        <v>1363</v>
      </c>
      <c r="J49" s="16">
        <f t="shared" si="17"/>
        <v>0.008998719184503453</v>
      </c>
      <c r="K49" s="71">
        <f t="shared" si="18"/>
        <v>10389</v>
      </c>
      <c r="L49" s="16">
        <f t="shared" si="2"/>
        <v>0.06858965048261656</v>
      </c>
      <c r="M49" s="2">
        <f t="shared" si="10"/>
        <v>10389</v>
      </c>
    </row>
    <row r="50" spans="1:13" ht="12.75" customHeight="1">
      <c r="A50" s="4" t="s">
        <v>5</v>
      </c>
      <c r="B50" s="5" t="str">
        <f>VLOOKUP($C50,'[2]Sheet1'!$D$4:$F$281,3,FALSE)</f>
        <v>Gariep</v>
      </c>
      <c r="C50" s="59" t="s">
        <v>37</v>
      </c>
      <c r="D50" s="67">
        <f>IF(ISERROR(VLOOKUP(C50,'[4]Sheet1'!$B$11:$J$295,6,FALSE)),"Outstanding",VLOOKUP(C50,'[4]Sheet1'!$B$11:$J$294,6,FALSE))</f>
        <v>234732</v>
      </c>
      <c r="E50" s="83">
        <v>28621</v>
      </c>
      <c r="F50" s="23">
        <f t="shared" si="15"/>
        <v>0.12193054206499326</v>
      </c>
      <c r="G50" s="83">
        <v>7976</v>
      </c>
      <c r="H50" s="23">
        <f t="shared" si="16"/>
        <v>0.03397917625206619</v>
      </c>
      <c r="I50" s="83">
        <v>3404</v>
      </c>
      <c r="J50" s="16">
        <f t="shared" si="17"/>
        <v>0.014501644428539781</v>
      </c>
      <c r="K50" s="71">
        <f t="shared" si="18"/>
        <v>40001</v>
      </c>
      <c r="L50" s="16">
        <f t="shared" si="2"/>
        <v>0.17041136274559923</v>
      </c>
      <c r="M50" s="2">
        <f t="shared" si="10"/>
        <v>40001</v>
      </c>
    </row>
    <row r="51" spans="1:13" ht="12.75" customHeight="1">
      <c r="A51" s="4" t="s">
        <v>15</v>
      </c>
      <c r="B51" s="5" t="str">
        <f>VLOOKUP($C51,'[2]Sheet1'!$D$4:$F$281,3,FALSE)</f>
        <v>Joe Gqabi</v>
      </c>
      <c r="C51" s="59" t="s">
        <v>38</v>
      </c>
      <c r="D51" s="67">
        <f>IF(ISERROR(VLOOKUP(C51,'[4]Sheet1'!$B$11:$J$295,6,FALSE)),"Outstanding",VLOOKUP(C51,'[4]Sheet1'!$B$11:$J$294,6,FALSE))</f>
        <v>499923</v>
      </c>
      <c r="E51" s="83">
        <v>3938</v>
      </c>
      <c r="F51" s="23">
        <f t="shared" si="15"/>
        <v>0.007877213090815986</v>
      </c>
      <c r="G51" s="83">
        <v>422</v>
      </c>
      <c r="H51" s="23">
        <f t="shared" si="16"/>
        <v>0.000844129996019387</v>
      </c>
      <c r="I51" s="83">
        <v>4360</v>
      </c>
      <c r="J51" s="16">
        <f t="shared" si="17"/>
        <v>0.008721343086835373</v>
      </c>
      <c r="K51" s="71">
        <f t="shared" si="18"/>
        <v>8720</v>
      </c>
      <c r="L51" s="16">
        <f t="shared" si="2"/>
        <v>0.017442686173670747</v>
      </c>
      <c r="M51" s="2">
        <f t="shared" si="10"/>
        <v>8720</v>
      </c>
    </row>
    <row r="52" spans="1:13" ht="12.75" customHeight="1">
      <c r="A52" s="4"/>
      <c r="B52" s="13"/>
      <c r="C52" s="59"/>
      <c r="D52" s="67"/>
      <c r="E52" s="67"/>
      <c r="F52" s="23"/>
      <c r="G52" s="67"/>
      <c r="H52" s="23"/>
      <c r="I52" s="67"/>
      <c r="J52" s="16"/>
      <c r="K52" s="25"/>
      <c r="L52" s="16"/>
      <c r="M52" s="2"/>
    </row>
    <row r="53" spans="1:13" s="19" customFormat="1" ht="16.5" customHeight="1">
      <c r="A53" s="50"/>
      <c r="B53" s="51" t="str">
        <f>B59&amp;" "&amp;"Municipalities"</f>
        <v>O .R. Tambo Municipalities</v>
      </c>
      <c r="C53" s="60"/>
      <c r="D53" s="66">
        <f>SUM(D54:D59)</f>
        <v>3710992</v>
      </c>
      <c r="E53" s="66">
        <f>SUM(E54:E59)</f>
        <v>304933.418</v>
      </c>
      <c r="F53" s="28">
        <f aca="true" t="shared" si="19" ref="F53:F59">IF(ISERROR(E53/D53),0,E53/D53)</f>
        <v>0.08217032480802977</v>
      </c>
      <c r="G53" s="66">
        <f>SUM(G54:G59)</f>
        <v>416246.171</v>
      </c>
      <c r="H53" s="28">
        <f aca="true" t="shared" si="20" ref="H53:H59">IF(ISERROR(G53/D53),0,G53/D53)</f>
        <v>0.1121657419363879</v>
      </c>
      <c r="I53" s="66">
        <f>SUM(I54:I59)</f>
        <v>16470.129</v>
      </c>
      <c r="J53" s="20">
        <f aca="true" t="shared" si="21" ref="J53:J59">IF(ISERROR(I53/D53),0,I53/D53)</f>
        <v>0.0044382011602288555</v>
      </c>
      <c r="K53" s="25">
        <f aca="true" t="shared" si="22" ref="K53:K59">IF(E53="N/A",G53+I53,IF(G53="N/A",E53+I53,IF(I53="N/A",E53+G53,E53+G53+I53)))</f>
        <v>737649.7179999999</v>
      </c>
      <c r="L53" s="20">
        <f t="shared" si="2"/>
        <v>0.1987742679046465</v>
      </c>
      <c r="M53" s="2">
        <f t="shared" si="10"/>
        <v>737649.7179999999</v>
      </c>
    </row>
    <row r="54" spans="1:13" ht="12.75" customHeight="1">
      <c r="A54" s="4" t="s">
        <v>5</v>
      </c>
      <c r="B54" s="5" t="str">
        <f>VLOOKUP($C54,'[2]Sheet1'!$D$4:$F$281,3,FALSE)</f>
        <v>Ngquza Hills</v>
      </c>
      <c r="C54" s="59" t="s">
        <v>39</v>
      </c>
      <c r="D54" s="81" t="str">
        <f>IF(ISERROR(VLOOKUP(C54,'[4]Sheet1'!$B$11:$J$295,6,FALSE)),"Outstanding",VLOOKUP(C54,'[4]Sheet1'!$B$11:$J$294,6,FALSE))</f>
        <v>Outstanding</v>
      </c>
      <c r="E54" s="74">
        <v>0</v>
      </c>
      <c r="F54" s="23">
        <f t="shared" si="19"/>
        <v>0</v>
      </c>
      <c r="G54" s="74">
        <v>0</v>
      </c>
      <c r="H54" s="23">
        <f t="shared" si="20"/>
        <v>0</v>
      </c>
      <c r="I54" s="74">
        <v>0</v>
      </c>
      <c r="J54" s="16">
        <f t="shared" si="21"/>
        <v>0</v>
      </c>
      <c r="K54" s="71">
        <f t="shared" si="22"/>
        <v>0</v>
      </c>
      <c r="L54" s="16">
        <f t="shared" si="2"/>
        <v>0</v>
      </c>
      <c r="M54" s="2">
        <f t="shared" si="10"/>
        <v>0</v>
      </c>
    </row>
    <row r="55" spans="1:13" ht="12.75" customHeight="1">
      <c r="A55" s="4" t="s">
        <v>5</v>
      </c>
      <c r="B55" s="5" t="str">
        <f>VLOOKUP($C55,'[2]Sheet1'!$D$4:$F$281,3,FALSE)</f>
        <v>Port St Johns</v>
      </c>
      <c r="C55" s="59" t="s">
        <v>40</v>
      </c>
      <c r="D55" s="81" t="str">
        <f>IF(ISERROR(VLOOKUP(C55,'[4]Sheet1'!$B$11:$J$295,6,FALSE)),"Outstanding",VLOOKUP(C55,'[4]Sheet1'!$B$11:$J$294,6,FALSE))</f>
        <v>Outstanding</v>
      </c>
      <c r="E55" s="74">
        <v>0</v>
      </c>
      <c r="F55" s="23">
        <f t="shared" si="19"/>
        <v>0</v>
      </c>
      <c r="G55" s="74">
        <v>0</v>
      </c>
      <c r="H55" s="23">
        <f t="shared" si="20"/>
        <v>0</v>
      </c>
      <c r="I55" s="74">
        <v>0</v>
      </c>
      <c r="J55" s="16">
        <f t="shared" si="21"/>
        <v>0</v>
      </c>
      <c r="K55" s="71">
        <f t="shared" si="22"/>
        <v>0</v>
      </c>
      <c r="L55" s="16">
        <f t="shared" si="2"/>
        <v>0</v>
      </c>
      <c r="M55" s="2">
        <f t="shared" si="10"/>
        <v>0</v>
      </c>
    </row>
    <row r="56" spans="1:13" ht="12.75" customHeight="1">
      <c r="A56" s="4" t="s">
        <v>5</v>
      </c>
      <c r="B56" s="5" t="str">
        <f>VLOOKUP($C56,'[2]Sheet1'!$D$4:$F$281,3,FALSE)</f>
        <v>Nyandeni</v>
      </c>
      <c r="C56" s="59" t="s">
        <v>41</v>
      </c>
      <c r="D56" s="67">
        <f>IF(ISERROR(VLOOKUP(C56,'[4]Sheet1'!$B$11:$J$295,6,FALSE)),"Outstanding",VLOOKUP(C56,'[4]Sheet1'!$B$11:$J$294,6,FALSE))</f>
        <v>867117</v>
      </c>
      <c r="E56" s="88">
        <v>5959</v>
      </c>
      <c r="F56" s="87">
        <f t="shared" si="19"/>
        <v>0.006872198330790424</v>
      </c>
      <c r="G56" s="88">
        <v>32690</v>
      </c>
      <c r="H56" s="87">
        <f t="shared" si="20"/>
        <v>0.03769964145553599</v>
      </c>
      <c r="I56" s="88">
        <v>251</v>
      </c>
      <c r="J56" s="16">
        <f t="shared" si="21"/>
        <v>0.000289464974161503</v>
      </c>
      <c r="K56" s="71">
        <f t="shared" si="22"/>
        <v>38900</v>
      </c>
      <c r="L56" s="16">
        <f t="shared" si="2"/>
        <v>0.04486130476048791</v>
      </c>
      <c r="M56" s="2">
        <f t="shared" si="10"/>
        <v>38900</v>
      </c>
    </row>
    <row r="57" spans="1:13" ht="12.75" customHeight="1">
      <c r="A57" s="4" t="s">
        <v>5</v>
      </c>
      <c r="B57" s="5" t="str">
        <f>VLOOKUP($C57,'[2]Sheet1'!$D$4:$F$281,3,FALSE)</f>
        <v>Mhlontlo</v>
      </c>
      <c r="C57" s="59" t="s">
        <v>42</v>
      </c>
      <c r="D57" s="67">
        <f>IF(ISERROR(VLOOKUP(C57,'[4]Sheet1'!$B$11:$J$295,6,FALSE)),"Outstanding",VLOOKUP(C57,'[4]Sheet1'!$B$11:$J$294,6,FALSE))</f>
        <v>157515</v>
      </c>
      <c r="E57" s="88">
        <f>192880418/1000</f>
        <v>192880.418</v>
      </c>
      <c r="F57" s="87">
        <f t="shared" si="19"/>
        <v>1.2245209535599784</v>
      </c>
      <c r="G57" s="88">
        <f>57591171/1000</f>
        <v>57591.171</v>
      </c>
      <c r="H57" s="87">
        <f t="shared" si="20"/>
        <v>0.3656234072945434</v>
      </c>
      <c r="I57" s="88">
        <f>215129/1000</f>
        <v>215.129</v>
      </c>
      <c r="J57" s="16">
        <f t="shared" si="21"/>
        <v>0.00136576833952322</v>
      </c>
      <c r="K57" s="71">
        <f t="shared" si="22"/>
        <v>250686.718</v>
      </c>
      <c r="L57" s="16">
        <f t="shared" si="2"/>
        <v>1.591510129194045</v>
      </c>
      <c r="M57" s="2">
        <f t="shared" si="10"/>
        <v>250686.718</v>
      </c>
    </row>
    <row r="58" spans="1:13" ht="12.75" customHeight="1">
      <c r="A58" s="4" t="s">
        <v>5</v>
      </c>
      <c r="B58" s="5" t="str">
        <f>VLOOKUP($C58,'[2]Sheet1'!$D$4:$F$281,3,FALSE)</f>
        <v>King Sabata Dalindyebo</v>
      </c>
      <c r="C58" s="59" t="s">
        <v>43</v>
      </c>
      <c r="D58" s="67">
        <f>IF(ISERROR(VLOOKUP(C58,'[4]Sheet1'!$B$11:$J$295,6,FALSE)),"Outstanding",VLOOKUP(C58,'[4]Sheet1'!$B$11:$J$294,6,FALSE))</f>
        <v>1046094</v>
      </c>
      <c r="E58" s="74">
        <v>96913</v>
      </c>
      <c r="F58" s="23">
        <f t="shared" si="19"/>
        <v>0.09264272617948291</v>
      </c>
      <c r="G58" s="74">
        <v>61768</v>
      </c>
      <c r="H58" s="23">
        <f t="shared" si="20"/>
        <v>0.05904631897324714</v>
      </c>
      <c r="I58" s="74">
        <v>870</v>
      </c>
      <c r="J58" s="16">
        <f t="shared" si="21"/>
        <v>0.0008316652232017391</v>
      </c>
      <c r="K58" s="71">
        <f t="shared" si="22"/>
        <v>159551</v>
      </c>
      <c r="L58" s="16">
        <f t="shared" si="2"/>
        <v>0.1525207103759318</v>
      </c>
      <c r="M58" s="2">
        <f t="shared" si="10"/>
        <v>159551</v>
      </c>
    </row>
    <row r="59" spans="1:13" ht="12.75" customHeight="1">
      <c r="A59" s="4" t="s">
        <v>15</v>
      </c>
      <c r="B59" s="5" t="str">
        <f>VLOOKUP($C59,'[2]Sheet1'!$D$4:$F$281,3,FALSE)</f>
        <v>O .R. Tambo</v>
      </c>
      <c r="C59" s="59" t="s">
        <v>44</v>
      </c>
      <c r="D59" s="67">
        <f>IF(ISERROR(VLOOKUP(C59,'[4]Sheet1'!$B$11:$J$295,6,FALSE)),"Outstanding",VLOOKUP(C59,'[4]Sheet1'!$B$11:$J$294,6,FALSE))</f>
        <v>1640266</v>
      </c>
      <c r="E59" s="74">
        <v>9181</v>
      </c>
      <c r="F59" s="23">
        <f t="shared" si="19"/>
        <v>0.00559726288297142</v>
      </c>
      <c r="G59" s="74">
        <v>264197</v>
      </c>
      <c r="H59" s="23">
        <f t="shared" si="20"/>
        <v>0.16106960700276662</v>
      </c>
      <c r="I59" s="74">
        <v>15134</v>
      </c>
      <c r="J59" s="16">
        <f t="shared" si="21"/>
        <v>0.00922655227871577</v>
      </c>
      <c r="K59" s="71">
        <f t="shared" si="22"/>
        <v>288512</v>
      </c>
      <c r="L59" s="16">
        <f t="shared" si="2"/>
        <v>0.1758934221644538</v>
      </c>
      <c r="M59" s="2">
        <f t="shared" si="10"/>
        <v>288512</v>
      </c>
    </row>
    <row r="60" spans="1:13" ht="12.75" customHeight="1">
      <c r="A60" s="4"/>
      <c r="B60" s="5"/>
      <c r="C60" s="59"/>
      <c r="D60" s="67"/>
      <c r="E60" s="67"/>
      <c r="F60" s="23"/>
      <c r="G60" s="67"/>
      <c r="H60" s="23"/>
      <c r="I60" s="67"/>
      <c r="J60" s="16"/>
      <c r="K60" s="25"/>
      <c r="L60" s="16"/>
      <c r="M60" s="2"/>
    </row>
    <row r="61" spans="1:13" s="19" customFormat="1" ht="16.5" customHeight="1">
      <c r="A61" s="50"/>
      <c r="B61" s="51" t="str">
        <f>B66&amp;" "&amp;"Municipalities"</f>
        <v>Alfred Nzo Municipalities</v>
      </c>
      <c r="C61" s="60"/>
      <c r="D61" s="66">
        <f>SUM(D62:D66)</f>
        <v>1958898</v>
      </c>
      <c r="E61" s="66">
        <f>SUM(E62:E66)</f>
        <v>28532</v>
      </c>
      <c r="F61" s="28">
        <f aca="true" t="shared" si="23" ref="F61:F66">IF(ISERROR(E61/D61),0,E61/D61)</f>
        <v>0.014565332140826118</v>
      </c>
      <c r="G61" s="66">
        <f>SUM(G62:G66)</f>
        <v>586783</v>
      </c>
      <c r="H61" s="28">
        <f aca="true" t="shared" si="24" ref="H61:H66">IF(ISERROR(G61/D61),0,G61/D61)</f>
        <v>0.2995475006866105</v>
      </c>
      <c r="I61" s="66">
        <f>SUM(I62:I66)</f>
        <v>82092</v>
      </c>
      <c r="J61" s="20">
        <f aca="true" t="shared" si="25" ref="J61:J66">IF(ISERROR(I61/D61),0,I61/D61)</f>
        <v>0.04190723559879075</v>
      </c>
      <c r="K61" s="25">
        <f aca="true" t="shared" si="26" ref="K61:K66">IF(E61="N/A",G61+I61,IF(G61="N/A",E61+I61,IF(I61="N/A",E61+G61,E61+G61+I61)))</f>
        <v>697407</v>
      </c>
      <c r="L61" s="20">
        <f t="shared" si="2"/>
        <v>0.3560200684262274</v>
      </c>
      <c r="M61" s="2">
        <f t="shared" si="10"/>
        <v>697407</v>
      </c>
    </row>
    <row r="62" spans="1:13" ht="12.75" customHeight="1">
      <c r="A62" s="4" t="s">
        <v>5</v>
      </c>
      <c r="B62" s="5" t="str">
        <f>VLOOKUP($C62,'[2]Sheet1'!$D$4:$F$281,3,FALSE)</f>
        <v>Matatiele</v>
      </c>
      <c r="C62" s="59" t="s">
        <v>46</v>
      </c>
      <c r="D62" s="67">
        <f>IF(ISERROR(VLOOKUP(C62,'[4]Sheet1'!$B$11:$J$295,6,FALSE)),"Outstanding",VLOOKUP(C62,'[4]Sheet1'!$B$11:$J$294,6,FALSE))</f>
        <v>321055</v>
      </c>
      <c r="E62" s="74">
        <v>16210</v>
      </c>
      <c r="F62" s="23">
        <f t="shared" si="23"/>
        <v>0.05048979146875146</v>
      </c>
      <c r="G62" s="74" t="s">
        <v>317</v>
      </c>
      <c r="H62" s="23">
        <f t="shared" si="24"/>
        <v>0</v>
      </c>
      <c r="I62" s="74">
        <v>2</v>
      </c>
      <c r="J62" s="16">
        <f t="shared" si="25"/>
        <v>6.229462241671988E-06</v>
      </c>
      <c r="K62" s="71">
        <f t="shared" si="26"/>
        <v>16212</v>
      </c>
      <c r="L62" s="16">
        <f t="shared" si="2"/>
        <v>0.05049602093099313</v>
      </c>
      <c r="M62" s="2">
        <f t="shared" si="10"/>
        <v>16212</v>
      </c>
    </row>
    <row r="63" spans="1:13" ht="12.75" customHeight="1">
      <c r="A63" s="4" t="s">
        <v>5</v>
      </c>
      <c r="B63" s="5" t="str">
        <f>VLOOKUP($C63,'[2]Sheet1'!$D$4:$F$281,3,FALSE)</f>
        <v>Umzimvubu</v>
      </c>
      <c r="C63" s="59" t="s">
        <v>45</v>
      </c>
      <c r="D63" s="67">
        <f>IF(ISERROR(VLOOKUP(C63,'[4]Sheet1'!$B$11:$J$295,6,FALSE)),"Outstanding",VLOOKUP(C63,'[4]Sheet1'!$B$11:$J$294,6,FALSE))</f>
        <v>232346</v>
      </c>
      <c r="E63" s="74">
        <v>2585</v>
      </c>
      <c r="F63" s="23">
        <f t="shared" si="23"/>
        <v>0.011125648816850731</v>
      </c>
      <c r="G63" s="74">
        <v>585438</v>
      </c>
      <c r="H63" s="23">
        <f t="shared" si="24"/>
        <v>2.5196818537870245</v>
      </c>
      <c r="I63" s="74">
        <v>80793</v>
      </c>
      <c r="J63" s="16">
        <f t="shared" si="25"/>
        <v>0.347727096657571</v>
      </c>
      <c r="K63" s="71">
        <f t="shared" si="26"/>
        <v>668816</v>
      </c>
      <c r="L63" s="16">
        <f t="shared" si="2"/>
        <v>2.8785345992614464</v>
      </c>
      <c r="M63" s="2">
        <f t="shared" si="10"/>
        <v>668816</v>
      </c>
    </row>
    <row r="64" spans="1:13" ht="12.75" customHeight="1">
      <c r="A64" s="4" t="s">
        <v>5</v>
      </c>
      <c r="B64" s="5" t="str">
        <f>VLOOKUP($C64,'[2]Sheet1'!$D$4:$F$281,3,FALSE)</f>
        <v>Mbizana</v>
      </c>
      <c r="C64" s="59" t="s">
        <v>307</v>
      </c>
      <c r="D64" s="67">
        <f>IF(ISERROR(VLOOKUP(C64,'[4]Sheet1'!$B$11:$J$295,6,FALSE)),"Outstanding",VLOOKUP(C64,'[4]Sheet1'!$B$11:$J$294,6,FALSE))</f>
        <v>220922</v>
      </c>
      <c r="E64" s="88">
        <v>9596</v>
      </c>
      <c r="F64" s="87">
        <f t="shared" si="23"/>
        <v>0.04343614488371461</v>
      </c>
      <c r="G64" s="88">
        <v>1195</v>
      </c>
      <c r="H64" s="87">
        <f t="shared" si="24"/>
        <v>0.005409148930391722</v>
      </c>
      <c r="I64" s="88">
        <v>788</v>
      </c>
      <c r="J64" s="16">
        <f t="shared" si="25"/>
        <v>0.0035668697549361313</v>
      </c>
      <c r="K64" s="71">
        <f t="shared" si="26"/>
        <v>11579</v>
      </c>
      <c r="L64" s="16">
        <f t="shared" si="2"/>
        <v>0.05241216356904247</v>
      </c>
      <c r="M64" s="2">
        <f t="shared" si="10"/>
        <v>11579</v>
      </c>
    </row>
    <row r="65" spans="1:13" ht="12.75" customHeight="1">
      <c r="A65" s="4" t="s">
        <v>5</v>
      </c>
      <c r="B65" s="5" t="str">
        <f>VLOOKUP($C65,'[2]Sheet1'!$D$4:$F$281,3,FALSE)</f>
        <v>Ntabankulu</v>
      </c>
      <c r="C65" s="59" t="s">
        <v>308</v>
      </c>
      <c r="D65" s="67">
        <f>IF(ISERROR(VLOOKUP(C65,'[4]Sheet1'!$B$11:$J$295,6,FALSE)),"Outstanding",VLOOKUP(C65,'[4]Sheet1'!$B$11:$J$294,6,FALSE))</f>
        <v>390734</v>
      </c>
      <c r="E65" s="88">
        <v>14</v>
      </c>
      <c r="F65" s="87">
        <f t="shared" si="23"/>
        <v>3.583000199624297E-05</v>
      </c>
      <c r="G65" s="88">
        <v>150</v>
      </c>
      <c r="H65" s="87">
        <f t="shared" si="24"/>
        <v>0.00038389287853117466</v>
      </c>
      <c r="I65" s="88">
        <v>5</v>
      </c>
      <c r="J65" s="16">
        <f t="shared" si="25"/>
        <v>1.2796429284372489E-05</v>
      </c>
      <c r="K65" s="71">
        <f t="shared" si="26"/>
        <v>169</v>
      </c>
      <c r="L65" s="16">
        <f t="shared" si="2"/>
        <v>0.0004325193098117901</v>
      </c>
      <c r="M65" s="2">
        <f t="shared" si="10"/>
        <v>169</v>
      </c>
    </row>
    <row r="66" spans="1:13" ht="12.75" customHeight="1">
      <c r="A66" s="4" t="s">
        <v>15</v>
      </c>
      <c r="B66" s="5" t="str">
        <f>VLOOKUP($C66,'[2]Sheet1'!$D$4:$F$281,3,FALSE)</f>
        <v>Alfred Nzo</v>
      </c>
      <c r="C66" s="59" t="s">
        <v>47</v>
      </c>
      <c r="D66" s="67">
        <f>IF(ISERROR(VLOOKUP(C66,'[4]Sheet1'!$B$11:$J$295,6,FALSE)),"Outstanding",VLOOKUP(C66,'[4]Sheet1'!$B$11:$J$294,6,FALSE))</f>
        <v>793841</v>
      </c>
      <c r="E66" s="88">
        <v>127</v>
      </c>
      <c r="F66" s="87">
        <f t="shared" si="23"/>
        <v>0.00015998165879565302</v>
      </c>
      <c r="G66" s="88" t="s">
        <v>317</v>
      </c>
      <c r="H66" s="87">
        <f t="shared" si="24"/>
        <v>0</v>
      </c>
      <c r="I66" s="88">
        <v>504</v>
      </c>
      <c r="J66" s="16">
        <f t="shared" si="25"/>
        <v>0.0006348878427795995</v>
      </c>
      <c r="K66" s="71">
        <f t="shared" si="26"/>
        <v>631</v>
      </c>
      <c r="L66" s="16">
        <f t="shared" si="2"/>
        <v>0.0007948695015752525</v>
      </c>
      <c r="M66" s="2">
        <f t="shared" si="10"/>
        <v>631</v>
      </c>
    </row>
    <row r="67" spans="1:13" ht="12.75" customHeight="1">
      <c r="A67" s="4"/>
      <c r="B67" s="5"/>
      <c r="C67" s="59"/>
      <c r="D67" s="67"/>
      <c r="E67" s="67"/>
      <c r="F67" s="23"/>
      <c r="G67" s="67"/>
      <c r="H67" s="23"/>
      <c r="I67" s="67"/>
      <c r="J67" s="16"/>
      <c r="K67" s="72"/>
      <c r="L67" s="16"/>
      <c r="M67" s="2">
        <f t="shared" si="10"/>
        <v>0</v>
      </c>
    </row>
    <row r="68" spans="1:13" s="19" customFormat="1" ht="16.5" customHeight="1">
      <c r="A68" s="79">
        <f>COUNTIF(A10:A66,"A")+COUNTIF(A10:A66,"b")+COUNTIF(A10:A66,"c")</f>
        <v>45</v>
      </c>
      <c r="B68" s="6" t="s">
        <v>238</v>
      </c>
      <c r="C68" s="60"/>
      <c r="D68" s="66">
        <f>SUM(D10:D11)+D13+D25+D35+D46+D53+D61</f>
        <v>27303068</v>
      </c>
      <c r="E68" s="66">
        <f>SUM(E10:E11)+E13+E25+E35+E46+E53+E61</f>
        <v>1405684.418</v>
      </c>
      <c r="F68" s="28">
        <f>IF(ISERROR(E68/D68),0,E68/D68)</f>
        <v>0.0514844858460595</v>
      </c>
      <c r="G68" s="66">
        <f>SUM(G10:G11)+G13+G25+G35+G46+G53+G61</f>
        <v>1871892.171</v>
      </c>
      <c r="H68" s="28">
        <f>IF(ISERROR(G68/D68),0,G68/D68)</f>
        <v>0.06855977397851407</v>
      </c>
      <c r="I68" s="66">
        <f>SUM(I10:I11)+I13+I25+I35+I46+I53+I61</f>
        <v>229734.12900000002</v>
      </c>
      <c r="J68" s="20">
        <f>IF(ISERROR(I68/D68),0,I68/D68)</f>
        <v>0.008414223961937172</v>
      </c>
      <c r="K68" s="66">
        <f>IF(E68="N/A",G68+I68,IF(G68="N/A",E68+I68,IF(I68="N/A",E68+G68,E68+G68+I68)))</f>
        <v>3507310.7180000003</v>
      </c>
      <c r="L68" s="20">
        <f>IF(ISERROR(K68/D68),0,K68/D68)</f>
        <v>0.12845848378651076</v>
      </c>
      <c r="M68" s="2">
        <f t="shared" si="10"/>
        <v>3507310.7180000003</v>
      </c>
    </row>
    <row r="69" spans="1:13" ht="13.5" customHeight="1">
      <c r="A69" s="8"/>
      <c r="B69" s="75"/>
      <c r="C69" s="76"/>
      <c r="D69" s="77"/>
      <c r="E69" s="29"/>
      <c r="F69" s="29"/>
      <c r="G69" s="29"/>
      <c r="H69" s="29"/>
      <c r="I69" s="29"/>
      <c r="J69" s="17"/>
      <c r="K69" s="78"/>
      <c r="L69" s="17"/>
      <c r="M69" s="2"/>
    </row>
    <row r="70" spans="1:13" ht="13.5" customHeight="1">
      <c r="A70" s="4"/>
      <c r="B70" s="14"/>
      <c r="C70" s="61"/>
      <c r="D70" s="67"/>
      <c r="E70" s="23"/>
      <c r="F70" s="23"/>
      <c r="G70" s="23"/>
      <c r="H70" s="23"/>
      <c r="I70" s="23"/>
      <c r="J70" s="16"/>
      <c r="K70" s="22"/>
      <c r="L70" s="16"/>
      <c r="M70" s="2"/>
    </row>
    <row r="71" spans="1:13" ht="11.25">
      <c r="A71" s="4"/>
      <c r="B71" s="6" t="s">
        <v>48</v>
      </c>
      <c r="C71" s="58"/>
      <c r="D71" s="67"/>
      <c r="E71" s="23"/>
      <c r="F71" s="23"/>
      <c r="G71" s="23"/>
      <c r="H71" s="23"/>
      <c r="I71" s="23"/>
      <c r="J71" s="16"/>
      <c r="K71" s="22"/>
      <c r="L71" s="16"/>
      <c r="M71" s="2"/>
    </row>
    <row r="72" spans="1:13" ht="11.25">
      <c r="A72" s="4"/>
      <c r="B72" s="6"/>
      <c r="C72" s="58"/>
      <c r="D72" s="67"/>
      <c r="E72" s="23"/>
      <c r="F72" s="23"/>
      <c r="G72" s="23"/>
      <c r="H72" s="23"/>
      <c r="I72" s="23"/>
      <c r="J72" s="16"/>
      <c r="K72" s="70"/>
      <c r="L72" s="16"/>
      <c r="M72" s="2"/>
    </row>
    <row r="73" spans="1:13" ht="12.75" customHeight="1">
      <c r="A73" s="4" t="s">
        <v>4</v>
      </c>
      <c r="B73" s="5" t="str">
        <f>VLOOKUP($C73,'[2]Sheet1'!$D$4:$F$281,3,FALSE)</f>
        <v>Mangaung</v>
      </c>
      <c r="C73" s="59" t="s">
        <v>309</v>
      </c>
      <c r="D73" s="67">
        <f>IF(ISERROR(VLOOKUP(C73,'[4]Sheet1'!$B$11:$J$295,6,FALSE)),"Outstanding",VLOOKUP(C73,'[4]Sheet1'!$B$11:$J$294,6,FALSE))</f>
        <v>4758599</v>
      </c>
      <c r="E73" s="74">
        <v>793309</v>
      </c>
      <c r="F73" s="23">
        <f>IF(ISERROR(E73/D73),0,E73/D73)</f>
        <v>0.16671062218102428</v>
      </c>
      <c r="G73" s="74">
        <v>267705</v>
      </c>
      <c r="H73" s="23">
        <f>IF(ISERROR(G73/D73),0,G73/D73)</f>
        <v>0.05625710424433746</v>
      </c>
      <c r="I73" s="74">
        <v>28325</v>
      </c>
      <c r="J73" s="16">
        <f>IF(ISERROR(I73/D73),0,I73/D73)</f>
        <v>0.0059523822032493175</v>
      </c>
      <c r="K73" s="71">
        <f>IF(E73="N/A",G73+I73,IF(G73="N/A",E73+I73,IF(I73="N/A",E73+G73,E73+G73+I73)))</f>
        <v>1089339</v>
      </c>
      <c r="L73" s="16">
        <f>IF(ISERROR(K73/D73),0,K73/D73)</f>
        <v>0.22892010862861106</v>
      </c>
      <c r="M73" s="2">
        <f t="shared" si="10"/>
        <v>1089339</v>
      </c>
    </row>
    <row r="74" spans="1:13" ht="12.75" customHeight="1">
      <c r="A74" s="4"/>
      <c r="B74" s="5"/>
      <c r="C74" s="59"/>
      <c r="D74" s="67"/>
      <c r="E74" s="67"/>
      <c r="F74" s="23"/>
      <c r="G74" s="67"/>
      <c r="H74" s="23"/>
      <c r="I74" s="67"/>
      <c r="J74" s="16"/>
      <c r="K74" s="25"/>
      <c r="L74" s="16">
        <f t="shared" si="2"/>
        <v>0</v>
      </c>
      <c r="M74" s="2">
        <f t="shared" si="10"/>
        <v>0</v>
      </c>
    </row>
    <row r="75" spans="1:212" s="19" customFormat="1" ht="16.5" customHeight="1">
      <c r="A75" s="50"/>
      <c r="B75" s="51" t="str">
        <f>B80&amp;" "&amp;"Municipalities"</f>
        <v>Xhariep Municipalities</v>
      </c>
      <c r="C75" s="60"/>
      <c r="D75" s="66">
        <f>SUM(D76:D80)</f>
        <v>347110</v>
      </c>
      <c r="E75" s="66">
        <f>SUM(E76:E80)</f>
        <v>291296</v>
      </c>
      <c r="F75" s="28">
        <f aca="true" t="shared" si="27" ref="F75:F80">IF(ISERROR(E75/D75),0,E75/D75)</f>
        <v>0.8392037106392786</v>
      </c>
      <c r="G75" s="66">
        <f>SUM(G76:G80)</f>
        <v>362262</v>
      </c>
      <c r="H75" s="28">
        <f aca="true" t="shared" si="28" ref="H75:H80">IF(ISERROR(G75/D75),0,G75/D75)</f>
        <v>1.0436518682838294</v>
      </c>
      <c r="I75" s="66">
        <f>SUM(I76:I80)</f>
        <v>41144</v>
      </c>
      <c r="J75" s="20">
        <f aca="true" t="shared" si="29" ref="J75:J80">IF(ISERROR(I75/D75),0,I75/D75)</f>
        <v>0.11853302987525569</v>
      </c>
      <c r="K75" s="25">
        <f aca="true" t="shared" si="30" ref="K75:K80">IF(E75="N/A",G75+I75,IF(G75="N/A",E75+I75,IF(I75="N/A",E75+G75,E75+G75+I75)))</f>
        <v>694702</v>
      </c>
      <c r="L75" s="20">
        <f aca="true" t="shared" si="31" ref="L75:L128">IF(ISERROR(K75/D75),0,K75/D75)</f>
        <v>2.0013886087983637</v>
      </c>
      <c r="M75" s="2">
        <f t="shared" si="10"/>
        <v>694702</v>
      </c>
      <c r="HD75" s="53"/>
    </row>
    <row r="76" spans="1:13" ht="12.75" customHeight="1">
      <c r="A76" s="4" t="s">
        <v>5</v>
      </c>
      <c r="B76" s="5" t="str">
        <f>VLOOKUP($C76,'[2]Sheet1'!$D$4:$F$281,3,FALSE)</f>
        <v>Letsemeng</v>
      </c>
      <c r="C76" s="59" t="s">
        <v>49</v>
      </c>
      <c r="D76" s="67">
        <f>IF(ISERROR(VLOOKUP(C76,'[4]Sheet1'!$B$11:$J$295,6,FALSE)),"Outstanding",VLOOKUP(C76,'[4]Sheet1'!$B$11:$J$294,6,FALSE))</f>
        <v>75928</v>
      </c>
      <c r="E76" s="88">
        <v>47809</v>
      </c>
      <c r="F76" s="87">
        <f t="shared" si="27"/>
        <v>0.6296623116636814</v>
      </c>
      <c r="G76" s="88">
        <v>67665</v>
      </c>
      <c r="H76" s="87">
        <f t="shared" si="28"/>
        <v>0.8911732167316405</v>
      </c>
      <c r="I76" s="88">
        <v>1095</v>
      </c>
      <c r="J76" s="16">
        <f t="shared" si="29"/>
        <v>0.014421557264777157</v>
      </c>
      <c r="K76" s="71">
        <f t="shared" si="30"/>
        <v>116569</v>
      </c>
      <c r="L76" s="16">
        <f t="shared" si="31"/>
        <v>1.535257085660099</v>
      </c>
      <c r="M76" s="2">
        <f t="shared" si="10"/>
        <v>116569</v>
      </c>
    </row>
    <row r="77" spans="1:13" ht="12.75" customHeight="1">
      <c r="A77" s="4" t="s">
        <v>5</v>
      </c>
      <c r="B77" s="5" t="str">
        <f>VLOOKUP($C77,'[2]Sheet1'!$D$4:$F$281,3,FALSE)</f>
        <v>Kopanong</v>
      </c>
      <c r="C77" s="59" t="s">
        <v>50</v>
      </c>
      <c r="D77" s="67">
        <f>IF(ISERROR(VLOOKUP(C77,'[4]Sheet1'!$B$11:$J$295,6,FALSE)),"Outstanding",VLOOKUP(C77,'[4]Sheet1'!$B$11:$J$294,6,FALSE))</f>
        <v>26792</v>
      </c>
      <c r="E77" s="88">
        <v>144540</v>
      </c>
      <c r="F77" s="87">
        <f t="shared" si="27"/>
        <v>5.3948939982084205</v>
      </c>
      <c r="G77" s="88">
        <v>163301</v>
      </c>
      <c r="H77" s="87">
        <f t="shared" si="28"/>
        <v>6.095140340400119</v>
      </c>
      <c r="I77" s="88">
        <v>27961</v>
      </c>
      <c r="J77" s="16">
        <f t="shared" si="29"/>
        <v>1.0436324275903255</v>
      </c>
      <c r="K77" s="71">
        <f t="shared" si="30"/>
        <v>335802</v>
      </c>
      <c r="L77" s="16">
        <f t="shared" si="31"/>
        <v>12.533666766198865</v>
      </c>
      <c r="M77" s="2">
        <f t="shared" si="10"/>
        <v>335802</v>
      </c>
    </row>
    <row r="78" spans="1:13" ht="12.75" customHeight="1">
      <c r="A78" s="4" t="s">
        <v>5</v>
      </c>
      <c r="B78" s="5" t="str">
        <f>VLOOKUP($C78,'[2]Sheet1'!$D$4:$F$281,3,FALSE)</f>
        <v>Mohokare</v>
      </c>
      <c r="C78" s="59" t="s">
        <v>51</v>
      </c>
      <c r="D78" s="67">
        <f>IF(ISERROR(VLOOKUP(C78,'[4]Sheet1'!$B$11:$J$295,6,FALSE)),"Outstanding",VLOOKUP(C78,'[4]Sheet1'!$B$11:$J$294,6,FALSE))</f>
        <v>171715</v>
      </c>
      <c r="E78" s="88">
        <v>87796</v>
      </c>
      <c r="F78" s="87">
        <f t="shared" si="27"/>
        <v>0.5112890545380427</v>
      </c>
      <c r="G78" s="88">
        <v>98573</v>
      </c>
      <c r="H78" s="87">
        <f t="shared" si="28"/>
        <v>0.574050024750313</v>
      </c>
      <c r="I78" s="88">
        <v>3345</v>
      </c>
      <c r="J78" s="16">
        <f t="shared" si="29"/>
        <v>0.019479952246454883</v>
      </c>
      <c r="K78" s="71">
        <f t="shared" si="30"/>
        <v>189714</v>
      </c>
      <c r="L78" s="16">
        <f t="shared" si="31"/>
        <v>1.1048190315348105</v>
      </c>
      <c r="M78" s="2">
        <f t="shared" si="10"/>
        <v>189714</v>
      </c>
    </row>
    <row r="79" spans="1:13" ht="12.75" customHeight="1">
      <c r="A79" s="4" t="s">
        <v>5</v>
      </c>
      <c r="B79" s="5" t="str">
        <f>VLOOKUP($C79,'[2]Sheet1'!$D$4:$F$281,3,FALSE)</f>
        <v>Naledi (Fs)</v>
      </c>
      <c r="C79" s="59" t="s">
        <v>310</v>
      </c>
      <c r="D79" s="67" t="str">
        <f>IF(ISERROR(VLOOKUP(C79,'[4]Sheet1'!$B$11:$J$295,6,FALSE)),"Outstanding",VLOOKUP(C79,'[4]Sheet1'!$B$11:$J$294,6,FALSE))</f>
        <v>Outstanding</v>
      </c>
      <c r="E79" s="88">
        <v>0</v>
      </c>
      <c r="F79" s="87">
        <f t="shared" si="27"/>
        <v>0</v>
      </c>
      <c r="G79" s="88">
        <v>14949</v>
      </c>
      <c r="H79" s="87">
        <f t="shared" si="28"/>
        <v>0</v>
      </c>
      <c r="I79" s="88">
        <v>8610</v>
      </c>
      <c r="J79" s="16">
        <f t="shared" si="29"/>
        <v>0</v>
      </c>
      <c r="K79" s="71">
        <f t="shared" si="30"/>
        <v>23559</v>
      </c>
      <c r="L79" s="16">
        <f t="shared" si="31"/>
        <v>0</v>
      </c>
      <c r="M79" s="2">
        <f t="shared" si="10"/>
        <v>23559</v>
      </c>
    </row>
    <row r="80" spans="1:13" ht="12.75" customHeight="1">
      <c r="A80" s="4" t="s">
        <v>15</v>
      </c>
      <c r="B80" s="5" t="str">
        <f>VLOOKUP($C80,'[2]Sheet1'!$D$4:$F$281,3,FALSE)</f>
        <v>Xhariep</v>
      </c>
      <c r="C80" s="59" t="s">
        <v>52</v>
      </c>
      <c r="D80" s="67">
        <f>IF(ISERROR(VLOOKUP(C80,'[4]Sheet1'!$B$11:$J$295,6,FALSE)),"Outstanding",VLOOKUP(C80,'[4]Sheet1'!$B$11:$J$294,6,FALSE))</f>
        <v>72675</v>
      </c>
      <c r="E80" s="88">
        <v>11151</v>
      </c>
      <c r="F80" s="87">
        <f t="shared" si="27"/>
        <v>0.15343653250773995</v>
      </c>
      <c r="G80" s="88">
        <v>17774</v>
      </c>
      <c r="H80" s="87">
        <f t="shared" si="28"/>
        <v>0.24456828345373238</v>
      </c>
      <c r="I80" s="88">
        <v>133</v>
      </c>
      <c r="J80" s="16">
        <f t="shared" si="29"/>
        <v>0.0018300653594771241</v>
      </c>
      <c r="K80" s="71">
        <f t="shared" si="30"/>
        <v>29058</v>
      </c>
      <c r="L80" s="16">
        <f t="shared" si="31"/>
        <v>0.3998348813209494</v>
      </c>
      <c r="M80" s="2">
        <f t="shared" si="10"/>
        <v>29058</v>
      </c>
    </row>
    <row r="81" spans="1:13" ht="12.75" customHeight="1">
      <c r="A81" s="4"/>
      <c r="B81" s="13"/>
      <c r="C81" s="59"/>
      <c r="D81" s="67"/>
      <c r="E81" s="67"/>
      <c r="F81" s="23"/>
      <c r="G81" s="67"/>
      <c r="H81" s="23"/>
      <c r="I81" s="67"/>
      <c r="J81" s="16"/>
      <c r="K81" s="25"/>
      <c r="L81" s="16"/>
      <c r="M81" s="2"/>
    </row>
    <row r="82" spans="1:13" s="19" customFormat="1" ht="16.5" customHeight="1">
      <c r="A82" s="50"/>
      <c r="B82" s="51" t="str">
        <f>B88&amp;" "&amp;"Municipalities"</f>
        <v>Lejweleputswa Municipalities</v>
      </c>
      <c r="C82" s="60"/>
      <c r="D82" s="66">
        <f>SUM(D83:D88)</f>
        <v>3191883</v>
      </c>
      <c r="E82" s="66">
        <f>SUM(E83:E88)</f>
        <v>5570664</v>
      </c>
      <c r="F82" s="28">
        <f aca="true" t="shared" si="32" ref="F82:F88">IF(ISERROR(E82/D82),0,E82/D82)</f>
        <v>1.745259459698241</v>
      </c>
      <c r="G82" s="66">
        <f>SUM(G83:G88)</f>
        <v>683623</v>
      </c>
      <c r="H82" s="28">
        <f aca="true" t="shared" si="33" ref="H82:H88">IF(ISERROR(G82/D82),0,G82/D82)</f>
        <v>0.21417545693247528</v>
      </c>
      <c r="I82" s="66">
        <f>SUM(I83:I88)</f>
        <v>751893</v>
      </c>
      <c r="J82" s="20">
        <f aca="true" t="shared" si="34" ref="J82:J88">IF(ISERROR(I82/D82),0,I82/D82)</f>
        <v>0.23556408552569127</v>
      </c>
      <c r="K82" s="25">
        <f aca="true" t="shared" si="35" ref="K82:K88">IF(E82="N/A",G82+I82,IF(G82="N/A",E82+I82,IF(I82="N/A",E82+G82,E82+G82+I82)))</f>
        <v>7006180</v>
      </c>
      <c r="L82" s="20">
        <f t="shared" si="31"/>
        <v>2.194999002156407</v>
      </c>
      <c r="M82" s="2">
        <f t="shared" si="10"/>
        <v>7006180</v>
      </c>
    </row>
    <row r="83" spans="1:13" ht="12.75" customHeight="1">
      <c r="A83" s="4" t="s">
        <v>5</v>
      </c>
      <c r="B83" s="5" t="str">
        <f>VLOOKUP($C83,'[2]Sheet1'!$D$4:$F$281,3,FALSE)</f>
        <v>Masilonyana</v>
      </c>
      <c r="C83" s="59" t="s">
        <v>53</v>
      </c>
      <c r="D83" s="67">
        <f>IF(ISERROR(VLOOKUP(C83,'[4]Sheet1'!$B$11:$J$295,6,FALSE)),"Outstanding",VLOOKUP(C83,'[4]Sheet1'!$B$11:$J$294,6,FALSE))</f>
        <v>204476</v>
      </c>
      <c r="E83" s="84">
        <v>591872</v>
      </c>
      <c r="F83" s="87">
        <f t="shared" si="32"/>
        <v>2.8945793149318257</v>
      </c>
      <c r="G83" s="84">
        <v>164599</v>
      </c>
      <c r="H83" s="87">
        <f t="shared" si="33"/>
        <v>0.804979557503081</v>
      </c>
      <c r="I83" s="84">
        <v>1739</v>
      </c>
      <c r="J83" s="16">
        <f t="shared" si="34"/>
        <v>0.008504665584225043</v>
      </c>
      <c r="K83" s="71">
        <f t="shared" si="35"/>
        <v>758210</v>
      </c>
      <c r="L83" s="16">
        <f t="shared" si="31"/>
        <v>3.708063538019132</v>
      </c>
      <c r="M83" s="2">
        <f t="shared" si="10"/>
        <v>758210</v>
      </c>
    </row>
    <row r="84" spans="1:13" ht="12.75" customHeight="1">
      <c r="A84" s="4" t="s">
        <v>5</v>
      </c>
      <c r="B84" s="5" t="str">
        <f>VLOOKUP($C84,'[2]Sheet1'!$D$4:$F$281,3,FALSE)</f>
        <v>Tokologo</v>
      </c>
      <c r="C84" s="59" t="s">
        <v>54</v>
      </c>
      <c r="D84" s="67">
        <f>IF(ISERROR(VLOOKUP(C84,'[4]Sheet1'!$B$11:$J$295,6,FALSE)),"Outstanding",VLOOKUP(C84,'[4]Sheet1'!$B$11:$J$294,6,FALSE))</f>
        <v>201937</v>
      </c>
      <c r="E84" s="88">
        <v>38587</v>
      </c>
      <c r="F84" s="87">
        <v>0.15258202326059858</v>
      </c>
      <c r="G84" s="88">
        <v>47582</v>
      </c>
      <c r="H84" s="87">
        <v>0.1380762202132423</v>
      </c>
      <c r="I84" s="88">
        <v>268303</v>
      </c>
      <c r="J84" s="16">
        <v>0.007732152149971559</v>
      </c>
      <c r="K84" s="71">
        <v>246557</v>
      </c>
      <c r="L84" s="16">
        <v>0.2983903956238125</v>
      </c>
      <c r="M84" s="2">
        <f t="shared" si="10"/>
        <v>354472</v>
      </c>
    </row>
    <row r="85" spans="1:13" ht="12.75" customHeight="1">
      <c r="A85" s="4" t="s">
        <v>5</v>
      </c>
      <c r="B85" s="5" t="str">
        <f>VLOOKUP($C85,'[2]Sheet1'!$D$4:$F$281,3,FALSE)</f>
        <v>Tswelopele</v>
      </c>
      <c r="C85" s="59" t="s">
        <v>55</v>
      </c>
      <c r="D85" s="67">
        <f>IF(ISERROR(VLOOKUP(C85,'[4]Sheet1'!$B$11:$J$295,6,FALSE)),"Outstanding",VLOOKUP(C85,'[4]Sheet1'!$B$11:$J$294,6,FALSE))</f>
        <v>30708</v>
      </c>
      <c r="E85" s="88">
        <v>1982</v>
      </c>
      <c r="F85" s="87">
        <f>IF(ISERROR(E85/D85),0,E85/D85)</f>
        <v>0.06454344144848248</v>
      </c>
      <c r="G85" s="88">
        <v>1744</v>
      </c>
      <c r="H85" s="87">
        <f>IF(ISERROR(G85/D85),0,G85/D85)</f>
        <v>0.056793018106031004</v>
      </c>
      <c r="I85" s="88">
        <v>98</v>
      </c>
      <c r="J85" s="16">
        <f>IF(ISERROR(I85/D85),0,I85/D85)</f>
        <v>0.003191350788068256</v>
      </c>
      <c r="K85" s="71">
        <f>IF(E85="N/A",G85+I85,IF(G85="N/A",E85+I85,IF(I85="N/A",E85+G85,E85+G85+I85)))</f>
        <v>3824</v>
      </c>
      <c r="L85" s="16">
        <f>IF(ISERROR(K85/D85),0,K85/D85)</f>
        <v>0.12452781034258174</v>
      </c>
      <c r="M85" s="2">
        <f t="shared" si="10"/>
        <v>3824</v>
      </c>
    </row>
    <row r="86" spans="1:13" ht="12.75" customHeight="1">
      <c r="A86" s="4" t="s">
        <v>5</v>
      </c>
      <c r="B86" s="5" t="str">
        <f>VLOOKUP($C86,'[2]Sheet1'!$D$4:$F$281,3,FALSE)</f>
        <v>Matjhabeng</v>
      </c>
      <c r="C86" s="59" t="s">
        <v>56</v>
      </c>
      <c r="D86" s="67">
        <f>IF(ISERROR(VLOOKUP(C86,'[4]Sheet1'!$B$11:$J$295,6,FALSE)),"Outstanding",VLOOKUP(C86,'[4]Sheet1'!$B$11:$J$294,6,FALSE))</f>
        <v>2217251</v>
      </c>
      <c r="E86" s="88">
        <v>3244888</v>
      </c>
      <c r="F86" s="87">
        <f t="shared" si="32"/>
        <v>1.4634734633111002</v>
      </c>
      <c r="G86" s="88">
        <v>399533</v>
      </c>
      <c r="H86" s="87">
        <f t="shared" si="33"/>
        <v>0.18019295064022972</v>
      </c>
      <c r="I86" s="88">
        <v>181777</v>
      </c>
      <c r="J86" s="16">
        <f t="shared" si="34"/>
        <v>0.08198305018241056</v>
      </c>
      <c r="K86" s="71">
        <f t="shared" si="35"/>
        <v>3826198</v>
      </c>
      <c r="L86" s="16">
        <f t="shared" si="31"/>
        <v>1.7256494641337403</v>
      </c>
      <c r="M86" s="2">
        <f t="shared" si="10"/>
        <v>3826198</v>
      </c>
    </row>
    <row r="87" spans="1:13" ht="12.75" customHeight="1">
      <c r="A87" s="4" t="s">
        <v>5</v>
      </c>
      <c r="B87" s="5" t="str">
        <f>VLOOKUP($C87,'[2]Sheet1'!$D$4:$F$281,3,FALSE)</f>
        <v>Nala</v>
      </c>
      <c r="C87" s="59" t="s">
        <v>57</v>
      </c>
      <c r="D87" s="15">
        <v>434155</v>
      </c>
      <c r="E87" s="88">
        <v>97795</v>
      </c>
      <c r="F87" s="16">
        <f t="shared" si="32"/>
        <v>0.2252536536490424</v>
      </c>
      <c r="G87" s="88">
        <v>38922</v>
      </c>
      <c r="H87" s="16">
        <f t="shared" si="33"/>
        <v>0.08965000978913061</v>
      </c>
      <c r="I87" s="88">
        <v>11296</v>
      </c>
      <c r="J87" s="16">
        <f t="shared" si="34"/>
        <v>0.02601835749904988</v>
      </c>
      <c r="K87" s="71">
        <f t="shared" si="35"/>
        <v>148013</v>
      </c>
      <c r="L87" s="16">
        <f t="shared" si="31"/>
        <v>0.3409220209372229</v>
      </c>
      <c r="M87" s="2">
        <f t="shared" si="10"/>
        <v>148013</v>
      </c>
    </row>
    <row r="88" spans="1:13" ht="12.75" customHeight="1">
      <c r="A88" s="4" t="s">
        <v>15</v>
      </c>
      <c r="B88" s="5" t="str">
        <f>VLOOKUP($C88,'[2]Sheet1'!$D$4:$F$281,3,FALSE)</f>
        <v>Lejweleputswa</v>
      </c>
      <c r="C88" s="59" t="s">
        <v>58</v>
      </c>
      <c r="D88" s="67">
        <f>IF(ISERROR(VLOOKUP(C88,'[4]Sheet1'!$B$11:$J$295,6,FALSE)),"Outstanding",VLOOKUP(C88,'[4]Sheet1'!$B$11:$J$294,6,FALSE))</f>
        <v>103356</v>
      </c>
      <c r="E88" s="88">
        <v>1595540</v>
      </c>
      <c r="F88" s="87">
        <f t="shared" si="32"/>
        <v>15.437323425829174</v>
      </c>
      <c r="G88" s="88">
        <v>31243</v>
      </c>
      <c r="H88" s="87">
        <f t="shared" si="33"/>
        <v>0.30228530515886837</v>
      </c>
      <c r="I88" s="88">
        <v>288680</v>
      </c>
      <c r="J88" s="16">
        <f t="shared" si="34"/>
        <v>2.7930647470877354</v>
      </c>
      <c r="K88" s="71">
        <f t="shared" si="35"/>
        <v>1915463</v>
      </c>
      <c r="L88" s="16">
        <f t="shared" si="31"/>
        <v>18.532673478075775</v>
      </c>
      <c r="M88" s="2">
        <f t="shared" si="10"/>
        <v>1915463</v>
      </c>
    </row>
    <row r="89" spans="1:13" ht="12.75" customHeight="1">
      <c r="A89" s="4"/>
      <c r="B89" s="13"/>
      <c r="C89" s="59"/>
      <c r="D89" s="67"/>
      <c r="E89" s="67"/>
      <c r="F89" s="23"/>
      <c r="G89" s="67"/>
      <c r="H89" s="23"/>
      <c r="I89" s="67"/>
      <c r="J89" s="16"/>
      <c r="K89" s="25"/>
      <c r="L89" s="16"/>
      <c r="M89" s="2"/>
    </row>
    <row r="90" spans="1:13" s="19" customFormat="1" ht="16.5" customHeight="1">
      <c r="A90" s="50"/>
      <c r="B90" s="51" t="str">
        <f>B97&amp;" "&amp;"Municipalities"</f>
        <v>Thabo Mofutsanyana Municipalities</v>
      </c>
      <c r="C90" s="60"/>
      <c r="D90" s="66">
        <f>SUM(D91:D97)</f>
        <v>3619197</v>
      </c>
      <c r="E90" s="66">
        <f>SUM(E91:E97)</f>
        <v>474916</v>
      </c>
      <c r="F90" s="28">
        <f>IF(ISERROR(E90/D90),0,E90/D90)</f>
        <v>0.1312213731388482</v>
      </c>
      <c r="G90" s="66">
        <f>SUM(G91:G97)</f>
        <v>358400</v>
      </c>
      <c r="H90" s="28">
        <f>IF(ISERROR(G90/D90),0,G90/D90)</f>
        <v>0.09902749145735919</v>
      </c>
      <c r="I90" s="66">
        <f>SUM(I91:I97)</f>
        <v>757410</v>
      </c>
      <c r="J90" s="20">
        <f aca="true" t="shared" si="36" ref="J90:J97">IF(ISERROR(I90/D90),0,I90/D90)</f>
        <v>0.2092757039752188</v>
      </c>
      <c r="K90" s="25">
        <f aca="true" t="shared" si="37" ref="K90:K97">IF(E90="N/A",G90+I90,IF(G90="N/A",E90+I90,IF(I90="N/A",E90+G90,E90+G90+I90)))</f>
        <v>1590726</v>
      </c>
      <c r="L90" s="20">
        <f t="shared" si="31"/>
        <v>0.4395245685714262</v>
      </c>
      <c r="M90" s="2">
        <f aca="true" t="shared" si="38" ref="M90:M152">IF(AND(E90="N/A",G90="N/A",I90="N/A"),0,IF(E90="N/A",SUM(G90,I90),IF(G90="N/A",SUM(E90,I90),IF(I90="N/A",SUM(E90,G90),SUM(E90,G90,I90)))))</f>
        <v>1590726</v>
      </c>
    </row>
    <row r="91" spans="1:13" ht="12.75" customHeight="1">
      <c r="A91" s="4" t="s">
        <v>5</v>
      </c>
      <c r="B91" s="5" t="str">
        <f>VLOOKUP($C91,'[2]Sheet1'!$D$4:$F$281,3,FALSE)</f>
        <v>Setsoto</v>
      </c>
      <c r="C91" s="59" t="s">
        <v>59</v>
      </c>
      <c r="D91" s="67">
        <f>IF(ISERROR(VLOOKUP(C91,'[4]Sheet1'!$B$11:$J$295,6,FALSE)),"Outstanding",VLOOKUP(C91,'[4]Sheet1'!$B$11:$J$294,6,FALSE))</f>
        <v>630697</v>
      </c>
      <c r="E91" s="88">
        <v>154181</v>
      </c>
      <c r="F91" s="87">
        <f aca="true" t="shared" si="39" ref="F91:F97">IF(ISERROR(E91/D91),0,E91/D91)</f>
        <v>0.24446128648146415</v>
      </c>
      <c r="G91" s="88">
        <v>131973</v>
      </c>
      <c r="H91" s="87">
        <f aca="true" t="shared" si="40" ref="H91:H97">IF(ISERROR(G91/D91),0,G91/D91)</f>
        <v>0.20924944941865903</v>
      </c>
      <c r="I91" s="88" t="s">
        <v>317</v>
      </c>
      <c r="J91" s="16">
        <f t="shared" si="36"/>
        <v>0</v>
      </c>
      <c r="K91" s="71">
        <f t="shared" si="37"/>
        <v>286154</v>
      </c>
      <c r="L91" s="16">
        <f t="shared" si="31"/>
        <v>0.4537107359001232</v>
      </c>
      <c r="M91" s="2">
        <f t="shared" si="38"/>
        <v>286154</v>
      </c>
    </row>
    <row r="92" spans="1:13" ht="12.75" customHeight="1">
      <c r="A92" s="4" t="s">
        <v>5</v>
      </c>
      <c r="B92" s="5" t="str">
        <f>VLOOKUP($C92,'[2]Sheet1'!$D$4:$F$281,3,FALSE)</f>
        <v>Dihlabeng</v>
      </c>
      <c r="C92" s="59" t="s">
        <v>60</v>
      </c>
      <c r="D92" s="67">
        <f>IF(ISERROR(VLOOKUP(C92,'[4]Sheet1'!$B$11:$J$295,6,FALSE)),"Outstanding",VLOOKUP(C92,'[4]Sheet1'!$B$11:$J$294,6,FALSE))</f>
        <v>826290</v>
      </c>
      <c r="E92" s="88" t="s">
        <v>317</v>
      </c>
      <c r="F92" s="87">
        <f t="shared" si="39"/>
        <v>0</v>
      </c>
      <c r="G92" s="88" t="s">
        <v>317</v>
      </c>
      <c r="H92" s="87">
        <f t="shared" si="40"/>
        <v>0</v>
      </c>
      <c r="I92" s="88">
        <v>6388</v>
      </c>
      <c r="J92" s="16">
        <f t="shared" si="36"/>
        <v>0.007730941921117283</v>
      </c>
      <c r="K92" s="71">
        <f>IF(E92="N/A",I92,IF(G92="N/A",E92+I92,IF(I92="N/A",E92+G92,E92+G92+I92)))</f>
        <v>6388</v>
      </c>
      <c r="L92" s="16">
        <f t="shared" si="31"/>
        <v>0.007730941921117283</v>
      </c>
      <c r="M92" s="2">
        <f t="shared" si="38"/>
        <v>6388</v>
      </c>
    </row>
    <row r="93" spans="1:13" ht="12.75" customHeight="1">
      <c r="A93" s="4" t="s">
        <v>5</v>
      </c>
      <c r="B93" s="5" t="str">
        <f>VLOOKUP($C93,'[2]Sheet1'!$D$4:$F$281,3,FALSE)</f>
        <v>Nketoana</v>
      </c>
      <c r="C93" s="59" t="s">
        <v>61</v>
      </c>
      <c r="D93" s="67" t="str">
        <f>IF(ISERROR(VLOOKUP(C93,'[4]Sheet1'!$B$11:$J$295,6,FALSE)),"Outstanding",VLOOKUP(C93,'[4]Sheet1'!$B$11:$J$294,6,FALSE))</f>
        <v>Outstanding</v>
      </c>
      <c r="E93" s="88">
        <v>100436</v>
      </c>
      <c r="F93" s="87">
        <f t="shared" si="39"/>
        <v>0</v>
      </c>
      <c r="G93" s="88">
        <v>35419</v>
      </c>
      <c r="H93" s="87">
        <f t="shared" si="40"/>
        <v>0</v>
      </c>
      <c r="I93" s="88">
        <v>734343</v>
      </c>
      <c r="J93" s="16">
        <f t="shared" si="36"/>
        <v>0</v>
      </c>
      <c r="K93" s="71">
        <f t="shared" si="37"/>
        <v>870198</v>
      </c>
      <c r="L93" s="16">
        <f t="shared" si="31"/>
        <v>0</v>
      </c>
      <c r="M93" s="2">
        <f t="shared" si="38"/>
        <v>870198</v>
      </c>
    </row>
    <row r="94" spans="1:13" ht="12.75" customHeight="1">
      <c r="A94" s="4" t="s">
        <v>5</v>
      </c>
      <c r="B94" s="5" t="str">
        <f>VLOOKUP($C94,'[2]Sheet1'!$D$4:$F$281,3,FALSE)</f>
        <v>Maluti-a-Phofung</v>
      </c>
      <c r="C94" s="59" t="s">
        <v>62</v>
      </c>
      <c r="D94" s="67">
        <f>IF(ISERROR(VLOOKUP(C94,'[4]Sheet1'!$B$11:$J$295,6,FALSE)),"Outstanding",VLOOKUP(C94,'[4]Sheet1'!$B$11:$J$294,6,FALSE))</f>
        <v>1611599</v>
      </c>
      <c r="E94" s="88">
        <v>0</v>
      </c>
      <c r="F94" s="87">
        <f t="shared" si="39"/>
        <v>0</v>
      </c>
      <c r="G94" s="88">
        <v>3310</v>
      </c>
      <c r="H94" s="87">
        <f t="shared" si="40"/>
        <v>0.0020538607929143663</v>
      </c>
      <c r="I94" s="88">
        <v>13099</v>
      </c>
      <c r="J94" s="16">
        <f t="shared" si="36"/>
        <v>0.008127952424889815</v>
      </c>
      <c r="K94" s="71">
        <f t="shared" si="37"/>
        <v>16409</v>
      </c>
      <c r="L94" s="16">
        <f t="shared" si="31"/>
        <v>0.01018181321780418</v>
      </c>
      <c r="M94" s="2">
        <f t="shared" si="38"/>
        <v>16409</v>
      </c>
    </row>
    <row r="95" spans="1:13" ht="12.75" customHeight="1">
      <c r="A95" s="4" t="s">
        <v>5</v>
      </c>
      <c r="B95" s="5" t="str">
        <f>VLOOKUP($C95,'[2]Sheet1'!$D$4:$F$281,3,FALSE)</f>
        <v>Phumelela</v>
      </c>
      <c r="C95" s="59" t="s">
        <v>63</v>
      </c>
      <c r="D95" s="67">
        <f>IF(ISERROR(VLOOKUP(C95,'[4]Sheet1'!$B$11:$J$295,6,FALSE)),"Outstanding",VLOOKUP(C95,'[4]Sheet1'!$B$11:$J$294,6,FALSE))</f>
        <v>148026</v>
      </c>
      <c r="E95" s="88">
        <v>68854</v>
      </c>
      <c r="F95" s="87">
        <f t="shared" si="39"/>
        <v>0.46514801453798654</v>
      </c>
      <c r="G95" s="88">
        <v>123971</v>
      </c>
      <c r="H95" s="87">
        <f t="shared" si="40"/>
        <v>0.8374947644332752</v>
      </c>
      <c r="I95" s="88">
        <v>1059</v>
      </c>
      <c r="J95" s="16">
        <f t="shared" si="36"/>
        <v>0.007154148595517004</v>
      </c>
      <c r="K95" s="71">
        <f t="shared" si="37"/>
        <v>193884</v>
      </c>
      <c r="L95" s="16">
        <f t="shared" si="31"/>
        <v>1.309796927566779</v>
      </c>
      <c r="M95" s="2">
        <f t="shared" si="38"/>
        <v>193884</v>
      </c>
    </row>
    <row r="96" spans="1:13" ht="12.75" customHeight="1">
      <c r="A96" s="4" t="s">
        <v>5</v>
      </c>
      <c r="B96" s="5" t="str">
        <f>VLOOKUP($C96,'[2]Sheet1'!$D$4:$F$281,3,FALSE)</f>
        <v>Mantsopa</v>
      </c>
      <c r="C96" s="59" t="s">
        <v>305</v>
      </c>
      <c r="D96" s="67">
        <f>IF(ISERROR(VLOOKUP(C96,'[4]Sheet1'!$B$11:$J$295,6,FALSE)),"Outstanding",VLOOKUP(C96,'[4]Sheet1'!$B$11:$J$294,6,FALSE))</f>
        <v>316243</v>
      </c>
      <c r="E96" s="88">
        <v>151445</v>
      </c>
      <c r="F96" s="87">
        <f t="shared" si="39"/>
        <v>0.47888807024977625</v>
      </c>
      <c r="G96" s="88">
        <v>17635</v>
      </c>
      <c r="H96" s="87">
        <f t="shared" si="40"/>
        <v>0.0557640801535528</v>
      </c>
      <c r="I96" s="88">
        <v>1198</v>
      </c>
      <c r="J96" s="16">
        <f t="shared" si="36"/>
        <v>0.003788226142554934</v>
      </c>
      <c r="K96" s="71">
        <f t="shared" si="37"/>
        <v>170278</v>
      </c>
      <c r="L96" s="16">
        <f t="shared" si="31"/>
        <v>0.5384403765458841</v>
      </c>
      <c r="M96" s="2">
        <f t="shared" si="38"/>
        <v>170278</v>
      </c>
    </row>
    <row r="97" spans="1:13" ht="12.75" customHeight="1">
      <c r="A97" s="4" t="s">
        <v>15</v>
      </c>
      <c r="B97" s="5" t="str">
        <f>VLOOKUP($C97,'[2]Sheet1'!$D$4:$F$281,3,FALSE)</f>
        <v>Thabo Mofutsanyana</v>
      </c>
      <c r="C97" s="59" t="s">
        <v>64</v>
      </c>
      <c r="D97" s="67">
        <f>IF(ISERROR(VLOOKUP(C97,'[4]Sheet1'!$B$11:$J$295,6,FALSE)),"Outstanding",VLOOKUP(C97,'[4]Sheet1'!$B$11:$J$294,6,FALSE))</f>
        <v>86342</v>
      </c>
      <c r="E97" s="88" t="s">
        <v>317</v>
      </c>
      <c r="F97" s="87">
        <f t="shared" si="39"/>
        <v>0</v>
      </c>
      <c r="G97" s="88">
        <v>46092</v>
      </c>
      <c r="H97" s="87">
        <f t="shared" si="40"/>
        <v>0.5338305807139052</v>
      </c>
      <c r="I97" s="88">
        <v>1323</v>
      </c>
      <c r="J97" s="16">
        <f t="shared" si="36"/>
        <v>0.015322786129577725</v>
      </c>
      <c r="K97" s="71">
        <f t="shared" si="37"/>
        <v>47415</v>
      </c>
      <c r="L97" s="16">
        <f t="shared" si="31"/>
        <v>0.5491533668434829</v>
      </c>
      <c r="M97" s="2">
        <f t="shared" si="38"/>
        <v>47415</v>
      </c>
    </row>
    <row r="98" spans="1:13" ht="12.75" customHeight="1">
      <c r="A98" s="4"/>
      <c r="B98" s="13"/>
      <c r="C98" s="59"/>
      <c r="D98" s="67"/>
      <c r="E98" s="67"/>
      <c r="F98" s="23"/>
      <c r="G98" s="67"/>
      <c r="H98" s="23"/>
      <c r="I98" s="67"/>
      <c r="J98" s="16"/>
      <c r="K98" s="25"/>
      <c r="L98" s="16"/>
      <c r="M98" s="2"/>
    </row>
    <row r="99" spans="1:13" s="19" customFormat="1" ht="16.5" customHeight="1">
      <c r="A99" s="50"/>
      <c r="B99" s="51" t="str">
        <f>B104&amp;" "&amp;"Municipalities"</f>
        <v>Fezile Dabi Municipalities</v>
      </c>
      <c r="C99" s="60"/>
      <c r="D99" s="66">
        <f>SUM(D100:D104)</f>
        <v>1869536</v>
      </c>
      <c r="E99" s="66">
        <f>SUM(E100:E104)</f>
        <v>456402</v>
      </c>
      <c r="F99" s="28">
        <f aca="true" t="shared" si="41" ref="F99:F104">IF(ISERROR(E99/D99),0,E99/D99)</f>
        <v>0.2441258151755302</v>
      </c>
      <c r="G99" s="66">
        <f>SUM(G100:G104)</f>
        <v>430136</v>
      </c>
      <c r="H99" s="28">
        <f aca="true" t="shared" si="42" ref="H99:H104">IF(ISERROR(G99/D99),0,G99/D99)</f>
        <v>0.2300763397976824</v>
      </c>
      <c r="I99" s="66">
        <f>SUM(I100:I104)</f>
        <v>43685</v>
      </c>
      <c r="J99" s="20">
        <f aca="true" t="shared" si="43" ref="J99:J104">IF(ISERROR(I99/D99),0,I99/D99)</f>
        <v>0.023366760522397</v>
      </c>
      <c r="K99" s="25">
        <f aca="true" t="shared" si="44" ref="K99:K104">IF(E99="N/A",G99+I99,IF(G99="N/A",E99+I99,IF(I99="N/A",E99+G99,E99+G99+I99)))</f>
        <v>930223</v>
      </c>
      <c r="L99" s="20">
        <f t="shared" si="31"/>
        <v>0.4975689154956096</v>
      </c>
      <c r="M99" s="2">
        <f t="shared" si="38"/>
        <v>930223</v>
      </c>
    </row>
    <row r="100" spans="1:13" ht="12.75" customHeight="1">
      <c r="A100" s="4" t="s">
        <v>5</v>
      </c>
      <c r="B100" s="5" t="str">
        <f>VLOOKUP($C100,'[2]Sheet1'!$D$4:$F$281,3,FALSE)</f>
        <v>Moqhaka</v>
      </c>
      <c r="C100" s="59" t="s">
        <v>65</v>
      </c>
      <c r="D100" s="67">
        <f>IF(ISERROR(VLOOKUP(C100,'[4]Sheet1'!$B$11:$J$295,6,FALSE)),"Outstanding",VLOOKUP(C100,'[4]Sheet1'!$B$11:$J$294,6,FALSE))</f>
        <v>27513</v>
      </c>
      <c r="E100" s="88">
        <v>155977</v>
      </c>
      <c r="F100" s="87">
        <f t="shared" si="41"/>
        <v>5.669210918474903</v>
      </c>
      <c r="G100" s="88">
        <v>144794</v>
      </c>
      <c r="H100" s="87">
        <f t="shared" si="42"/>
        <v>5.262748518881983</v>
      </c>
      <c r="I100" s="88">
        <v>27878</v>
      </c>
      <c r="J100" s="16">
        <f t="shared" si="43"/>
        <v>1.013266455857231</v>
      </c>
      <c r="K100" s="71">
        <f t="shared" si="44"/>
        <v>328649</v>
      </c>
      <c r="L100" s="16">
        <f t="shared" si="31"/>
        <v>11.945225893214117</v>
      </c>
      <c r="M100" s="2">
        <f t="shared" si="38"/>
        <v>328649</v>
      </c>
    </row>
    <row r="101" spans="1:13" ht="12.75" customHeight="1">
      <c r="A101" s="4" t="s">
        <v>5</v>
      </c>
      <c r="B101" s="5" t="str">
        <f>VLOOKUP($C101,'[2]Sheet1'!$D$4:$F$281,3,FALSE)</f>
        <v>Ngwathe</v>
      </c>
      <c r="C101" s="59" t="s">
        <v>66</v>
      </c>
      <c r="D101" s="67">
        <f>IF(ISERROR(VLOOKUP(C101,'[4]Sheet1'!$B$11:$J$295,6,FALSE)),"Outstanding",VLOOKUP(C101,'[4]Sheet1'!$B$11:$J$294,6,FALSE))</f>
        <v>608571</v>
      </c>
      <c r="E101" s="74">
        <v>187185</v>
      </c>
      <c r="F101" s="23">
        <f t="shared" si="41"/>
        <v>0.30758120252197363</v>
      </c>
      <c r="G101" s="74">
        <v>15418</v>
      </c>
      <c r="H101" s="23">
        <f t="shared" si="42"/>
        <v>0.025334759625417577</v>
      </c>
      <c r="I101" s="74" t="s">
        <v>317</v>
      </c>
      <c r="J101" s="16">
        <f t="shared" si="43"/>
        <v>0</v>
      </c>
      <c r="K101" s="71">
        <f t="shared" si="44"/>
        <v>202603</v>
      </c>
      <c r="L101" s="16">
        <f t="shared" si="31"/>
        <v>0.33291596214739116</v>
      </c>
      <c r="M101" s="2">
        <f t="shared" si="38"/>
        <v>202603</v>
      </c>
    </row>
    <row r="102" spans="1:13" ht="12.75" customHeight="1">
      <c r="A102" s="4" t="s">
        <v>5</v>
      </c>
      <c r="B102" s="5" t="str">
        <f>VLOOKUP($C102,'[2]Sheet1'!$D$4:$F$281,3,FALSE)</f>
        <v>Metsimaholo</v>
      </c>
      <c r="C102" s="59" t="s">
        <v>67</v>
      </c>
      <c r="D102" s="67">
        <f>IF(ISERROR(VLOOKUP(C102,'[4]Sheet1'!$B$11:$J$295,6,FALSE)),"Outstanding",VLOOKUP(C102,'[4]Sheet1'!$B$11:$J$294,6,FALSE))</f>
        <v>746763</v>
      </c>
      <c r="E102" s="88">
        <v>91466</v>
      </c>
      <c r="F102" s="87">
        <f t="shared" si="41"/>
        <v>0.12248330460936067</v>
      </c>
      <c r="G102" s="88">
        <v>239611</v>
      </c>
      <c r="H102" s="87">
        <f t="shared" si="42"/>
        <v>0.32086619181721643</v>
      </c>
      <c r="I102" s="88">
        <v>7684</v>
      </c>
      <c r="J102" s="16">
        <f t="shared" si="43"/>
        <v>0.010289743867867048</v>
      </c>
      <c r="K102" s="71">
        <f t="shared" si="44"/>
        <v>338761</v>
      </c>
      <c r="L102" s="16">
        <f t="shared" si="31"/>
        <v>0.45363924029444413</v>
      </c>
      <c r="M102" s="2">
        <f t="shared" si="38"/>
        <v>338761</v>
      </c>
    </row>
    <row r="103" spans="1:13" ht="12.75" customHeight="1">
      <c r="A103" s="4" t="s">
        <v>5</v>
      </c>
      <c r="B103" s="5" t="str">
        <f>VLOOKUP($C103,'[2]Sheet1'!$D$4:$F$281,3,FALSE)</f>
        <v>Mafube</v>
      </c>
      <c r="C103" s="59" t="s">
        <v>68</v>
      </c>
      <c r="D103" s="67">
        <f>IF(ISERROR(VLOOKUP(C103,'[4]Sheet1'!$B$11:$J$295,6,FALSE)),"Outstanding",VLOOKUP(C103,'[4]Sheet1'!$B$11:$J$294,6,FALSE))</f>
        <v>344022</v>
      </c>
      <c r="E103" s="88">
        <v>21774</v>
      </c>
      <c r="F103" s="87">
        <f t="shared" si="41"/>
        <v>0.06329246385405585</v>
      </c>
      <c r="G103" s="88">
        <v>30002</v>
      </c>
      <c r="H103" s="87">
        <f t="shared" si="42"/>
        <v>0.0872095389248362</v>
      </c>
      <c r="I103" s="88">
        <v>5669</v>
      </c>
      <c r="J103" s="16">
        <f t="shared" si="43"/>
        <v>0.016478597299009946</v>
      </c>
      <c r="K103" s="71">
        <f t="shared" si="44"/>
        <v>57445</v>
      </c>
      <c r="L103" s="16">
        <f t="shared" si="31"/>
        <v>0.166980600077902</v>
      </c>
      <c r="M103" s="2">
        <f t="shared" si="38"/>
        <v>57445</v>
      </c>
    </row>
    <row r="104" spans="1:13" ht="12.75" customHeight="1">
      <c r="A104" s="4" t="s">
        <v>15</v>
      </c>
      <c r="B104" s="5" t="str">
        <f>VLOOKUP($C104,'[2]Sheet1'!$D$4:$F$281,3,FALSE)</f>
        <v>Fezile Dabi</v>
      </c>
      <c r="C104" s="59" t="s">
        <v>69</v>
      </c>
      <c r="D104" s="67">
        <f>IF(ISERROR(VLOOKUP(C104,'[4]Sheet1'!$B$11:$J$295,6,FALSE)),"Outstanding",VLOOKUP(C104,'[4]Sheet1'!$B$11:$J$294,6,FALSE))</f>
        <v>142667</v>
      </c>
      <c r="E104" s="88" t="s">
        <v>317</v>
      </c>
      <c r="F104" s="87">
        <f t="shared" si="41"/>
        <v>0</v>
      </c>
      <c r="G104" s="88">
        <v>311</v>
      </c>
      <c r="H104" s="87">
        <f t="shared" si="42"/>
        <v>0.0021799014488283904</v>
      </c>
      <c r="I104" s="88">
        <v>2454</v>
      </c>
      <c r="J104" s="16">
        <f t="shared" si="43"/>
        <v>0.017200894390433666</v>
      </c>
      <c r="K104" s="71">
        <f t="shared" si="44"/>
        <v>2765</v>
      </c>
      <c r="L104" s="16">
        <f t="shared" si="31"/>
        <v>0.01938079583926206</v>
      </c>
      <c r="M104" s="2">
        <f t="shared" si="38"/>
        <v>2765</v>
      </c>
    </row>
    <row r="105" spans="1:13" ht="12.75" customHeight="1">
      <c r="A105" s="4"/>
      <c r="B105" s="5"/>
      <c r="C105" s="59"/>
      <c r="D105" s="67"/>
      <c r="E105" s="67"/>
      <c r="F105" s="23"/>
      <c r="G105" s="67"/>
      <c r="H105" s="23"/>
      <c r="I105" s="67"/>
      <c r="J105" s="16"/>
      <c r="K105" s="22"/>
      <c r="L105" s="16"/>
      <c r="M105" s="2">
        <f t="shared" si="38"/>
        <v>0</v>
      </c>
    </row>
    <row r="106" spans="1:13" s="19" customFormat="1" ht="15.75" customHeight="1">
      <c r="A106" s="79">
        <f>COUNTIF(A70:A105,"a")+COUNTIF(A70:A105,"b")+COUNTIF(A70:A105,"c")</f>
        <v>24</v>
      </c>
      <c r="B106" s="6" t="s">
        <v>239</v>
      </c>
      <c r="C106" s="60"/>
      <c r="D106" s="66">
        <f>D73+D75++D82+D90+D99</f>
        <v>13786325</v>
      </c>
      <c r="E106" s="66">
        <f>E73+E75++E82+E90+E99</f>
        <v>7586587</v>
      </c>
      <c r="F106" s="28">
        <f>IF(ISERROR(E106/D106),0,E106/D106)</f>
        <v>0.5502979945707068</v>
      </c>
      <c r="G106" s="66">
        <f>G73+G75++G82+G90+G99</f>
        <v>2102126</v>
      </c>
      <c r="H106" s="28">
        <f>IF(ISERROR(G106/D106),0,G106/D106)</f>
        <v>0.15247906893243848</v>
      </c>
      <c r="I106" s="66">
        <f>I73+I75++I82+I90+I99</f>
        <v>1622457</v>
      </c>
      <c r="J106" s="20">
        <f>IF(ISERROR(I106/D106),0,I106/D106)</f>
        <v>0.11768596779779963</v>
      </c>
      <c r="K106" s="52">
        <f>IF(E106="N/A",G106+I106,IF(G106="N/A",E106+I106,IF(I106="N/A",E106+G106,E106+G106+I106)))</f>
        <v>11311170</v>
      </c>
      <c r="L106" s="20">
        <f t="shared" si="31"/>
        <v>0.820463031300945</v>
      </c>
      <c r="M106" s="2">
        <f t="shared" si="38"/>
        <v>11311170</v>
      </c>
    </row>
    <row r="107" spans="1:213" s="3" customFormat="1" ht="12.75" customHeight="1">
      <c r="A107" s="8"/>
      <c r="B107" s="75"/>
      <c r="C107" s="76"/>
      <c r="D107" s="77"/>
      <c r="E107" s="77"/>
      <c r="F107" s="29"/>
      <c r="G107" s="77"/>
      <c r="H107" s="29"/>
      <c r="I107" s="77"/>
      <c r="J107" s="17"/>
      <c r="K107" s="78"/>
      <c r="L107" s="17"/>
      <c r="M107" s="2"/>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row>
    <row r="108" spans="1:13" ht="11.25">
      <c r="A108" s="4"/>
      <c r="B108" s="15"/>
      <c r="C108" s="62"/>
      <c r="D108" s="67"/>
      <c r="E108" s="23"/>
      <c r="F108" s="23"/>
      <c r="G108" s="23"/>
      <c r="H108" s="23"/>
      <c r="I108" s="23"/>
      <c r="J108" s="16"/>
      <c r="K108" s="22"/>
      <c r="L108" s="16"/>
      <c r="M108" s="2"/>
    </row>
    <row r="109" spans="1:13" ht="11.25">
      <c r="A109" s="4"/>
      <c r="B109" s="6" t="s">
        <v>70</v>
      </c>
      <c r="C109" s="58"/>
      <c r="D109" s="67"/>
      <c r="E109" s="23"/>
      <c r="F109" s="23"/>
      <c r="G109" s="23"/>
      <c r="H109" s="23"/>
      <c r="I109" s="23"/>
      <c r="J109" s="16"/>
      <c r="K109" s="22"/>
      <c r="L109" s="16"/>
      <c r="M109" s="2"/>
    </row>
    <row r="110" spans="1:13" ht="11.25">
      <c r="A110" s="4"/>
      <c r="B110" s="6"/>
      <c r="C110" s="58"/>
      <c r="D110" s="66">
        <f>SUM(D111:D113)</f>
        <v>83607511</v>
      </c>
      <c r="E110" s="66">
        <f>SUM(E111:E113)</f>
        <v>602249.771</v>
      </c>
      <c r="F110" s="23">
        <f>IF(ISERROR(E110/D110),0,E110/D110)</f>
        <v>0.00720329745254586</v>
      </c>
      <c r="G110" s="66">
        <f>SUM(G111:G113)</f>
        <v>368981.139</v>
      </c>
      <c r="H110" s="23">
        <f>IF(ISERROR(G110/D110),0,G110/D110)</f>
        <v>0.004413253481496417</v>
      </c>
      <c r="I110" s="66">
        <f>SUM(I111:I113)</f>
        <v>50539</v>
      </c>
      <c r="J110" s="16">
        <f>IF(ISERROR(I110/D110),0,I110/D110)</f>
        <v>0.0006044791836943932</v>
      </c>
      <c r="K110" s="25">
        <f>IF(E110="N/A",G110+I110,IF(G110="N/A",E110+I110,IF(I110="N/A",E110+G110,E110+G110+I110)))</f>
        <v>1021769.9099999999</v>
      </c>
      <c r="L110" s="16">
        <f t="shared" si="31"/>
        <v>0.01222103011773667</v>
      </c>
      <c r="M110" s="2">
        <f t="shared" si="38"/>
        <v>1021769.9099999999</v>
      </c>
    </row>
    <row r="111" spans="1:13" ht="11.25">
      <c r="A111" s="4" t="s">
        <v>4</v>
      </c>
      <c r="B111" s="5" t="str">
        <f>VLOOKUP($C111,'[2]Sheet1'!$D$4:$F$281,3,FALSE)</f>
        <v>Ekurhuleni Metro</v>
      </c>
      <c r="C111" s="59" t="s">
        <v>245</v>
      </c>
      <c r="D111" s="67">
        <f>IF(ISERROR(VLOOKUP(C111,'[4]Sheet1'!$B$11:$J$295,6,FALSE)),"Outstanding",VLOOKUP(C111,'[4]Sheet1'!$B$11:$J$294,6,FALSE))</f>
        <v>23537958</v>
      </c>
      <c r="E111" s="74" t="s">
        <v>317</v>
      </c>
      <c r="F111" s="23">
        <f>IF(ISERROR(E111/D111),0,E111/D111)</f>
        <v>0</v>
      </c>
      <c r="G111" s="74">
        <v>123154</v>
      </c>
      <c r="H111" s="23">
        <f>IF(ISERROR(G111/D111),0,G111/D111)</f>
        <v>0.005232144606596715</v>
      </c>
      <c r="I111" s="74">
        <v>39714</v>
      </c>
      <c r="J111" s="16">
        <f>IF(ISERROR(I111/D111),0,I111/D111)</f>
        <v>0.0016872321719666591</v>
      </c>
      <c r="K111" s="71">
        <f>IF(E111="N/A",G111+I111,IF(G111="N/A",E111+I111,IF(I111="N/A",E111+G111,E111+G111+I111)))</f>
        <v>162868</v>
      </c>
      <c r="L111" s="16">
        <f>IF(ISERROR(K111/D111),0,K111/D111)</f>
        <v>0.006919376778563374</v>
      </c>
      <c r="M111" s="2">
        <f t="shared" si="38"/>
        <v>162868</v>
      </c>
    </row>
    <row r="112" spans="1:13" ht="11.25">
      <c r="A112" s="4" t="s">
        <v>4</v>
      </c>
      <c r="B112" s="5" t="str">
        <f>VLOOKUP($C112,'[2]Sheet1'!$D$4:$F$281,3,FALSE)</f>
        <v>City Of Johannesburg</v>
      </c>
      <c r="C112" s="59" t="s">
        <v>257</v>
      </c>
      <c r="D112" s="67">
        <f>IF(ISERROR(VLOOKUP(C112,'[4]Sheet1'!$B$11:$J$295,6,FALSE)),"Outstanding",VLOOKUP(C112,'[4]Sheet1'!$B$11:$J$294,6,FALSE))</f>
        <v>35701763</v>
      </c>
      <c r="E112" s="74">
        <v>3855</v>
      </c>
      <c r="F112" s="23">
        <f>IF(ISERROR(E112/D112),0,E112/D112)</f>
        <v>0.00010797786092524338</v>
      </c>
      <c r="G112" s="74">
        <v>216979</v>
      </c>
      <c r="H112" s="23">
        <f>IF(ISERROR(G112/D112),0,G112/D112)</f>
        <v>0.006077543005369231</v>
      </c>
      <c r="I112" s="74">
        <v>4147</v>
      </c>
      <c r="J112" s="16">
        <f>IF(ISERROR(I112/D112),0,I112/D112)</f>
        <v>0.00011615672873073522</v>
      </c>
      <c r="K112" s="71">
        <f>IF(E112="N/A",G112+I112,IF(G112="N/A",E112+I112,IF(I112="N/A",E112+G112,E112+G112+I112)))</f>
        <v>224981</v>
      </c>
      <c r="L112" s="16">
        <f>IF(ISERROR(K112/D112),0,K112/D112)</f>
        <v>0.006301677595025209</v>
      </c>
      <c r="M112" s="2">
        <f t="shared" si="38"/>
        <v>224981</v>
      </c>
    </row>
    <row r="113" spans="1:13" ht="11.25">
      <c r="A113" s="4" t="s">
        <v>4</v>
      </c>
      <c r="B113" s="5" t="str">
        <f>VLOOKUP($C113,'[2]Sheet1'!$D$4:$F$281,3,FALSE)</f>
        <v>City Of Tshwane</v>
      </c>
      <c r="C113" s="59" t="s">
        <v>258</v>
      </c>
      <c r="D113" s="67">
        <f>IF(ISERROR(VLOOKUP(C113,'[4]Sheet1'!$B$11:$J$295,6,FALSE)),"Outstanding",VLOOKUP(C113,'[4]Sheet1'!$B$11:$J$294,6,FALSE))</f>
        <v>24367790</v>
      </c>
      <c r="E113" s="88">
        <v>598394.771</v>
      </c>
      <c r="F113" s="87">
        <f>IF(ISERROR(E113/D113),0,E113/D113)</f>
        <v>0.024556792840056484</v>
      </c>
      <c r="G113" s="88">
        <v>28848.139</v>
      </c>
      <c r="H113" s="87">
        <f>IF(ISERROR(G113/D113),0,G113/D113)</f>
        <v>0.0011838635756463757</v>
      </c>
      <c r="I113" s="88">
        <v>6678</v>
      </c>
      <c r="J113" s="16">
        <f>IF(ISERROR(I113/D113),0,I113/D113)</f>
        <v>0.0002740502934406444</v>
      </c>
      <c r="K113" s="71">
        <f>IF(E113="N/A",G113+I113,IF(G113="N/A",E113+I113,IF(I113="N/A",E113+G113,E113+G113+I113)))</f>
        <v>633920.9099999999</v>
      </c>
      <c r="L113" s="16">
        <f>IF(ISERROR(K113/D113),0,K113/D113)</f>
        <v>0.026014706709143503</v>
      </c>
      <c r="M113" s="2">
        <f t="shared" si="38"/>
        <v>633920.9099999999</v>
      </c>
    </row>
    <row r="114" spans="1:13" ht="11.25">
      <c r="A114" s="4"/>
      <c r="B114" s="5"/>
      <c r="C114" s="59"/>
      <c r="D114" s="15"/>
      <c r="E114" s="15"/>
      <c r="F114" s="16"/>
      <c r="G114" s="15"/>
      <c r="H114" s="16"/>
      <c r="I114" s="15"/>
      <c r="J114" s="16"/>
      <c r="K114" s="25"/>
      <c r="L114" s="16"/>
      <c r="M114" s="2"/>
    </row>
    <row r="115" spans="1:13" ht="11.25">
      <c r="A115" s="4"/>
      <c r="B115" s="51" t="str">
        <f>B119&amp;" "&amp;"Municipalities"</f>
        <v>Sedibeng Municipalities</v>
      </c>
      <c r="C115" s="59"/>
      <c r="D115" s="6">
        <f>SUM(D116:D119)</f>
        <v>6201182</v>
      </c>
      <c r="E115" s="6">
        <f>SUM(E116:E119)</f>
        <v>54957</v>
      </c>
      <c r="F115" s="16">
        <f>IF(ISERROR(E115/D115),0,E115/D115)</f>
        <v>0.008862342695311958</v>
      </c>
      <c r="G115" s="6">
        <f>SUM(G116:G119)</f>
        <v>10249</v>
      </c>
      <c r="H115" s="16">
        <f>IF(ISERROR(G115/D115),0,G115/D115)</f>
        <v>0.001652749427447864</v>
      </c>
      <c r="I115" s="6">
        <f>SUM(I116:I119)</f>
        <v>176895</v>
      </c>
      <c r="J115" s="16">
        <f>IF(ISERROR(I115/D115),0,I115/D115)</f>
        <v>0.028526013266503062</v>
      </c>
      <c r="K115" s="25">
        <f>IF(E115="N/A",G115+I115,IF(G115="N/A",E115+I115,IF(I115="N/A",E115+G115,E115+G115+I115)))</f>
        <v>242101</v>
      </c>
      <c r="L115" s="16">
        <f t="shared" si="31"/>
        <v>0.039041105389262885</v>
      </c>
      <c r="M115" s="2">
        <f t="shared" si="38"/>
        <v>242101</v>
      </c>
    </row>
    <row r="116" spans="1:13" ht="11.25">
      <c r="A116" s="4" t="s">
        <v>5</v>
      </c>
      <c r="B116" s="5" t="str">
        <f>VLOOKUP($C116,'[2]Sheet1'!$D$4:$F$281,3,FALSE)</f>
        <v>Emfuleni</v>
      </c>
      <c r="C116" s="59" t="s">
        <v>71</v>
      </c>
      <c r="D116" s="67">
        <f>IF(ISERROR(VLOOKUP(C116,'[4]Sheet1'!$B$11:$J$295,6,FALSE)),"Outstanding",VLOOKUP(C116,'[4]Sheet1'!$B$11:$J$294,6,FALSE))</f>
        <v>4557196</v>
      </c>
      <c r="E116" s="83" t="s">
        <v>317</v>
      </c>
      <c r="F116" s="82">
        <f>IF(ISERROR(E116/D116),0,E116/D116)</f>
        <v>0</v>
      </c>
      <c r="G116" s="83" t="s">
        <v>317</v>
      </c>
      <c r="H116" s="82">
        <f>IF(ISERROR(G116/D116),0,G116/D116)</f>
        <v>0</v>
      </c>
      <c r="I116" s="83">
        <v>176468</v>
      </c>
      <c r="J116" s="16">
        <f>IF(ISERROR(I116/D116),0,I116/D116)</f>
        <v>0.03872293401468798</v>
      </c>
      <c r="K116" s="71">
        <f>IF(E116="N/A",I116,IF(G116="N/A",E116+I116,IF(I116="N/A",E116+G116,E116+G116+I116)))</f>
        <v>176468</v>
      </c>
      <c r="L116" s="16">
        <f>IF(ISERROR(K116/D116),0,K116/D116)</f>
        <v>0.03872293401468798</v>
      </c>
      <c r="M116" s="2">
        <f t="shared" si="38"/>
        <v>176468</v>
      </c>
    </row>
    <row r="117" spans="1:13" ht="11.25">
      <c r="A117" s="4" t="s">
        <v>5</v>
      </c>
      <c r="B117" s="5" t="str">
        <f>VLOOKUP($C117,'[2]Sheet1'!$D$4:$F$281,3,FALSE)</f>
        <v>Midvaal</v>
      </c>
      <c r="C117" s="59" t="s">
        <v>72</v>
      </c>
      <c r="D117" s="67">
        <f>IF(ISERROR(VLOOKUP(C117,'[4]Sheet1'!$B$11:$J$295,6,FALSE)),"Outstanding",VLOOKUP(C117,'[4]Sheet1'!$B$11:$J$294,6,FALSE))</f>
        <v>751720</v>
      </c>
      <c r="E117" s="83">
        <v>48736</v>
      </c>
      <c r="F117" s="82">
        <f>IF(ISERROR(E117/D117),0,E117/D117)</f>
        <v>0.06483265045495663</v>
      </c>
      <c r="G117" s="83" t="s">
        <v>317</v>
      </c>
      <c r="H117" s="82">
        <f>IF(ISERROR(G117/D117),0,G117/D117)</f>
        <v>0</v>
      </c>
      <c r="I117" s="83" t="s">
        <v>317</v>
      </c>
      <c r="J117" s="16">
        <f>IF(ISERROR(I117/D117),0,I117/D117)</f>
        <v>0</v>
      </c>
      <c r="K117" s="71">
        <f>IF(E117="N/A",G117+I117,IF(G117="N/A",E117,IF(I117="N/A",E117+G117,E117+G117+I117)))</f>
        <v>48736</v>
      </c>
      <c r="L117" s="16">
        <f>IF(ISERROR(K117/D117),0,K117/D117)</f>
        <v>0.06483265045495663</v>
      </c>
      <c r="M117" s="2">
        <f t="shared" si="38"/>
        <v>48736</v>
      </c>
    </row>
    <row r="118" spans="1:13" ht="11.25">
      <c r="A118" s="4" t="s">
        <v>5</v>
      </c>
      <c r="B118" s="5" t="str">
        <f>VLOOKUP($C118,'[2]Sheet1'!$D$4:$F$281,3,FALSE)</f>
        <v>Lesedi</v>
      </c>
      <c r="C118" s="59" t="s">
        <v>73</v>
      </c>
      <c r="D118" s="67">
        <f>IF(ISERROR(VLOOKUP(C118,'[4]Sheet1'!$B$11:$J$295,6,FALSE)),"Outstanding",VLOOKUP(C118,'[4]Sheet1'!$B$11:$J$294,6,FALSE))</f>
        <v>524521</v>
      </c>
      <c r="E118" s="83">
        <v>6221</v>
      </c>
      <c r="F118" s="82">
        <f>IF(ISERROR(E118/D118),0,E118/D118)</f>
        <v>0.01186034496235613</v>
      </c>
      <c r="G118" s="83">
        <v>10249</v>
      </c>
      <c r="H118" s="82">
        <f>IF(ISERROR(G118/D118),0,G118/D118)</f>
        <v>0.019539732441599098</v>
      </c>
      <c r="I118" s="83">
        <v>369</v>
      </c>
      <c r="J118" s="16">
        <f>IF(ISERROR(I118/D118),0,I118/D118)</f>
        <v>0.0007034990019465379</v>
      </c>
      <c r="K118" s="71">
        <f>IF(E118="N/A",G118+I118,IF(G118="N/A",E118+I118,IF(I118="N/A",E118+G118,E118+G118+I118)))</f>
        <v>16839</v>
      </c>
      <c r="L118" s="16">
        <f>IF(ISERROR(K118/D118),0,K118/D118)</f>
        <v>0.032103576405901765</v>
      </c>
      <c r="M118" s="2">
        <f t="shared" si="38"/>
        <v>16839</v>
      </c>
    </row>
    <row r="119" spans="1:13" ht="11.25">
      <c r="A119" s="4" t="s">
        <v>15</v>
      </c>
      <c r="B119" s="5" t="str">
        <f>VLOOKUP($C119,'[2]Sheet1'!$D$4:$F$281,3,FALSE)</f>
        <v>Sedibeng</v>
      </c>
      <c r="C119" s="59" t="s">
        <v>74</v>
      </c>
      <c r="D119" s="67">
        <f>IF(ISERROR(VLOOKUP(C119,'[4]Sheet1'!$B$11:$J$295,6,FALSE)),"Outstanding",VLOOKUP(C119,'[4]Sheet1'!$B$11:$J$294,6,FALSE))</f>
        <v>367745</v>
      </c>
      <c r="E119" s="74" t="s">
        <v>317</v>
      </c>
      <c r="F119" s="23">
        <f>IF(ISERROR(E119/D119),0,E119/D119)</f>
        <v>0</v>
      </c>
      <c r="G119" s="74" t="s">
        <v>317</v>
      </c>
      <c r="H119" s="23">
        <f>IF(ISERROR(G119/D119),0,G119/D119)</f>
        <v>0</v>
      </c>
      <c r="I119" s="74">
        <v>58</v>
      </c>
      <c r="J119" s="16">
        <f>IF(ISERROR(I119/D119),0,I119/D119)</f>
        <v>0.00015771798392908129</v>
      </c>
      <c r="K119" s="71">
        <f>IF(E119="N/A",I119,IF(G119="N/A",E119+I119,IF(I119="N/A",E119+G119,E119+G119+I119)))</f>
        <v>58</v>
      </c>
      <c r="L119" s="16">
        <f>IF(ISERROR(K119/D119),0,K119/D119)</f>
        <v>0.00015771798392908129</v>
      </c>
      <c r="M119" s="2">
        <f t="shared" si="38"/>
        <v>58</v>
      </c>
    </row>
    <row r="120" spans="1:13" ht="11.25">
      <c r="A120" s="4"/>
      <c r="B120" s="5"/>
      <c r="C120" s="59"/>
      <c r="D120" s="15"/>
      <c r="E120" s="15"/>
      <c r="F120" s="16"/>
      <c r="G120" s="15"/>
      <c r="H120" s="16"/>
      <c r="I120" s="15"/>
      <c r="J120" s="16"/>
      <c r="K120" s="25"/>
      <c r="L120" s="16"/>
      <c r="M120" s="2"/>
    </row>
    <row r="121" spans="1:13" ht="11.25">
      <c r="A121" s="4"/>
      <c r="B121" s="51" t="str">
        <f>B126&amp;" "&amp;"Municipalities"</f>
        <v>West Rand Municipalities</v>
      </c>
      <c r="C121" s="59"/>
      <c r="D121" s="6">
        <f>SUM(D122:D126)</f>
        <v>5231787</v>
      </c>
      <c r="E121" s="6">
        <f>SUM(E122:E126)</f>
        <v>97144</v>
      </c>
      <c r="F121" s="16">
        <f aca="true" t="shared" si="45" ref="F121:F126">IF(ISERROR(E121/D121),0,E121/D121)</f>
        <v>0.018568034210872882</v>
      </c>
      <c r="G121" s="6">
        <f>SUM(G122:G126)</f>
        <v>84253</v>
      </c>
      <c r="H121" s="16">
        <f aca="true" t="shared" si="46" ref="H121:H128">IF(ISERROR(G121/D121),0,G121/D121)</f>
        <v>0.016104057753115714</v>
      </c>
      <c r="I121" s="6">
        <f>SUM(I122:I126)</f>
        <v>17148</v>
      </c>
      <c r="J121" s="16">
        <f aca="true" t="shared" si="47" ref="J121:J126">IF(ISERROR(I121/D121),0,I121/D121)</f>
        <v>0.003277656372478467</v>
      </c>
      <c r="K121" s="25">
        <f aca="true" t="shared" si="48" ref="K121:K126">IF(E121="N/A",G121+I121,IF(G121="N/A",E121+I121,IF(I121="N/A",E121+G121,E121+G121+I121)))</f>
        <v>198545</v>
      </c>
      <c r="L121" s="16">
        <f t="shared" si="31"/>
        <v>0.03794974833646706</v>
      </c>
      <c r="M121" s="2">
        <f t="shared" si="38"/>
        <v>198545</v>
      </c>
    </row>
    <row r="122" spans="1:13" ht="11.25">
      <c r="A122" s="4" t="s">
        <v>5</v>
      </c>
      <c r="B122" s="5" t="str">
        <f>VLOOKUP($C122,'[2]Sheet1'!$D$4:$F$281,3,FALSE)</f>
        <v>Mogale City</v>
      </c>
      <c r="C122" s="59" t="s">
        <v>75</v>
      </c>
      <c r="D122" s="67">
        <f>IF(ISERROR(VLOOKUP(C122,'[4]Sheet1'!$B$11:$J$295,6,FALSE)),"Outstanding",VLOOKUP(C122,'[4]Sheet1'!$B$11:$J$294,6,FALSE))</f>
        <v>2217297</v>
      </c>
      <c r="E122" s="83">
        <v>49377</v>
      </c>
      <c r="F122" s="82">
        <f t="shared" si="45"/>
        <v>0.022269005911251402</v>
      </c>
      <c r="G122" s="83">
        <v>5411</v>
      </c>
      <c r="H122" s="82">
        <f t="shared" si="46"/>
        <v>0.0024403586889803217</v>
      </c>
      <c r="I122" s="83">
        <v>3860</v>
      </c>
      <c r="J122" s="16">
        <f t="shared" si="47"/>
        <v>0.0017408583514071413</v>
      </c>
      <c r="K122" s="71">
        <f t="shared" si="48"/>
        <v>58648</v>
      </c>
      <c r="L122" s="16">
        <f>IF(ISERROR(K122/D122),0,K122/D122)</f>
        <v>0.026450222951638864</v>
      </c>
      <c r="M122" s="2">
        <f t="shared" si="38"/>
        <v>58648</v>
      </c>
    </row>
    <row r="123" spans="1:13" ht="11.25">
      <c r="A123" s="4" t="s">
        <v>5</v>
      </c>
      <c r="B123" s="5" t="str">
        <f>VLOOKUP($C123,'[2]Sheet1'!$D$4:$F$281,3,FALSE)</f>
        <v>Randfontein</v>
      </c>
      <c r="C123" s="59" t="s">
        <v>76</v>
      </c>
      <c r="D123" s="67">
        <f>IF(ISERROR(VLOOKUP(C123,'[4]Sheet1'!$B$11:$J$295,6,FALSE)),"Outstanding",VLOOKUP(C123,'[4]Sheet1'!$B$11:$J$294,6,FALSE))</f>
        <v>856227</v>
      </c>
      <c r="E123" s="83">
        <v>31035</v>
      </c>
      <c r="F123" s="82">
        <f t="shared" si="45"/>
        <v>0.03624622909578885</v>
      </c>
      <c r="G123" s="83">
        <v>41316</v>
      </c>
      <c r="H123" s="82">
        <f t="shared" si="46"/>
        <v>0.04825355892771426</v>
      </c>
      <c r="I123" s="83">
        <v>8620</v>
      </c>
      <c r="J123" s="16">
        <f t="shared" si="47"/>
        <v>0.010067423708899625</v>
      </c>
      <c r="K123" s="71">
        <f t="shared" si="48"/>
        <v>80971</v>
      </c>
      <c r="L123" s="16">
        <f>IF(ISERROR(K123/D123),0,K123/D123)</f>
        <v>0.09456721173240273</v>
      </c>
      <c r="M123" s="2">
        <f t="shared" si="38"/>
        <v>80971</v>
      </c>
    </row>
    <row r="124" spans="1:13" ht="11.25">
      <c r="A124" s="4" t="s">
        <v>5</v>
      </c>
      <c r="B124" s="5" t="str">
        <f>VLOOKUP($C124,'[2]Sheet1'!$D$4:$F$281,3,FALSE)</f>
        <v>Westonaria</v>
      </c>
      <c r="C124" s="59" t="s">
        <v>77</v>
      </c>
      <c r="D124" s="67">
        <f>IF(ISERROR(VLOOKUP(C124,'[4]Sheet1'!$B$11:$J$295,6,FALSE)),"Outstanding",VLOOKUP(C124,'[4]Sheet1'!$B$11:$J$294,6,FALSE))</f>
        <v>534619</v>
      </c>
      <c r="E124" s="83" t="s">
        <v>317</v>
      </c>
      <c r="F124" s="82">
        <f t="shared" si="45"/>
        <v>0</v>
      </c>
      <c r="G124" s="83">
        <v>14836</v>
      </c>
      <c r="H124" s="82">
        <f t="shared" si="46"/>
        <v>0.027750603700953388</v>
      </c>
      <c r="I124" s="83">
        <v>4666</v>
      </c>
      <c r="J124" s="16">
        <f t="shared" si="47"/>
        <v>0.008727710762243766</v>
      </c>
      <c r="K124" s="71">
        <f t="shared" si="48"/>
        <v>19502</v>
      </c>
      <c r="L124" s="16">
        <f>IF(ISERROR(K124/D124),0,K124/D124)</f>
        <v>0.03647831446319715</v>
      </c>
      <c r="M124" s="2">
        <f t="shared" si="38"/>
        <v>19502</v>
      </c>
    </row>
    <row r="125" spans="1:13" ht="11.25">
      <c r="A125" s="4" t="s">
        <v>5</v>
      </c>
      <c r="B125" s="5" t="str">
        <f>VLOOKUP($C125,'[2]Sheet1'!$D$4:$F$281,3,FALSE)</f>
        <v>Merafong City</v>
      </c>
      <c r="C125" s="59" t="s">
        <v>255</v>
      </c>
      <c r="D125" s="67">
        <f>IF(ISERROR(VLOOKUP(C125,'[4]Sheet1'!$B$11:$J$295,6,FALSE)),"Outstanding",VLOOKUP(C125,'[4]Sheet1'!$B$11:$J$294,6,FALSE))</f>
        <v>1340254</v>
      </c>
      <c r="E125" s="83">
        <v>16732</v>
      </c>
      <c r="F125" s="82">
        <f t="shared" si="45"/>
        <v>0.012484200755976105</v>
      </c>
      <c r="G125" s="83">
        <v>18732</v>
      </c>
      <c r="H125" s="82">
        <f t="shared" si="46"/>
        <v>0.013976455209236458</v>
      </c>
      <c r="I125" s="83" t="s">
        <v>317</v>
      </c>
      <c r="J125" s="16">
        <f t="shared" si="47"/>
        <v>0</v>
      </c>
      <c r="K125" s="71">
        <f t="shared" si="48"/>
        <v>35464</v>
      </c>
      <c r="L125" s="16">
        <f>IF(ISERROR(K125/D125),0,K125/D125)</f>
        <v>0.026460655965212566</v>
      </c>
      <c r="M125" s="2">
        <f t="shared" si="38"/>
        <v>35464</v>
      </c>
    </row>
    <row r="126" spans="1:13" ht="11.25">
      <c r="A126" s="4" t="s">
        <v>15</v>
      </c>
      <c r="B126" s="5" t="str">
        <f>VLOOKUP($C126,'[2]Sheet1'!$D$4:$F$281,3,FALSE)</f>
        <v>West Rand</v>
      </c>
      <c r="C126" s="59" t="s">
        <v>78</v>
      </c>
      <c r="D126" s="67">
        <f>IF(ISERROR(VLOOKUP(C126,'[4]Sheet1'!$B$11:$J$295,6,FALSE)),"Outstanding",VLOOKUP(C126,'[4]Sheet1'!$B$11:$J$294,6,FALSE))</f>
        <v>283390</v>
      </c>
      <c r="E126" s="83" t="s">
        <v>318</v>
      </c>
      <c r="F126" s="82">
        <f t="shared" si="45"/>
        <v>0</v>
      </c>
      <c r="G126" s="83">
        <v>3958</v>
      </c>
      <c r="H126" s="82">
        <f t="shared" si="46"/>
        <v>0.013966618441017679</v>
      </c>
      <c r="I126" s="83">
        <v>2</v>
      </c>
      <c r="J126" s="16">
        <f t="shared" si="47"/>
        <v>7.057412047002365E-06</v>
      </c>
      <c r="K126" s="71">
        <f>IF(E126="N/A",G126+I126,IF(G126="N/A",I126,IF(I126="N/A",G126,G126+I126)))</f>
        <v>3960</v>
      </c>
      <c r="L126" s="16">
        <f>IF(ISERROR(K126/D126),0,K126/D126)</f>
        <v>0.013973675853064681</v>
      </c>
      <c r="M126" s="2">
        <f t="shared" si="38"/>
        <v>3960</v>
      </c>
    </row>
    <row r="127" spans="1:13" ht="11.25">
      <c r="A127" s="4"/>
      <c r="B127" s="13"/>
      <c r="C127" s="59"/>
      <c r="D127" s="67"/>
      <c r="E127" s="67"/>
      <c r="F127" s="23"/>
      <c r="G127" s="67"/>
      <c r="H127" s="23"/>
      <c r="I127" s="67"/>
      <c r="J127" s="16"/>
      <c r="K127" s="22"/>
      <c r="L127" s="16"/>
      <c r="M127" s="2">
        <f t="shared" si="38"/>
        <v>0</v>
      </c>
    </row>
    <row r="128" spans="1:13" s="19" customFormat="1" ht="11.25">
      <c r="A128" s="79">
        <f>COUNTIF(A111:A127,"A")+COUNTIF(A111:A127,"b")+COUNTIF(A111:A127,"c")</f>
        <v>12</v>
      </c>
      <c r="B128" s="6" t="s">
        <v>240</v>
      </c>
      <c r="C128" s="60"/>
      <c r="D128" s="66">
        <f>D110++D115+D121</f>
        <v>95040480</v>
      </c>
      <c r="E128" s="66">
        <f>E110++E115+E121</f>
        <v>754350.771</v>
      </c>
      <c r="F128" s="28">
        <f>IF(ISERROR(E128/D128),0,E128/D128)</f>
        <v>0.007937152369179953</v>
      </c>
      <c r="G128" s="66">
        <f>G110++G115+G121</f>
        <v>463483.139</v>
      </c>
      <c r="H128" s="28">
        <f t="shared" si="46"/>
        <v>0.004876691900125084</v>
      </c>
      <c r="I128" s="66">
        <f>I110++I115+I121</f>
        <v>244582</v>
      </c>
      <c r="J128" s="20">
        <f>IF(ISERROR(I128/D128),0,I128/D128)</f>
        <v>0.002573450807487504</v>
      </c>
      <c r="K128" s="52">
        <f>IF(E128="N/A",G128+I128,IF(G128="N/A",E128+I128,IF(I128="N/A",E128+G128,E128+G128+I128)))</f>
        <v>1462415.91</v>
      </c>
      <c r="L128" s="16">
        <f t="shared" si="31"/>
        <v>0.01538729507679254</v>
      </c>
      <c r="M128" s="2">
        <f t="shared" si="38"/>
        <v>1462415.91</v>
      </c>
    </row>
    <row r="129" spans="1:213" s="3" customFormat="1" ht="11.25">
      <c r="A129" s="8"/>
      <c r="B129" s="75"/>
      <c r="C129" s="76"/>
      <c r="D129" s="77"/>
      <c r="E129" s="77"/>
      <c r="F129" s="29"/>
      <c r="G129" s="77"/>
      <c r="H129" s="29"/>
      <c r="I129" s="77"/>
      <c r="J129" s="17"/>
      <c r="K129" s="78"/>
      <c r="L129" s="17"/>
      <c r="M129" s="2"/>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row>
    <row r="130" spans="1:13" ht="11.25">
      <c r="A130" s="4"/>
      <c r="B130" s="15"/>
      <c r="C130" s="62"/>
      <c r="D130" s="67"/>
      <c r="E130" s="23"/>
      <c r="F130" s="23"/>
      <c r="G130" s="23"/>
      <c r="H130" s="23"/>
      <c r="I130" s="23"/>
      <c r="J130" s="16"/>
      <c r="K130" s="22"/>
      <c r="L130" s="16"/>
      <c r="M130" s="2"/>
    </row>
    <row r="131" spans="1:13" ht="11.25">
      <c r="A131" s="4"/>
      <c r="B131" s="6" t="s">
        <v>79</v>
      </c>
      <c r="C131" s="58"/>
      <c r="D131" s="67"/>
      <c r="E131" s="23"/>
      <c r="F131" s="23"/>
      <c r="G131" s="23"/>
      <c r="H131" s="23"/>
      <c r="I131" s="23"/>
      <c r="J131" s="16"/>
      <c r="K131" s="22"/>
      <c r="L131" s="16"/>
      <c r="M131" s="2"/>
    </row>
    <row r="132" spans="1:13" ht="11.25">
      <c r="A132" s="4"/>
      <c r="B132" s="6"/>
      <c r="C132" s="58"/>
      <c r="D132" s="67"/>
      <c r="E132" s="23"/>
      <c r="F132" s="23"/>
      <c r="G132" s="23"/>
      <c r="H132" s="23"/>
      <c r="I132" s="23"/>
      <c r="J132" s="16"/>
      <c r="K132" s="22"/>
      <c r="L132" s="16"/>
      <c r="M132" s="2"/>
    </row>
    <row r="133" spans="1:13" ht="11.25">
      <c r="A133" s="4" t="s">
        <v>4</v>
      </c>
      <c r="B133" s="5" t="str">
        <f>VLOOKUP($C133,'[2]Sheet1'!$D$4:$F$281,3,FALSE)</f>
        <v>eThekwini</v>
      </c>
      <c r="C133" s="59" t="s">
        <v>259</v>
      </c>
      <c r="D133" s="67">
        <f>IF(ISERROR(VLOOKUP(C133,'[4]Sheet1'!$B$11:$J$295,6,FALSE)),"Outstanding",VLOOKUP(C133,'[4]Sheet1'!$B$11:$J$294,6,FALSE))</f>
        <v>25367733</v>
      </c>
      <c r="E133" s="74">
        <v>0</v>
      </c>
      <c r="F133" s="23">
        <f>IF(ISERROR(E133/D133),0,E133/D133)</f>
        <v>0</v>
      </c>
      <c r="G133" s="74">
        <v>325271</v>
      </c>
      <c r="H133" s="23">
        <f>IF(ISERROR(G133/D133),0,G133/D133)</f>
        <v>0.012822233661951583</v>
      </c>
      <c r="I133" s="74">
        <v>0</v>
      </c>
      <c r="J133" s="16">
        <f>IF(ISERROR(I133/D133),0,I133/D133)</f>
        <v>0</v>
      </c>
      <c r="K133" s="71">
        <f>IF(E133="N/A",G133,IF(G133="N/A",E133+I133,IF(I133="N/A",E133+G133,E133+G133+I133)))</f>
        <v>325271</v>
      </c>
      <c r="L133" s="16">
        <f aca="true" t="shared" si="49" ref="L133:L195">IF(ISERROR(K133/D133),0,K133/D133)</f>
        <v>0.012822233661951583</v>
      </c>
      <c r="M133" s="2">
        <f t="shared" si="38"/>
        <v>325271</v>
      </c>
    </row>
    <row r="134" spans="1:13" ht="11.25">
      <c r="A134" s="4"/>
      <c r="B134" s="5"/>
      <c r="C134" s="59"/>
      <c r="D134" s="67"/>
      <c r="E134" s="67"/>
      <c r="F134" s="23"/>
      <c r="G134" s="67"/>
      <c r="H134" s="23"/>
      <c r="I134" s="67"/>
      <c r="J134" s="16"/>
      <c r="K134" s="25"/>
      <c r="L134" s="16"/>
      <c r="M134" s="2"/>
    </row>
    <row r="135" spans="1:13" ht="11.25">
      <c r="A135" s="4"/>
      <c r="B135" s="51" t="str">
        <f>B142&amp;" "&amp;"Municipalities"</f>
        <v>Ugu Municipalities</v>
      </c>
      <c r="C135" s="59"/>
      <c r="D135" s="66">
        <f>SUM(D136:D142)</f>
        <v>2035363</v>
      </c>
      <c r="E135" s="66">
        <f>SUM(E136:E142)</f>
        <v>40209</v>
      </c>
      <c r="F135" s="28">
        <f aca="true" t="shared" si="50" ref="F135:F142">IF(ISERROR(E135/D135),0,E135/D135)</f>
        <v>0.019755198458456795</v>
      </c>
      <c r="G135" s="66">
        <f>SUM(G136:G142)</f>
        <v>133359</v>
      </c>
      <c r="H135" s="28">
        <f aca="true" t="shared" si="51" ref="H135:H142">IF(ISERROR(G135/D135),0,G135/D135)</f>
        <v>0.06552099060462434</v>
      </c>
      <c r="I135" s="66">
        <f>SUM(I136:I142)</f>
        <v>2206</v>
      </c>
      <c r="J135" s="20">
        <f aca="true" t="shared" si="52" ref="J135:J142">IF(ISERROR(I135/D135),0,I135/D135)</f>
        <v>0.001083836151094424</v>
      </c>
      <c r="K135" s="25">
        <f aca="true" t="shared" si="53" ref="K135:K142">IF(E135="N/A",G135+I135,IF(G135="N/A",E135+I135,IF(I135="N/A",E135+G135,E135+G135+I135)))</f>
        <v>175774</v>
      </c>
      <c r="L135" s="20">
        <f t="shared" si="49"/>
        <v>0.08636002521417556</v>
      </c>
      <c r="M135" s="2">
        <f t="shared" si="38"/>
        <v>175774</v>
      </c>
    </row>
    <row r="136" spans="1:13" ht="11.25">
      <c r="A136" s="4" t="s">
        <v>5</v>
      </c>
      <c r="B136" s="5" t="str">
        <f>VLOOKUP($C136,'[2]Sheet1'!$D$4:$F$281,3,FALSE)</f>
        <v>Vulamehlo</v>
      </c>
      <c r="C136" s="59" t="s">
        <v>260</v>
      </c>
      <c r="D136" s="67">
        <f>IF(ISERROR(VLOOKUP(C136,'[4]Sheet1'!$B$11:$J$295,6,FALSE)),"Outstanding",VLOOKUP(C136,'[4]Sheet1'!$B$11:$J$294,6,FALSE))</f>
        <v>67510</v>
      </c>
      <c r="E136" s="88" t="s">
        <v>317</v>
      </c>
      <c r="F136" s="87">
        <f t="shared" si="50"/>
        <v>0</v>
      </c>
      <c r="G136" s="88">
        <v>35315</v>
      </c>
      <c r="H136" s="87">
        <f t="shared" si="51"/>
        <v>0.523107687749963</v>
      </c>
      <c r="I136" s="88">
        <v>99</v>
      </c>
      <c r="J136" s="16">
        <f t="shared" si="52"/>
        <v>0.001466449414901496</v>
      </c>
      <c r="K136" s="71">
        <f t="shared" si="53"/>
        <v>35414</v>
      </c>
      <c r="L136" s="16">
        <f t="shared" si="49"/>
        <v>0.5245741371648645</v>
      </c>
      <c r="M136" s="2">
        <f t="shared" si="38"/>
        <v>35414</v>
      </c>
    </row>
    <row r="137" spans="1:13" ht="11.25">
      <c r="A137" s="4" t="s">
        <v>5</v>
      </c>
      <c r="B137" s="5" t="str">
        <f>VLOOKUP($C137,'[2]Sheet1'!$D$4:$F$281,3,FALSE)</f>
        <v>Umdoni</v>
      </c>
      <c r="C137" s="59" t="s">
        <v>261</v>
      </c>
      <c r="D137" s="67">
        <f>IF(ISERROR(VLOOKUP(C137,'[4]Sheet1'!$B$11:$J$295,6,FALSE)),"Outstanding",VLOOKUP(C137,'[4]Sheet1'!$B$11:$J$294,6,FALSE))</f>
        <v>176558</v>
      </c>
      <c r="E137" s="86" t="s">
        <v>317</v>
      </c>
      <c r="F137" s="85">
        <f t="shared" si="50"/>
        <v>0</v>
      </c>
      <c r="G137" s="86">
        <v>20090</v>
      </c>
      <c r="H137" s="85">
        <f t="shared" si="51"/>
        <v>0.11378697085377043</v>
      </c>
      <c r="I137" s="86" t="s">
        <v>317</v>
      </c>
      <c r="J137" s="16">
        <f t="shared" si="52"/>
        <v>0</v>
      </c>
      <c r="K137" s="71">
        <f>IF(E137="N/A",G137,IF(G137="N/A",E137+I137,IF(I137="N/A",E137+G137,E137+G137+I137)))</f>
        <v>20090</v>
      </c>
      <c r="L137" s="16">
        <f t="shared" si="49"/>
        <v>0.11378697085377043</v>
      </c>
      <c r="M137" s="2">
        <f t="shared" si="38"/>
        <v>20090</v>
      </c>
    </row>
    <row r="138" spans="1:13" ht="11.25">
      <c r="A138" s="4">
        <v>2379</v>
      </c>
      <c r="B138" s="5" t="str">
        <f>VLOOKUP($C138,'[2]Sheet1'!$D$4:$F$281,3,FALSE)</f>
        <v>Umzumbe</v>
      </c>
      <c r="C138" s="59" t="s">
        <v>262</v>
      </c>
      <c r="D138" s="67">
        <f>IF(ISERROR(VLOOKUP(C138,'[4]Sheet1'!$B$11:$J$295,6,FALSE)),"Outstanding",VLOOKUP(C138,'[4]Sheet1'!$B$11:$J$294,6,FALSE))</f>
        <v>123031</v>
      </c>
      <c r="E138" s="74">
        <v>2379</v>
      </c>
      <c r="F138" s="23">
        <f t="shared" si="50"/>
        <v>0.01933658996513074</v>
      </c>
      <c r="G138" s="74">
        <v>7241</v>
      </c>
      <c r="H138" s="23">
        <f t="shared" si="51"/>
        <v>0.058855085303703945</v>
      </c>
      <c r="I138" s="74">
        <v>16</v>
      </c>
      <c r="J138" s="16">
        <f t="shared" si="52"/>
        <v>0.0001300485243556502</v>
      </c>
      <c r="K138" s="71">
        <f t="shared" si="53"/>
        <v>9636</v>
      </c>
      <c r="L138" s="16">
        <f t="shared" si="49"/>
        <v>0.07832172379319033</v>
      </c>
      <c r="M138" s="2">
        <f t="shared" si="38"/>
        <v>9636</v>
      </c>
    </row>
    <row r="139" spans="1:13" ht="11.25">
      <c r="A139" s="4" t="s">
        <v>5</v>
      </c>
      <c r="B139" s="5" t="str">
        <f>VLOOKUP($C139,'[2]Sheet1'!$D$4:$F$281,3,FALSE)</f>
        <v>uMuziwabantu</v>
      </c>
      <c r="C139" s="59" t="s">
        <v>263</v>
      </c>
      <c r="D139" s="67">
        <f>IF(ISERROR(VLOOKUP(C139,'[4]Sheet1'!$B$11:$J$295,6,FALSE)),"Outstanding",VLOOKUP(C139,'[4]Sheet1'!$B$11:$J$294,6,FALSE))</f>
        <v>108281</v>
      </c>
      <c r="E139" s="74" t="s">
        <v>317</v>
      </c>
      <c r="F139" s="23">
        <f t="shared" si="50"/>
        <v>0</v>
      </c>
      <c r="G139" s="74">
        <v>1431</v>
      </c>
      <c r="H139" s="23">
        <f t="shared" si="51"/>
        <v>0.013215614927826674</v>
      </c>
      <c r="I139" s="74" t="s">
        <v>317</v>
      </c>
      <c r="J139" s="16">
        <f t="shared" si="52"/>
        <v>0</v>
      </c>
      <c r="K139" s="71">
        <f>IF(E139="N/A",G139,IF(G139="N/A",E139+I139,IF(I139="N/A",E139+G139,E139+G139+I139)))</f>
        <v>1431</v>
      </c>
      <c r="L139" s="16">
        <f t="shared" si="49"/>
        <v>0.013215614927826674</v>
      </c>
      <c r="M139" s="2">
        <f t="shared" si="38"/>
        <v>1431</v>
      </c>
    </row>
    <row r="140" spans="1:13" ht="11.25">
      <c r="A140" s="4" t="s">
        <v>5</v>
      </c>
      <c r="B140" s="5" t="str">
        <f>VLOOKUP($C140,'[2]Sheet1'!$D$4:$F$281,3,FALSE)</f>
        <v>Ezinqoleni</v>
      </c>
      <c r="C140" s="59" t="s">
        <v>246</v>
      </c>
      <c r="D140" s="67">
        <f>IF(ISERROR(VLOOKUP(C140,'[4]Sheet1'!$B$11:$J$295,6,FALSE)),"Outstanding",VLOOKUP(C140,'[4]Sheet1'!$B$11:$J$294,6,FALSE))</f>
        <v>49110</v>
      </c>
      <c r="E140" s="89">
        <v>11591</v>
      </c>
      <c r="F140" s="90">
        <v>0.23602117694970473</v>
      </c>
      <c r="G140" s="89">
        <v>31</v>
      </c>
      <c r="H140" s="90">
        <v>0.0006312360008144981</v>
      </c>
      <c r="I140" s="89" t="s">
        <v>317</v>
      </c>
      <c r="J140" s="16">
        <f t="shared" si="52"/>
        <v>0</v>
      </c>
      <c r="K140" s="71">
        <f t="shared" si="53"/>
        <v>11622</v>
      </c>
      <c r="L140" s="16">
        <f t="shared" si="49"/>
        <v>0.23665241295051925</v>
      </c>
      <c r="M140" s="2">
        <f t="shared" si="38"/>
        <v>11622</v>
      </c>
    </row>
    <row r="141" spans="1:13" ht="11.25">
      <c r="A141" s="4" t="s">
        <v>5</v>
      </c>
      <c r="B141" s="5" t="str">
        <f>VLOOKUP($C141,'[2]Sheet1'!$D$4:$F$281,3,FALSE)</f>
        <v>Hibiscus Coast</v>
      </c>
      <c r="C141" s="59" t="s">
        <v>264</v>
      </c>
      <c r="D141" s="67">
        <f>IF(ISERROR(VLOOKUP(C141,'[4]Sheet1'!$B$11:$J$295,6,FALSE)),"Outstanding",VLOOKUP(C141,'[4]Sheet1'!$B$11:$J$294,6,FALSE))</f>
        <v>660205</v>
      </c>
      <c r="E141" s="89">
        <v>18113</v>
      </c>
      <c r="F141" s="87">
        <f>IF(ISERROR(E141/D141),0,E141/D141)</f>
        <v>0.027435417786899525</v>
      </c>
      <c r="G141" s="89">
        <v>8150</v>
      </c>
      <c r="H141" s="87">
        <f>IF(ISERROR(G141/D141),0,G141/D141)</f>
        <v>0.012344650525215653</v>
      </c>
      <c r="I141" s="89">
        <v>63</v>
      </c>
      <c r="J141" s="16">
        <f t="shared" si="52"/>
        <v>9.542490590044002E-05</v>
      </c>
      <c r="K141" s="71">
        <f t="shared" si="53"/>
        <v>26326</v>
      </c>
      <c r="L141" s="16">
        <f t="shared" si="49"/>
        <v>0.03987549321801562</v>
      </c>
      <c r="M141" s="2">
        <f t="shared" si="38"/>
        <v>26326</v>
      </c>
    </row>
    <row r="142" spans="1:13" ht="11.25">
      <c r="A142" s="4" t="s">
        <v>15</v>
      </c>
      <c r="B142" s="5" t="str">
        <f>VLOOKUP($C142,'[2]Sheet1'!$D$4:$F$281,3,FALSE)</f>
        <v>Ugu</v>
      </c>
      <c r="C142" s="59" t="s">
        <v>80</v>
      </c>
      <c r="D142" s="67">
        <f>IF(ISERROR(VLOOKUP(C142,'[4]Sheet1'!$B$11:$J$295,6,FALSE)),"Outstanding",VLOOKUP(C142,'[4]Sheet1'!$B$11:$J$294,6,FALSE))</f>
        <v>850668</v>
      </c>
      <c r="E142" s="74">
        <v>8126</v>
      </c>
      <c r="F142" s="23">
        <f t="shared" si="50"/>
        <v>0.009552492864431246</v>
      </c>
      <c r="G142" s="74">
        <v>61101</v>
      </c>
      <c r="H142" s="23">
        <f t="shared" si="51"/>
        <v>0.0718270817757339</v>
      </c>
      <c r="I142" s="74">
        <v>2028</v>
      </c>
      <c r="J142" s="16">
        <f t="shared" si="52"/>
        <v>0.00238400880249404</v>
      </c>
      <c r="K142" s="71">
        <f t="shared" si="53"/>
        <v>71255</v>
      </c>
      <c r="L142" s="16">
        <f t="shared" si="49"/>
        <v>0.08376358344265918</v>
      </c>
      <c r="M142" s="2">
        <f t="shared" si="38"/>
        <v>71255</v>
      </c>
    </row>
    <row r="143" spans="1:13" ht="11.25">
      <c r="A143" s="4"/>
      <c r="B143" s="13"/>
      <c r="C143" s="59"/>
      <c r="D143" s="67"/>
      <c r="E143" s="67"/>
      <c r="F143" s="23"/>
      <c r="G143" s="67"/>
      <c r="H143" s="23"/>
      <c r="I143" s="67"/>
      <c r="J143" s="16"/>
      <c r="K143" s="25"/>
      <c r="L143" s="16"/>
      <c r="M143" s="2"/>
    </row>
    <row r="144" spans="1:13" ht="11.25">
      <c r="A144" s="4"/>
      <c r="B144" s="51" t="str">
        <f>B152&amp;" "&amp;"Municipalities"</f>
        <v>uMgungundlovu Municipalities</v>
      </c>
      <c r="C144" s="59"/>
      <c r="D144" s="66">
        <f>SUM(D145:D152)</f>
        <v>4643121</v>
      </c>
      <c r="E144" s="66">
        <f>SUM(E145:E152)</f>
        <v>12244</v>
      </c>
      <c r="F144" s="28">
        <f aca="true" t="shared" si="54" ref="F144:F152">IF(ISERROR(E144/D144),0,E144/D144)</f>
        <v>0.0026370193669301317</v>
      </c>
      <c r="G144" s="66">
        <f>SUM(G145:G152)</f>
        <v>31411</v>
      </c>
      <c r="H144" s="28">
        <f aca="true" t="shared" si="55" ref="H144:H152">IF(ISERROR(G144/D144),0,G144/D144)</f>
        <v>0.006765061690186407</v>
      </c>
      <c r="I144" s="66">
        <f>SUM(I145:I152)</f>
        <v>1157</v>
      </c>
      <c r="J144" s="20">
        <f aca="true" t="shared" si="56" ref="J144:J152">IF(ISERROR(I144/D144),0,I144/D144)</f>
        <v>0.00024918583857711223</v>
      </c>
      <c r="K144" s="25">
        <f>IF(E144="N/A",G144+I144,IF(G144="N/A",E144+I144,IF(I144="N/A",E144+G144,E144+G144+I144)))</f>
        <v>44812</v>
      </c>
      <c r="L144" s="20">
        <f t="shared" si="49"/>
        <v>0.009651266895693652</v>
      </c>
      <c r="M144" s="2">
        <f t="shared" si="38"/>
        <v>44812</v>
      </c>
    </row>
    <row r="145" spans="1:13" ht="11.25">
      <c r="A145" s="4" t="s">
        <v>5</v>
      </c>
      <c r="B145" s="5" t="str">
        <f>VLOOKUP($C145,'[2]Sheet1'!$D$4:$F$281,3,FALSE)</f>
        <v>uMshwathi</v>
      </c>
      <c r="C145" s="59" t="s">
        <v>265</v>
      </c>
      <c r="D145" s="67">
        <f>IF(ISERROR(VLOOKUP(C145,'[4]Sheet1'!$B$11:$J$295,6,FALSE)),"Outstanding",VLOOKUP(C145,'[4]Sheet1'!$B$11:$J$294,6,FALSE))</f>
        <v>96819</v>
      </c>
      <c r="E145" s="74">
        <v>4593</v>
      </c>
      <c r="F145" s="23">
        <f t="shared" si="54"/>
        <v>0.04743903572645865</v>
      </c>
      <c r="G145" s="74" t="s">
        <v>317</v>
      </c>
      <c r="H145" s="23">
        <f t="shared" si="55"/>
        <v>0</v>
      </c>
      <c r="I145" s="74" t="s">
        <v>317</v>
      </c>
      <c r="J145" s="16">
        <f t="shared" si="56"/>
        <v>0</v>
      </c>
      <c r="K145" s="71">
        <f>IF(E145="N/A",G145+I145,IF(G145="N/A",E145,IF(I145="N/A",E145+G145,E145+G145+I145)))</f>
        <v>4593</v>
      </c>
      <c r="L145" s="16">
        <f t="shared" si="49"/>
        <v>0.04743903572645865</v>
      </c>
      <c r="M145" s="2">
        <f t="shared" si="38"/>
        <v>4593</v>
      </c>
    </row>
    <row r="146" spans="1:13" ht="11.25">
      <c r="A146" s="4" t="s">
        <v>5</v>
      </c>
      <c r="B146" s="5" t="str">
        <f>VLOOKUP($C146,'[2]Sheet1'!$D$4:$F$281,3,FALSE)</f>
        <v>uMngeni</v>
      </c>
      <c r="C146" s="59" t="s">
        <v>266</v>
      </c>
      <c r="D146" s="67">
        <f>IF(ISERROR(VLOOKUP(C146,'[4]Sheet1'!$B$11:$J$295,6,FALSE)),"Outstanding",VLOOKUP(C146,'[4]Sheet1'!$B$11:$J$294,6,FALSE))</f>
        <v>25590</v>
      </c>
      <c r="E146" s="74" t="s">
        <v>317</v>
      </c>
      <c r="F146" s="23">
        <f t="shared" si="54"/>
        <v>0</v>
      </c>
      <c r="G146" s="74">
        <v>3845</v>
      </c>
      <c r="H146" s="23">
        <f t="shared" si="55"/>
        <v>0.15025400547088708</v>
      </c>
      <c r="I146" s="74">
        <v>650</v>
      </c>
      <c r="J146" s="16">
        <f t="shared" si="56"/>
        <v>0.025400547088706527</v>
      </c>
      <c r="K146" s="71">
        <f aca="true" t="shared" si="57" ref="K145:K152">IF(E146="N/A",G146+I146,IF(G146="N/A",E146+I146,IF(I146="N/A",E146+G146,E146+G146+I146)))</f>
        <v>4495</v>
      </c>
      <c r="L146" s="16">
        <f t="shared" si="49"/>
        <v>0.17565455255959359</v>
      </c>
      <c r="M146" s="2">
        <f t="shared" si="38"/>
        <v>4495</v>
      </c>
    </row>
    <row r="147" spans="1:13" ht="11.25">
      <c r="A147" s="4" t="s">
        <v>5</v>
      </c>
      <c r="B147" s="5" t="str">
        <f>VLOOKUP($C147,'[2]Sheet1'!$D$4:$F$281,3,FALSE)</f>
        <v>Mpofana</v>
      </c>
      <c r="C147" s="59" t="s">
        <v>267</v>
      </c>
      <c r="D147" s="67">
        <f>IF(ISERROR(VLOOKUP(C147,'[4]Sheet1'!$B$11:$J$295,6,FALSE)),"Outstanding",VLOOKUP(C147,'[4]Sheet1'!$B$11:$J$294,6,FALSE))</f>
        <v>105465</v>
      </c>
      <c r="E147" s="74" t="s">
        <v>317</v>
      </c>
      <c r="F147" s="23">
        <f t="shared" si="54"/>
        <v>0</v>
      </c>
      <c r="G147" s="74">
        <v>26450</v>
      </c>
      <c r="H147" s="23">
        <f t="shared" si="55"/>
        <v>0.2507941023088228</v>
      </c>
      <c r="I147" s="74" t="s">
        <v>317</v>
      </c>
      <c r="J147" s="16">
        <f t="shared" si="56"/>
        <v>0</v>
      </c>
      <c r="K147" s="71">
        <f>IF(E147="N/A",G147,IF(G147="N/A",E147+I147,IF(I147="N/A",E147+G147,E147+G147+I147)))</f>
        <v>26450</v>
      </c>
      <c r="L147" s="16">
        <f t="shared" si="49"/>
        <v>0.2507941023088228</v>
      </c>
      <c r="M147" s="2">
        <f t="shared" si="38"/>
        <v>26450</v>
      </c>
    </row>
    <row r="148" spans="1:13" ht="11.25">
      <c r="A148" s="4" t="s">
        <v>5</v>
      </c>
      <c r="B148" s="5" t="str">
        <f>VLOOKUP($C148,'[2]Sheet1'!$D$4:$F$281,3,FALSE)</f>
        <v>Impendle</v>
      </c>
      <c r="C148" s="59" t="s">
        <v>268</v>
      </c>
      <c r="D148" s="67">
        <f>IF(ISERROR(VLOOKUP(C148,'[4]Sheet1'!$B$11:$J$295,6,FALSE)),"Outstanding",VLOOKUP(C148,'[4]Sheet1'!$B$11:$J$294,6,FALSE))</f>
        <v>56926</v>
      </c>
      <c r="E148" s="74" t="s">
        <v>317</v>
      </c>
      <c r="F148" s="23">
        <v>0</v>
      </c>
      <c r="G148" s="74" t="s">
        <v>317</v>
      </c>
      <c r="H148" s="23">
        <f t="shared" si="55"/>
        <v>0</v>
      </c>
      <c r="I148" s="74">
        <v>121</v>
      </c>
      <c r="J148" s="16">
        <f t="shared" si="56"/>
        <v>0.002125566524962232</v>
      </c>
      <c r="K148" s="71">
        <f>IF(E148="N/A",I148,IF(G148="N/A",E148+I148,IF(I148="N/A",E148+G148,E148+G148+I148)))</f>
        <v>121</v>
      </c>
      <c r="L148" s="16">
        <f t="shared" si="49"/>
        <v>0.002125566524962232</v>
      </c>
      <c r="M148" s="2">
        <f t="shared" si="38"/>
        <v>121</v>
      </c>
    </row>
    <row r="149" spans="1:13" ht="11.25">
      <c r="A149" s="4" t="s">
        <v>5</v>
      </c>
      <c r="B149" s="5" t="str">
        <f>VLOOKUP($C149,'[2]Sheet1'!$D$4:$F$281,3,FALSE)</f>
        <v>Msunduzi</v>
      </c>
      <c r="C149" s="59" t="s">
        <v>269</v>
      </c>
      <c r="D149" s="67">
        <f>IF(ISERROR(VLOOKUP(C149,'[4]Sheet1'!$B$11:$J$295,6,FALSE)),"Outstanding",VLOOKUP(C149,'[4]Sheet1'!$B$11:$J$294,6,FALSE))</f>
        <v>3544436</v>
      </c>
      <c r="E149" s="74">
        <v>0</v>
      </c>
      <c r="F149" s="23">
        <f t="shared" si="54"/>
        <v>0</v>
      </c>
      <c r="G149" s="74">
        <v>0</v>
      </c>
      <c r="H149" s="23">
        <f t="shared" si="55"/>
        <v>0</v>
      </c>
      <c r="I149" s="74">
        <v>0</v>
      </c>
      <c r="J149" s="16">
        <f t="shared" si="56"/>
        <v>0</v>
      </c>
      <c r="K149" s="71">
        <f t="shared" si="57"/>
        <v>0</v>
      </c>
      <c r="L149" s="16">
        <f t="shared" si="49"/>
        <v>0</v>
      </c>
      <c r="M149" s="2">
        <f t="shared" si="38"/>
        <v>0</v>
      </c>
    </row>
    <row r="150" spans="1:13" ht="11.25">
      <c r="A150" s="4" t="s">
        <v>5</v>
      </c>
      <c r="B150" s="5" t="str">
        <f>VLOOKUP($C150,'[2]Sheet1'!$D$4:$F$281,3,FALSE)</f>
        <v>Mkhambathini</v>
      </c>
      <c r="C150" s="59" t="s">
        <v>270</v>
      </c>
      <c r="D150" s="67">
        <f>IF(ISERROR(VLOOKUP(C150,'[4]Sheet1'!$B$11:$J$295,6,FALSE)),"Outstanding",VLOOKUP(C150,'[4]Sheet1'!$B$11:$J$294,6,FALSE))</f>
        <v>56049</v>
      </c>
      <c r="E150" s="84" t="s">
        <v>317</v>
      </c>
      <c r="F150" s="91">
        <f t="shared" si="54"/>
        <v>0</v>
      </c>
      <c r="G150" s="84">
        <v>1198</v>
      </c>
      <c r="H150" s="91">
        <f t="shared" si="55"/>
        <v>0.021374154757444377</v>
      </c>
      <c r="I150" s="84" t="s">
        <v>317</v>
      </c>
      <c r="J150" s="16">
        <f t="shared" si="56"/>
        <v>0</v>
      </c>
      <c r="K150" s="71">
        <f>IF(E150="N/A",G150,IF(G150="N/A",E150+I150,IF(I150="N/A",E150+G150,E150+G150+I150)))</f>
        <v>1198</v>
      </c>
      <c r="L150" s="16">
        <f t="shared" si="49"/>
        <v>0.021374154757444377</v>
      </c>
      <c r="M150" s="2">
        <f t="shared" si="38"/>
        <v>1198</v>
      </c>
    </row>
    <row r="151" spans="1:13" ht="11.25">
      <c r="A151" s="4" t="s">
        <v>5</v>
      </c>
      <c r="B151" s="5" t="str">
        <f>VLOOKUP($C151,'[2]Sheet1'!$D$4:$F$281,3,FALSE)</f>
        <v>Richmond</v>
      </c>
      <c r="C151" s="59" t="s">
        <v>271</v>
      </c>
      <c r="D151" s="67">
        <f>IF(ISERROR(VLOOKUP(C151,'[4]Sheet1'!$B$11:$J$295,6,FALSE)),"Outstanding",VLOOKUP(C151,'[4]Sheet1'!$B$11:$J$294,6,FALSE))</f>
        <v>78026</v>
      </c>
      <c r="E151" s="74">
        <v>7651</v>
      </c>
      <c r="F151" s="23">
        <f t="shared" si="54"/>
        <v>0.09805705790377567</v>
      </c>
      <c r="G151" s="74" t="s">
        <v>317</v>
      </c>
      <c r="H151" s="23">
        <f t="shared" si="55"/>
        <v>0</v>
      </c>
      <c r="I151" s="74">
        <v>95</v>
      </c>
      <c r="J151" s="16">
        <f t="shared" si="56"/>
        <v>0.001217542870325276</v>
      </c>
      <c r="K151" s="71">
        <f t="shared" si="57"/>
        <v>7746</v>
      </c>
      <c r="L151" s="16">
        <f t="shared" si="49"/>
        <v>0.09927460077410094</v>
      </c>
      <c r="M151" s="2">
        <f t="shared" si="38"/>
        <v>7746</v>
      </c>
    </row>
    <row r="152" spans="1:13" ht="11.25">
      <c r="A152" s="4" t="s">
        <v>15</v>
      </c>
      <c r="B152" s="5" t="str">
        <f>VLOOKUP($C152,'[2]Sheet1'!$D$4:$F$281,3,FALSE)</f>
        <v>uMgungundlovu</v>
      </c>
      <c r="C152" s="59" t="s">
        <v>81</v>
      </c>
      <c r="D152" s="67">
        <f>IF(ISERROR(VLOOKUP(C152,'[4]Sheet1'!$B$11:$J$295,6,FALSE)),"Outstanding",VLOOKUP(C152,'[4]Sheet1'!$B$11:$J$294,6,FALSE))</f>
        <v>679810</v>
      </c>
      <c r="E152" s="74" t="s">
        <v>317</v>
      </c>
      <c r="F152" s="23">
        <f t="shared" si="54"/>
        <v>0</v>
      </c>
      <c r="G152" s="74">
        <v>-82</v>
      </c>
      <c r="H152" s="23">
        <f t="shared" si="55"/>
        <v>-0.00012062193848281137</v>
      </c>
      <c r="I152" s="74">
        <v>291</v>
      </c>
      <c r="J152" s="16">
        <f t="shared" si="56"/>
        <v>0.00042806078168900136</v>
      </c>
      <c r="K152" s="71">
        <f t="shared" si="57"/>
        <v>209</v>
      </c>
      <c r="L152" s="16">
        <f t="shared" si="49"/>
        <v>0.00030743884320619</v>
      </c>
      <c r="M152" s="2">
        <f t="shared" si="38"/>
        <v>209</v>
      </c>
    </row>
    <row r="153" spans="1:13" ht="11.25">
      <c r="A153" s="4"/>
      <c r="B153" s="5"/>
      <c r="C153" s="59"/>
      <c r="D153" s="67"/>
      <c r="E153" s="67"/>
      <c r="F153" s="23"/>
      <c r="G153" s="67"/>
      <c r="H153" s="23"/>
      <c r="I153" s="67"/>
      <c r="J153" s="16"/>
      <c r="K153" s="25"/>
      <c r="L153" s="16"/>
      <c r="M153" s="2"/>
    </row>
    <row r="154" spans="1:13" ht="11.25">
      <c r="A154" s="4"/>
      <c r="B154" s="51" t="str">
        <f>B160&amp;" "&amp;"Municipalities"</f>
        <v>Uthukela Municipalities</v>
      </c>
      <c r="C154" s="59"/>
      <c r="D154" s="66">
        <f>SUM(D155:D160)</f>
        <v>2037510</v>
      </c>
      <c r="E154" s="66">
        <f>SUM(E155:E160)</f>
        <v>270891</v>
      </c>
      <c r="F154" s="28">
        <f aca="true" t="shared" si="58" ref="F154:F160">IF(ISERROR(E154/D154),0,E154/D154)</f>
        <v>0.13295198551172754</v>
      </c>
      <c r="G154" s="66">
        <f>SUM(G155:G160)</f>
        <v>91240.70999999999</v>
      </c>
      <c r="H154" s="28">
        <f aca="true" t="shared" si="59" ref="H154:H160">IF(ISERROR(G154/D154),0,G154/D154)</f>
        <v>0.044780496782837874</v>
      </c>
      <c r="I154" s="66">
        <f>SUM(I155:I160)</f>
        <v>76375.011</v>
      </c>
      <c r="J154" s="20">
        <f aca="true" t="shared" si="60" ref="J154:J160">IF(ISERROR(I154/D154),0,I154/D154)</f>
        <v>0.0374844840025325</v>
      </c>
      <c r="K154" s="25">
        <f aca="true" t="shared" si="61" ref="K154:K160">IF(E154="N/A",G154+I154,IF(G154="N/A",E154+I154,IF(I154="N/A",E154+G154,E154+G154+I154)))</f>
        <v>438506.72099999996</v>
      </c>
      <c r="L154" s="20">
        <f t="shared" si="49"/>
        <v>0.2152169662970979</v>
      </c>
      <c r="M154" s="2">
        <f aca="true" t="shared" si="62" ref="M154:M215">IF(AND(E154="N/A",G154="N/A",I154="N/A"),0,IF(E154="N/A",SUM(G154,I154),IF(G154="N/A",SUM(E154,I154),IF(I154="N/A",SUM(E154,G154),SUM(E154,G154,I154)))))</f>
        <v>438506.72099999996</v>
      </c>
    </row>
    <row r="155" spans="1:13" ht="11.25">
      <c r="A155" s="4" t="s">
        <v>5</v>
      </c>
      <c r="B155" s="5" t="str">
        <f>VLOOKUP($C155,'[2]Sheet1'!$D$4:$F$281,3,FALSE)</f>
        <v>Emnambithi/Ladysmith</v>
      </c>
      <c r="C155" s="59" t="s">
        <v>272</v>
      </c>
      <c r="D155" s="67">
        <f>IF(ISERROR(VLOOKUP(C155,'[4]Sheet1'!$B$11:$J$295,6,FALSE)),"Outstanding",VLOOKUP(C155,'[4]Sheet1'!$B$11:$J$294,6,FALSE))</f>
        <v>665520</v>
      </c>
      <c r="E155" s="74" t="s">
        <v>317</v>
      </c>
      <c r="F155" s="23">
        <f t="shared" si="58"/>
        <v>0</v>
      </c>
      <c r="G155" s="74">
        <v>7722</v>
      </c>
      <c r="H155" s="23">
        <f t="shared" si="59"/>
        <v>0.011602957086188245</v>
      </c>
      <c r="I155" s="74">
        <v>89</v>
      </c>
      <c r="J155" s="16">
        <f t="shared" si="60"/>
        <v>0.00013373001562687822</v>
      </c>
      <c r="K155" s="71">
        <f t="shared" si="61"/>
        <v>7811</v>
      </c>
      <c r="L155" s="16">
        <f t="shared" si="49"/>
        <v>0.011736687101815121</v>
      </c>
      <c r="M155" s="2">
        <f t="shared" si="62"/>
        <v>7811</v>
      </c>
    </row>
    <row r="156" spans="1:13" ht="11.25">
      <c r="A156" s="4" t="s">
        <v>5</v>
      </c>
      <c r="B156" s="5" t="str">
        <f>VLOOKUP($C156,'[2]Sheet1'!$D$4:$F$281,3,FALSE)</f>
        <v>Indaka</v>
      </c>
      <c r="C156" s="59" t="s">
        <v>273</v>
      </c>
      <c r="D156" s="67">
        <f>IF(ISERROR(VLOOKUP(C156,'[4]Sheet1'!$B$11:$J$295,6,FALSE)),"Outstanding",VLOOKUP(C156,'[4]Sheet1'!$B$11:$J$294,6,FALSE))</f>
        <v>59304</v>
      </c>
      <c r="E156" s="74" t="s">
        <v>317</v>
      </c>
      <c r="F156" s="23">
        <f t="shared" si="58"/>
        <v>0</v>
      </c>
      <c r="G156" s="88">
        <v>1.71</v>
      </c>
      <c r="H156" s="23">
        <f t="shared" si="59"/>
        <v>2.8834479967624444E-05</v>
      </c>
      <c r="I156" s="88">
        <v>0.011</v>
      </c>
      <c r="J156" s="16">
        <f t="shared" si="60"/>
        <v>1.8548495885606367E-07</v>
      </c>
      <c r="K156" s="71">
        <f t="shared" si="61"/>
        <v>1.7209999999999999</v>
      </c>
      <c r="L156" s="16">
        <f t="shared" si="49"/>
        <v>2.9019964926480506E-05</v>
      </c>
      <c r="M156" s="2">
        <f t="shared" si="62"/>
        <v>1.7209999999999999</v>
      </c>
    </row>
    <row r="157" spans="1:13" ht="11.25">
      <c r="A157" s="4" t="s">
        <v>5</v>
      </c>
      <c r="B157" s="5" t="str">
        <f>VLOOKUP($C157,'[2]Sheet1'!$D$4:$F$281,3,FALSE)</f>
        <v>Umtshezi</v>
      </c>
      <c r="C157" s="59" t="s">
        <v>274</v>
      </c>
      <c r="D157" s="67">
        <f>IF(ISERROR(VLOOKUP(C157,'[4]Sheet1'!$B$11:$J$295,6,FALSE)),"Outstanding",VLOOKUP(C157,'[4]Sheet1'!$B$11:$J$294,6,FALSE))</f>
        <v>314377</v>
      </c>
      <c r="E157" s="74" t="s">
        <v>317</v>
      </c>
      <c r="F157" s="23">
        <f t="shared" si="58"/>
        <v>0</v>
      </c>
      <c r="G157" s="74">
        <v>10501</v>
      </c>
      <c r="H157" s="23">
        <f t="shared" si="59"/>
        <v>0.03340257079875436</v>
      </c>
      <c r="I157" s="74" t="s">
        <v>317</v>
      </c>
      <c r="J157" s="16">
        <f t="shared" si="60"/>
        <v>0</v>
      </c>
      <c r="K157" s="71">
        <f>IF(E157="N/A",G157,IF(G157="N/A",E157+I157,IF(I157="N/A",E157+G157,E157+G157+I157)))</f>
        <v>10501</v>
      </c>
      <c r="L157" s="16">
        <f t="shared" si="49"/>
        <v>0.03340257079875436</v>
      </c>
      <c r="M157" s="2">
        <f t="shared" si="62"/>
        <v>10501</v>
      </c>
    </row>
    <row r="158" spans="1:13" ht="11.25">
      <c r="A158" s="4" t="s">
        <v>5</v>
      </c>
      <c r="B158" s="5" t="str">
        <f>VLOOKUP($C158,'[2]Sheet1'!$D$4:$F$281,3,FALSE)</f>
        <v>Okhahlamba</v>
      </c>
      <c r="C158" s="59" t="s">
        <v>275</v>
      </c>
      <c r="D158" s="67">
        <f>IF(ISERROR(VLOOKUP(C158,'[4]Sheet1'!$B$11:$J$295,6,FALSE)),"Outstanding",VLOOKUP(C158,'[4]Sheet1'!$B$11:$J$294,6,FALSE))</f>
        <v>155983</v>
      </c>
      <c r="E158" s="74" t="s">
        <v>317</v>
      </c>
      <c r="F158" s="23">
        <f t="shared" si="58"/>
        <v>0</v>
      </c>
      <c r="G158" s="74">
        <v>13821</v>
      </c>
      <c r="H158" s="23">
        <f t="shared" si="59"/>
        <v>0.08860580960745722</v>
      </c>
      <c r="I158" s="74" t="s">
        <v>317</v>
      </c>
      <c r="J158" s="16">
        <f t="shared" si="60"/>
        <v>0</v>
      </c>
      <c r="K158" s="71">
        <f>IF(E158="N/A",G158,IF(G158="N/A",E158+I158,IF(I158="N/A",E158+G158,E158+G158+I158)))</f>
        <v>13821</v>
      </c>
      <c r="L158" s="16">
        <f t="shared" si="49"/>
        <v>0.08860580960745722</v>
      </c>
      <c r="M158" s="2">
        <f t="shared" si="62"/>
        <v>13821</v>
      </c>
    </row>
    <row r="159" spans="1:13" ht="11.25">
      <c r="A159" s="4" t="s">
        <v>5</v>
      </c>
      <c r="B159" s="5" t="str">
        <f>VLOOKUP($C159,'[2]Sheet1'!$D$4:$F$281,3,FALSE)</f>
        <v>Imbabazane</v>
      </c>
      <c r="C159" s="59" t="s">
        <v>276</v>
      </c>
      <c r="D159" s="67">
        <f>IF(ISERROR(VLOOKUP(C159,'[4]Sheet1'!$B$11:$J$295,6,FALSE)),"Outstanding",VLOOKUP(C159,'[4]Sheet1'!$B$11:$J$294,6,FALSE))</f>
        <v>89316</v>
      </c>
      <c r="E159" s="88">
        <v>0</v>
      </c>
      <c r="F159" s="87">
        <f t="shared" si="58"/>
        <v>0</v>
      </c>
      <c r="G159" s="88">
        <v>16849</v>
      </c>
      <c r="H159" s="87">
        <f t="shared" si="59"/>
        <v>0.18864481167987818</v>
      </c>
      <c r="I159" s="88">
        <v>72467</v>
      </c>
      <c r="J159" s="16">
        <f t="shared" si="60"/>
        <v>0.8113551883201218</v>
      </c>
      <c r="K159" s="71">
        <f t="shared" si="61"/>
        <v>89316</v>
      </c>
      <c r="L159" s="16">
        <f t="shared" si="49"/>
        <v>1</v>
      </c>
      <c r="M159" s="2">
        <f t="shared" si="62"/>
        <v>89316</v>
      </c>
    </row>
    <row r="160" spans="1:13" ht="11.25">
      <c r="A160" s="4" t="s">
        <v>15</v>
      </c>
      <c r="B160" s="5" t="str">
        <f>VLOOKUP($C160,'[2]Sheet1'!$D$4:$F$281,3,FALSE)</f>
        <v>Uthukela</v>
      </c>
      <c r="C160" s="59" t="s">
        <v>82</v>
      </c>
      <c r="D160" s="67">
        <f>IF(ISERROR(VLOOKUP(C160,'[4]Sheet1'!$B$11:$J$295,6,FALSE)),"Outstanding",VLOOKUP(C160,'[4]Sheet1'!$B$11:$J$294,6,FALSE))</f>
        <v>753010</v>
      </c>
      <c r="E160" s="74">
        <v>270891</v>
      </c>
      <c r="F160" s="82">
        <f t="shared" si="58"/>
        <v>0.3597442265042961</v>
      </c>
      <c r="G160" s="74">
        <v>42346</v>
      </c>
      <c r="H160" s="23">
        <f t="shared" si="59"/>
        <v>0.05623564096094341</v>
      </c>
      <c r="I160" s="74">
        <v>3819</v>
      </c>
      <c r="J160" s="16">
        <f t="shared" si="60"/>
        <v>0.005071645794876562</v>
      </c>
      <c r="K160" s="71">
        <f t="shared" si="61"/>
        <v>317056</v>
      </c>
      <c r="L160" s="16">
        <f t="shared" si="49"/>
        <v>0.4210515132601161</v>
      </c>
      <c r="M160" s="2">
        <f t="shared" si="62"/>
        <v>317056</v>
      </c>
    </row>
    <row r="161" spans="1:13" ht="11.25">
      <c r="A161" s="4"/>
      <c r="B161" s="13"/>
      <c r="C161" s="59"/>
      <c r="D161" s="67"/>
      <c r="E161" s="67"/>
      <c r="F161" s="23"/>
      <c r="G161" s="67"/>
      <c r="H161" s="23"/>
      <c r="I161" s="67"/>
      <c r="J161" s="16"/>
      <c r="K161" s="25"/>
      <c r="L161" s="16"/>
      <c r="M161" s="2"/>
    </row>
    <row r="162" spans="1:13" ht="11.25">
      <c r="A162" s="4"/>
      <c r="B162" s="51" t="str">
        <f>B167&amp;" "&amp;"Municipalities"</f>
        <v>Umzinyathi Municipalities</v>
      </c>
      <c r="C162" s="59"/>
      <c r="D162" s="66">
        <f>SUM(D163:D167)</f>
        <v>1072216</v>
      </c>
      <c r="E162" s="66">
        <f>SUM(E163:E167)</f>
        <v>8489.138</v>
      </c>
      <c r="F162" s="28">
        <f>IF(ISERROR(E162/D162),0,E162/D162)</f>
        <v>0.00791737672260067</v>
      </c>
      <c r="G162" s="66">
        <f>SUM(G163:G167)</f>
        <v>65803</v>
      </c>
      <c r="H162" s="28">
        <f>IF(ISERROR(G162/D162),0,G162/D162)</f>
        <v>0.06137102971789266</v>
      </c>
      <c r="I162" s="66">
        <f>SUM(I163:I167)</f>
        <v>0</v>
      </c>
      <c r="J162" s="20">
        <f>IF(ISERROR(I162/D162),0,I162/D162)</f>
        <v>0</v>
      </c>
      <c r="K162" s="25">
        <f aca="true" t="shared" si="63" ref="K162:K167">IF(E162="N/A",G162+I162,IF(G162="N/A",E162+I162,IF(I162="N/A",E162+G162,E162+G162+I162)))</f>
        <v>74292.138</v>
      </c>
      <c r="L162" s="20">
        <f t="shared" si="49"/>
        <v>0.06928840644049333</v>
      </c>
      <c r="M162" s="2">
        <f t="shared" si="62"/>
        <v>74292.138</v>
      </c>
    </row>
    <row r="163" spans="1:13" ht="11.25">
      <c r="A163" s="4" t="s">
        <v>5</v>
      </c>
      <c r="B163" s="5" t="str">
        <f>VLOOKUP($C163,'[2]Sheet1'!$D$4:$F$281,3,FALSE)</f>
        <v>Endumeni</v>
      </c>
      <c r="C163" s="59" t="s">
        <v>277</v>
      </c>
      <c r="D163" s="67">
        <f>IF(ISERROR(VLOOKUP(C163,'[4]Sheet1'!$B$11:$J$295,6,FALSE)),"Outstanding",VLOOKUP(C163,'[4]Sheet1'!$B$11:$J$294,6,FALSE))</f>
        <v>226893</v>
      </c>
      <c r="E163" s="74" t="s">
        <v>317</v>
      </c>
      <c r="F163" s="23">
        <f>IF(ISERROR(E163/D163),0,E163/D163)</f>
        <v>0</v>
      </c>
      <c r="G163" s="74">
        <v>3252</v>
      </c>
      <c r="H163" s="23">
        <f>IF(ISERROR(G163/D163),0,G163/D163)</f>
        <v>0.014332747153944812</v>
      </c>
      <c r="I163" s="74" t="s">
        <v>317</v>
      </c>
      <c r="J163" s="16">
        <f>IF(ISERROR(I163/D163),0,I163/D163)</f>
        <v>0</v>
      </c>
      <c r="K163" s="71">
        <f>IF(E163="N/A",G163,IF(G163="N/A",E163+I163,IF(I163="N/A",E163+G163,E163+G163+I163)))</f>
        <v>3252</v>
      </c>
      <c r="L163" s="16">
        <f t="shared" si="49"/>
        <v>0.014332747153944812</v>
      </c>
      <c r="M163" s="2">
        <f t="shared" si="62"/>
        <v>3252</v>
      </c>
    </row>
    <row r="164" spans="1:13" ht="11.25">
      <c r="A164" s="4" t="s">
        <v>5</v>
      </c>
      <c r="B164" s="5" t="str">
        <f>VLOOKUP($C164,'[2]Sheet1'!$D$4:$F$281,3,FALSE)</f>
        <v>Nquthu</v>
      </c>
      <c r="C164" s="59" t="s">
        <v>278</v>
      </c>
      <c r="D164" s="67">
        <f>IF(ISERROR(VLOOKUP(C164,'[4]Sheet1'!$B$11:$J$295,6,FALSE)),"Outstanding",VLOOKUP(C164,'[4]Sheet1'!$B$11:$J$294,6,FALSE))</f>
        <v>126445</v>
      </c>
      <c r="E164" s="74">
        <v>0</v>
      </c>
      <c r="F164" s="23">
        <f>IF(ISERROR(E164/D164),0,E164/D164)</f>
        <v>0</v>
      </c>
      <c r="G164" s="74">
        <v>0</v>
      </c>
      <c r="H164" s="23">
        <f>IF(ISERROR(G164/D164),0,G164/D164)</f>
        <v>0</v>
      </c>
      <c r="I164" s="74">
        <v>0</v>
      </c>
      <c r="J164" s="16">
        <f>IF(ISERROR(I164/D164),0,I164/D164)</f>
        <v>0</v>
      </c>
      <c r="K164" s="71">
        <f t="shared" si="63"/>
        <v>0</v>
      </c>
      <c r="L164" s="16">
        <f t="shared" si="49"/>
        <v>0</v>
      </c>
      <c r="M164" s="2">
        <f t="shared" si="62"/>
        <v>0</v>
      </c>
    </row>
    <row r="165" spans="1:13" ht="11.25">
      <c r="A165" s="4" t="s">
        <v>5</v>
      </c>
      <c r="B165" s="5" t="str">
        <f>VLOOKUP($C165,'[2]Sheet1'!$D$4:$F$281,3,FALSE)</f>
        <v>Msinga</v>
      </c>
      <c r="C165" s="59" t="s">
        <v>279</v>
      </c>
      <c r="D165" s="67">
        <f>IF(ISERROR(VLOOKUP(C165,'[4]Sheet1'!$B$11:$J$295,6,FALSE)),"Outstanding",VLOOKUP(C165,'[4]Sheet1'!$B$11:$J$294,6,FALSE))</f>
        <v>110973</v>
      </c>
      <c r="E165" s="88">
        <f>8489138/1000</f>
        <v>8489.138</v>
      </c>
      <c r="F165" s="87">
        <f>IF(ISERROR(E165/D165),0,E165/D165)</f>
        <v>0.07649732817892642</v>
      </c>
      <c r="G165" s="88">
        <v>49855</v>
      </c>
      <c r="H165" s="87">
        <f>IF(ISERROR(G165/D165),0,G165/D165)</f>
        <v>0.4492534220035504</v>
      </c>
      <c r="I165" s="88" t="s">
        <v>317</v>
      </c>
      <c r="J165" s="16">
        <f>IF(ISERROR(I165/D165),0,I165/D165)</f>
        <v>0</v>
      </c>
      <c r="K165" s="71">
        <f t="shared" si="63"/>
        <v>58344.138</v>
      </c>
      <c r="L165" s="16">
        <f t="shared" si="49"/>
        <v>0.5257507501824769</v>
      </c>
      <c r="M165" s="2">
        <f t="shared" si="62"/>
        <v>58344.138</v>
      </c>
    </row>
    <row r="166" spans="1:13" ht="11.25">
      <c r="A166" s="4" t="s">
        <v>5</v>
      </c>
      <c r="B166" s="5" t="str">
        <f>VLOOKUP($C166,'[2]Sheet1'!$D$4:$F$281,3,FALSE)</f>
        <v>Umvoti</v>
      </c>
      <c r="C166" s="59" t="s">
        <v>280</v>
      </c>
      <c r="D166" s="67">
        <f>IF(ISERROR(VLOOKUP(C166,'[4]Sheet1'!$B$11:$J$295,6,FALSE)),"Outstanding",VLOOKUP(C166,'[4]Sheet1'!$B$11:$J$294,6,FALSE))</f>
        <v>190489</v>
      </c>
      <c r="E166" s="86" t="s">
        <v>317</v>
      </c>
      <c r="F166" s="85">
        <v>0</v>
      </c>
      <c r="G166" s="86" t="s">
        <v>317</v>
      </c>
      <c r="H166" s="85">
        <v>0</v>
      </c>
      <c r="I166" s="86" t="s">
        <v>317</v>
      </c>
      <c r="J166" s="16">
        <v>0</v>
      </c>
      <c r="K166" s="71">
        <f>IF(E166="N/A",0,IF(G166="N/A",E166+I166,IF(I166="N/A",E166+G166,E166+G166+I166)))</f>
        <v>0</v>
      </c>
      <c r="L166" s="16">
        <v>0</v>
      </c>
      <c r="M166" s="2">
        <f t="shared" si="62"/>
        <v>0</v>
      </c>
    </row>
    <row r="167" spans="1:13" ht="11.25">
      <c r="A167" s="4" t="s">
        <v>15</v>
      </c>
      <c r="B167" s="5" t="str">
        <f>VLOOKUP($C167,'[2]Sheet1'!$D$4:$F$281,3,FALSE)</f>
        <v>Umzinyathi</v>
      </c>
      <c r="C167" s="59" t="s">
        <v>83</v>
      </c>
      <c r="D167" s="67">
        <f>IF(ISERROR(VLOOKUP(C167,'[4]Sheet1'!$B$11:$J$295,6,FALSE)),"Outstanding",VLOOKUP(C167,'[4]Sheet1'!$B$11:$J$294,6,FALSE))</f>
        <v>417416</v>
      </c>
      <c r="E167" s="88" t="s">
        <v>317</v>
      </c>
      <c r="F167" s="87">
        <f>IF(ISERROR(E167/D167),0,E167/D167)</f>
        <v>0</v>
      </c>
      <c r="G167" s="88">
        <v>12696</v>
      </c>
      <c r="H167" s="87">
        <f>IF(ISERROR(G167/D167),0,G167/D167)</f>
        <v>0.03041570040439274</v>
      </c>
      <c r="I167" s="88" t="s">
        <v>317</v>
      </c>
      <c r="J167" s="16">
        <f>IF(ISERROR(I167/D167),0,I167/D167)</f>
        <v>0</v>
      </c>
      <c r="K167" s="71">
        <f>IF(E167="N/A",G167,IF(G167="N/A",E167+I167,IF(I167="N/A",E167+G167,E167+G167+I167)))</f>
        <v>12696</v>
      </c>
      <c r="L167" s="16">
        <f>IF(ISERROR(K167/D167),0,K167/D167)</f>
        <v>0.03041570040439274</v>
      </c>
      <c r="M167" s="2">
        <f t="shared" si="62"/>
        <v>12696</v>
      </c>
    </row>
    <row r="168" spans="1:13" ht="11.25">
      <c r="A168" s="4"/>
      <c r="B168" s="13"/>
      <c r="C168" s="59"/>
      <c r="D168" s="67"/>
      <c r="E168" s="67"/>
      <c r="F168" s="23"/>
      <c r="G168" s="67"/>
      <c r="H168" s="23"/>
      <c r="I168" s="67"/>
      <c r="J168" s="16"/>
      <c r="K168" s="25"/>
      <c r="L168" s="16"/>
      <c r="M168" s="2"/>
    </row>
    <row r="169" spans="1:13" ht="11.25">
      <c r="A169" s="4"/>
      <c r="B169" s="51" t="str">
        <f>B173&amp;" "&amp;"Municipalities"</f>
        <v>Amajuba Municipalities</v>
      </c>
      <c r="C169" s="59"/>
      <c r="D169" s="66">
        <f>SUM(D170:D173)</f>
        <v>2026320</v>
      </c>
      <c r="E169" s="66">
        <f>SUM(E170:E173)</f>
        <v>203334</v>
      </c>
      <c r="F169" s="28">
        <f>IF(ISERROR(E169/D169),0,E169/D169)</f>
        <v>0.10034644083856449</v>
      </c>
      <c r="G169" s="66">
        <f>SUM(G170:G173)</f>
        <v>100749</v>
      </c>
      <c r="H169" s="28">
        <f>IF(ISERROR(G169/D169),0,G169/D169)</f>
        <v>0.04972018239962099</v>
      </c>
      <c r="I169" s="66">
        <f>SUM(I170:I173)</f>
        <v>203590</v>
      </c>
      <c r="J169" s="20">
        <f>IF(ISERROR(I169/D169),0,I169/D169)</f>
        <v>0.10047277823838288</v>
      </c>
      <c r="K169" s="25">
        <f>IF(E169="N/A",G169+I169,IF(G169="N/A",E169+I169,IF(I169="N/A",E169+G169,E169+G169+I169)))</f>
        <v>507673</v>
      </c>
      <c r="L169" s="20">
        <f t="shared" si="49"/>
        <v>0.25053940147656834</v>
      </c>
      <c r="M169" s="2">
        <f t="shared" si="62"/>
        <v>507673</v>
      </c>
    </row>
    <row r="170" spans="1:13" ht="11.25">
      <c r="A170" s="4" t="s">
        <v>5</v>
      </c>
      <c r="B170" s="5" t="str">
        <f>VLOOKUP($C170,'[2]Sheet1'!$D$4:$F$281,3,FALSE)</f>
        <v>Newcastle</v>
      </c>
      <c r="C170" s="59" t="s">
        <v>281</v>
      </c>
      <c r="D170" s="67">
        <f>IF(ISERROR(VLOOKUP(C170,'[4]Sheet1'!$B$11:$J$295,6,FALSE)),"Outstanding",VLOOKUP(C170,'[4]Sheet1'!$B$11:$J$294,6,FALSE))</f>
        <v>1779089</v>
      </c>
      <c r="E170" s="74">
        <v>203334</v>
      </c>
      <c r="F170" s="23">
        <f>IF(ISERROR(E170/D170),0,E170/D170)</f>
        <v>0.11429107818664497</v>
      </c>
      <c r="G170" s="74">
        <v>79998</v>
      </c>
      <c r="H170" s="23">
        <f>IF(ISERROR(G170/D170),0,G170/D170)</f>
        <v>0.044965709978533955</v>
      </c>
      <c r="I170" s="74">
        <v>203334</v>
      </c>
      <c r="J170" s="16">
        <f>IF(ISERROR(I170/D170),0,I170/D170)</f>
        <v>0.11429107818664497</v>
      </c>
      <c r="K170" s="71">
        <f>IF(E170="N/A",G170+I170,IF(G170="N/A",E170+I170,IF(I170="N/A",E170+G170,E170+G170+I170)))</f>
        <v>486666</v>
      </c>
      <c r="L170" s="16">
        <f t="shared" si="49"/>
        <v>0.2735478663518239</v>
      </c>
      <c r="M170" s="2">
        <f t="shared" si="62"/>
        <v>486666</v>
      </c>
    </row>
    <row r="171" spans="1:13" ht="11.25">
      <c r="A171" s="4" t="s">
        <v>5</v>
      </c>
      <c r="B171" s="5" t="str">
        <f>VLOOKUP($C171,'[2]Sheet1'!$D$4:$F$281,3,FALSE)</f>
        <v>eMadlangeni</v>
      </c>
      <c r="C171" s="59" t="s">
        <v>282</v>
      </c>
      <c r="D171" s="67">
        <f>IF(ISERROR(VLOOKUP(C171,'[4]Sheet1'!$B$11:$J$295,6,FALSE)),"Outstanding",VLOOKUP(C171,'[4]Sheet1'!$B$11:$J$294,6,FALSE))</f>
        <v>50875</v>
      </c>
      <c r="E171" s="74" t="s">
        <v>317</v>
      </c>
      <c r="F171" s="23">
        <f>IF(ISERROR(E171/D171),0,E171/D171)</f>
        <v>0</v>
      </c>
      <c r="G171" s="74">
        <v>3611</v>
      </c>
      <c r="H171" s="23">
        <f>IF(ISERROR(G171/D171),0,G171/D171)</f>
        <v>0.07097788697788698</v>
      </c>
      <c r="I171" s="74">
        <v>61</v>
      </c>
      <c r="J171" s="16">
        <f>IF(ISERROR(I171/D171),0,I171/D171)</f>
        <v>0.001199017199017199</v>
      </c>
      <c r="K171" s="71">
        <f>IF(E171="N/A",G171+I171,IF(G171="N/A",E171+I171,IF(I171="N/A",E171+G171,E171+G171+I171)))</f>
        <v>3672</v>
      </c>
      <c r="L171" s="16">
        <f t="shared" si="49"/>
        <v>0.07217690417690417</v>
      </c>
      <c r="M171" s="2">
        <f t="shared" si="62"/>
        <v>3672</v>
      </c>
    </row>
    <row r="172" spans="1:13" ht="11.25">
      <c r="A172" s="4" t="s">
        <v>5</v>
      </c>
      <c r="B172" s="5" t="str">
        <f>VLOOKUP($C172,'[2]Sheet1'!$D$4:$F$281,3,FALSE)</f>
        <v>Dannhauser</v>
      </c>
      <c r="C172" s="59" t="s">
        <v>283</v>
      </c>
      <c r="D172" s="67" t="str">
        <f>IF(ISERROR(VLOOKUP(C172,'[4]Sheet1'!$B$11:$J$295,6,FALSE)),"Outstanding",VLOOKUP(C172,'[4]Sheet1'!$B$11:$J$294,6,FALSE))</f>
        <v>Outstanding</v>
      </c>
      <c r="E172" s="74" t="s">
        <v>317</v>
      </c>
      <c r="F172" s="23">
        <f>IF(ISERROR(E172/D172),0,E172/D172)</f>
        <v>0</v>
      </c>
      <c r="G172" s="74">
        <v>17140</v>
      </c>
      <c r="H172" s="23">
        <f>IF(ISERROR(G172/D172),0,G172/D172)</f>
        <v>0</v>
      </c>
      <c r="I172" s="74">
        <v>195</v>
      </c>
      <c r="J172" s="16">
        <f>IF(ISERROR(I172/D172),0,I172/D172)</f>
        <v>0</v>
      </c>
      <c r="K172" s="71">
        <f>IF(E172="N/A",G172+I172,IF(G172="N/A",E172+I172,IF(I172="N/A",E172+G172,E172+G172+I172)))</f>
        <v>17335</v>
      </c>
      <c r="L172" s="16">
        <f t="shared" si="49"/>
        <v>0</v>
      </c>
      <c r="M172" s="2">
        <f t="shared" si="62"/>
        <v>17335</v>
      </c>
    </row>
    <row r="173" spans="1:13" ht="11.25">
      <c r="A173" s="4" t="s">
        <v>15</v>
      </c>
      <c r="B173" s="5" t="str">
        <f>VLOOKUP($C173,'[2]Sheet1'!$D$4:$F$281,3,FALSE)</f>
        <v>Amajuba</v>
      </c>
      <c r="C173" s="59" t="s">
        <v>84</v>
      </c>
      <c r="D173" s="67">
        <f>IF(ISERROR(VLOOKUP(C173,'[4]Sheet1'!$B$11:$J$295,6,FALSE)),"Outstanding",VLOOKUP(C173,'[4]Sheet1'!$B$11:$J$294,6,FALSE))</f>
        <v>196356</v>
      </c>
      <c r="E173" s="74">
        <v>0</v>
      </c>
      <c r="F173" s="23">
        <f>IF(ISERROR(E173/D173),0,E173/D173)</f>
        <v>0</v>
      </c>
      <c r="G173" s="74">
        <v>0</v>
      </c>
      <c r="H173" s="23">
        <f>IF(ISERROR(G173/D173),0,G173/D173)</f>
        <v>0</v>
      </c>
      <c r="I173" s="74">
        <v>0</v>
      </c>
      <c r="J173" s="16">
        <f>IF(ISERROR(I173/D173),0,I173/D173)</f>
        <v>0</v>
      </c>
      <c r="K173" s="71">
        <f>IF(E173="N/A",G173+I173,IF(G173="N/A",E173+I173,IF(I173="N/A",E173+G173,E173+G173+I173)))</f>
        <v>0</v>
      </c>
      <c r="L173" s="16">
        <f t="shared" si="49"/>
        <v>0</v>
      </c>
      <c r="M173" s="2">
        <f t="shared" si="62"/>
        <v>0</v>
      </c>
    </row>
    <row r="174" spans="1:13" ht="11.25">
      <c r="A174" s="4"/>
      <c r="B174" s="13"/>
      <c r="C174" s="59"/>
      <c r="D174" s="67"/>
      <c r="E174" s="67"/>
      <c r="F174" s="23"/>
      <c r="G174" s="67"/>
      <c r="H174" s="23"/>
      <c r="I174" s="67"/>
      <c r="J174" s="16"/>
      <c r="K174" s="25"/>
      <c r="L174" s="16"/>
      <c r="M174" s="2"/>
    </row>
    <row r="175" spans="1:13" ht="11.25">
      <c r="A175" s="4"/>
      <c r="B175" s="51" t="str">
        <f>B181&amp;" "&amp;"Municipalities"</f>
        <v>Zululand Municipalities</v>
      </c>
      <c r="C175" s="59"/>
      <c r="D175" s="66">
        <f>SUM(D176:D181)</f>
        <v>1751225</v>
      </c>
      <c r="E175" s="66">
        <f>SUM(E176:E181)</f>
        <v>93467</v>
      </c>
      <c r="F175" s="28">
        <f aca="true" t="shared" si="64" ref="F175:F181">IF(ISERROR(E175/D175),0,E175/D175)</f>
        <v>0.05337235363816757</v>
      </c>
      <c r="G175" s="66">
        <f>SUM(G176:G181)</f>
        <v>127634</v>
      </c>
      <c r="H175" s="28">
        <f aca="true" t="shared" si="65" ref="H175:H181">IF(ISERROR(G175/D175),0,G175/D175)</f>
        <v>0.07288269639823552</v>
      </c>
      <c r="I175" s="66">
        <f>SUM(I176:I181)</f>
        <v>2833</v>
      </c>
      <c r="J175" s="20">
        <f aca="true" t="shared" si="66" ref="J175:J181">IF(ISERROR(I175/D175),0,I175/D175)</f>
        <v>0.0016177247355422632</v>
      </c>
      <c r="K175" s="25">
        <f aca="true" t="shared" si="67" ref="K175:K181">IF(E175="N/A",G175+I175,IF(G175="N/A",E175+I175,IF(I175="N/A",E175+G175,E175+G175+I175)))</f>
        <v>223934</v>
      </c>
      <c r="L175" s="20">
        <f t="shared" si="49"/>
        <v>0.12787277477194536</v>
      </c>
      <c r="M175" s="2">
        <f t="shared" si="62"/>
        <v>223934</v>
      </c>
    </row>
    <row r="176" spans="1:13" ht="11.25">
      <c r="A176" s="4" t="s">
        <v>5</v>
      </c>
      <c r="B176" s="5" t="str">
        <f>VLOOKUP($C176,'[2]Sheet1'!$D$4:$F$281,3,FALSE)</f>
        <v>eDumbe</v>
      </c>
      <c r="C176" s="59" t="s">
        <v>284</v>
      </c>
      <c r="D176" s="67">
        <f>IF(ISERROR(VLOOKUP(C176,'[4]Sheet1'!$B$11:$J$295,6,FALSE)),"Outstanding",VLOOKUP(C176,'[4]Sheet1'!$B$11:$J$294,6,FALSE))</f>
        <v>2396</v>
      </c>
      <c r="E176" s="88">
        <v>76931</v>
      </c>
      <c r="F176" s="87">
        <f t="shared" si="64"/>
        <v>32.10809682804675</v>
      </c>
      <c r="G176" s="88">
        <v>50833</v>
      </c>
      <c r="H176" s="87">
        <f t="shared" si="65"/>
        <v>21.215776293823037</v>
      </c>
      <c r="I176" s="88">
        <v>641</v>
      </c>
      <c r="J176" s="16">
        <f t="shared" si="66"/>
        <v>0.26752921535893154</v>
      </c>
      <c r="K176" s="71">
        <f t="shared" si="67"/>
        <v>128405</v>
      </c>
      <c r="L176" s="16">
        <f t="shared" si="49"/>
        <v>53.591402337228715</v>
      </c>
      <c r="M176" s="2">
        <f t="shared" si="62"/>
        <v>128405</v>
      </c>
    </row>
    <row r="177" spans="1:13" ht="11.25">
      <c r="A177" s="4" t="s">
        <v>5</v>
      </c>
      <c r="B177" s="5" t="str">
        <f>VLOOKUP($C177,'[2]Sheet1'!$D$4:$F$281,3,FALSE)</f>
        <v>uPhongolo</v>
      </c>
      <c r="C177" s="59" t="s">
        <v>285</v>
      </c>
      <c r="D177" s="67">
        <f>IF(ISERROR(VLOOKUP(C177,'[4]Sheet1'!$B$11:$J$295,6,FALSE)),"Outstanding",VLOOKUP(C177,'[4]Sheet1'!$B$11:$J$294,6,FALSE))</f>
        <v>122257</v>
      </c>
      <c r="E177" s="74">
        <v>563</v>
      </c>
      <c r="F177" s="23">
        <f t="shared" si="64"/>
        <v>0.004605053289382203</v>
      </c>
      <c r="G177" s="74">
        <v>30806</v>
      </c>
      <c r="H177" s="23">
        <f t="shared" si="65"/>
        <v>0.25197739188758106</v>
      </c>
      <c r="I177" s="74">
        <v>115</v>
      </c>
      <c r="J177" s="16">
        <f t="shared" si="66"/>
        <v>0.0009406414356642155</v>
      </c>
      <c r="K177" s="71">
        <f t="shared" si="67"/>
        <v>31484</v>
      </c>
      <c r="L177" s="16">
        <f t="shared" si="49"/>
        <v>0.2575230866126275</v>
      </c>
      <c r="M177" s="2">
        <f t="shared" si="62"/>
        <v>31484</v>
      </c>
    </row>
    <row r="178" spans="1:13" ht="11.25">
      <c r="A178" s="4" t="s">
        <v>5</v>
      </c>
      <c r="B178" s="5" t="str">
        <f>VLOOKUP($C178,'[2]Sheet1'!$D$4:$F$281,3,FALSE)</f>
        <v>Abaqulusi</v>
      </c>
      <c r="C178" s="59" t="s">
        <v>286</v>
      </c>
      <c r="D178" s="67">
        <f>IF(ISERROR(VLOOKUP(C178,'[4]Sheet1'!$B$11:$J$295,6,FALSE)),"Outstanding",VLOOKUP(C178,'[4]Sheet1'!$B$11:$J$294,6,FALSE))</f>
        <v>429892</v>
      </c>
      <c r="E178" s="83" t="s">
        <v>317</v>
      </c>
      <c r="F178" s="82">
        <f t="shared" si="64"/>
        <v>0</v>
      </c>
      <c r="G178" s="83">
        <v>851</v>
      </c>
      <c r="H178" s="82">
        <f t="shared" si="65"/>
        <v>0.0019795669610041594</v>
      </c>
      <c r="I178" s="83">
        <v>9</v>
      </c>
      <c r="J178" s="16">
        <f t="shared" si="66"/>
        <v>2.0935490774427064E-05</v>
      </c>
      <c r="K178" s="71">
        <f t="shared" si="67"/>
        <v>860</v>
      </c>
      <c r="L178" s="16">
        <f t="shared" si="49"/>
        <v>0.0020005024517785863</v>
      </c>
      <c r="M178" s="2">
        <f t="shared" si="62"/>
        <v>860</v>
      </c>
    </row>
    <row r="179" spans="1:13" ht="11.25">
      <c r="A179" s="4" t="s">
        <v>5</v>
      </c>
      <c r="B179" s="5" t="str">
        <f>VLOOKUP($C179,'[2]Sheet1'!$D$4:$F$281,3,FALSE)</f>
        <v>Nongoma</v>
      </c>
      <c r="C179" s="59" t="s">
        <v>287</v>
      </c>
      <c r="D179" s="67">
        <f>IF(ISERROR(VLOOKUP(C179,'[4]Sheet1'!$B$11:$J$295,6,FALSE)),"Outstanding",VLOOKUP(C179,'[4]Sheet1'!$B$11:$J$294,6,FALSE))</f>
        <v>161252</v>
      </c>
      <c r="E179" s="74">
        <v>13646</v>
      </c>
      <c r="F179" s="23">
        <f t="shared" si="64"/>
        <v>0.08462530697293677</v>
      </c>
      <c r="G179" s="74">
        <v>26007</v>
      </c>
      <c r="H179" s="23">
        <f t="shared" si="65"/>
        <v>0.16128172053679954</v>
      </c>
      <c r="I179" s="74" t="s">
        <v>317</v>
      </c>
      <c r="J179" s="16">
        <f t="shared" si="66"/>
        <v>0</v>
      </c>
      <c r="K179" s="71">
        <f t="shared" si="67"/>
        <v>39653</v>
      </c>
      <c r="L179" s="16">
        <f t="shared" si="49"/>
        <v>0.2459070275097363</v>
      </c>
      <c r="M179" s="2">
        <f t="shared" si="62"/>
        <v>39653</v>
      </c>
    </row>
    <row r="180" spans="1:13" ht="11.25">
      <c r="A180" s="4" t="s">
        <v>5</v>
      </c>
      <c r="B180" s="5" t="str">
        <f>VLOOKUP($C180,'[2]Sheet1'!$D$4:$F$281,3,FALSE)</f>
        <v>Ulundi</v>
      </c>
      <c r="C180" s="59" t="s">
        <v>288</v>
      </c>
      <c r="D180" s="67">
        <f>IF(ISERROR(VLOOKUP(C180,'[4]Sheet1'!$B$11:$J$295,6,FALSE)),"Outstanding",VLOOKUP(C180,'[4]Sheet1'!$B$11:$J$294,6,FALSE))</f>
        <v>280455</v>
      </c>
      <c r="E180" s="88">
        <v>2327</v>
      </c>
      <c r="F180" s="87">
        <v>0.008297231284876362</v>
      </c>
      <c r="G180" s="88">
        <v>17694</v>
      </c>
      <c r="H180" s="87">
        <v>0.06309033534791678</v>
      </c>
      <c r="I180" s="88">
        <v>2025</v>
      </c>
      <c r="J180" s="16">
        <v>0.007220409691394342</v>
      </c>
      <c r="K180" s="71">
        <v>22046</v>
      </c>
      <c r="L180" s="16">
        <v>0.07860797632418748</v>
      </c>
      <c r="M180" s="2">
        <f t="shared" si="62"/>
        <v>22046</v>
      </c>
    </row>
    <row r="181" spans="1:13" ht="11.25">
      <c r="A181" s="4" t="s">
        <v>15</v>
      </c>
      <c r="B181" s="5" t="str">
        <f>VLOOKUP($C181,'[2]Sheet1'!$D$4:$F$281,3,FALSE)</f>
        <v>Zululand</v>
      </c>
      <c r="C181" s="59" t="s">
        <v>85</v>
      </c>
      <c r="D181" s="67">
        <f>IF(ISERROR(VLOOKUP(C181,'[4]Sheet1'!$B$11:$J$295,6,FALSE)),"Outstanding",VLOOKUP(C181,'[4]Sheet1'!$B$11:$J$294,6,FALSE))</f>
        <v>754973</v>
      </c>
      <c r="E181" s="74" t="s">
        <v>317</v>
      </c>
      <c r="F181" s="23">
        <f t="shared" si="64"/>
        <v>0</v>
      </c>
      <c r="G181" s="74">
        <v>1443</v>
      </c>
      <c r="H181" s="23">
        <f t="shared" si="65"/>
        <v>0.0019113266302238623</v>
      </c>
      <c r="I181" s="74">
        <v>43</v>
      </c>
      <c r="J181" s="16">
        <f t="shared" si="66"/>
        <v>5.695567920972008E-05</v>
      </c>
      <c r="K181" s="71">
        <f t="shared" si="67"/>
        <v>1486</v>
      </c>
      <c r="L181" s="16">
        <f t="shared" si="49"/>
        <v>0.0019682823094335825</v>
      </c>
      <c r="M181" s="2">
        <f t="shared" si="62"/>
        <v>1486</v>
      </c>
    </row>
    <row r="182" spans="1:13" ht="11.25">
      <c r="A182" s="4"/>
      <c r="B182" s="5"/>
      <c r="C182" s="59"/>
      <c r="D182" s="67"/>
      <c r="E182" s="67"/>
      <c r="F182" s="23"/>
      <c r="G182" s="67"/>
      <c r="H182" s="23"/>
      <c r="I182" s="67"/>
      <c r="J182" s="16"/>
      <c r="K182" s="25"/>
      <c r="L182" s="16"/>
      <c r="M182" s="2"/>
    </row>
    <row r="183" spans="1:13" ht="11.25">
      <c r="A183" s="4"/>
      <c r="B183" s="51" t="str">
        <f>B189&amp;" "&amp;"Municipalities"</f>
        <v>Umkhanyakude Municipalities</v>
      </c>
      <c r="C183" s="59"/>
      <c r="D183" s="66">
        <f>SUM(D184:D189)</f>
        <v>2306678</v>
      </c>
      <c r="E183" s="66">
        <f>SUM(E184:E189)</f>
        <v>57615</v>
      </c>
      <c r="F183" s="28">
        <f aca="true" t="shared" si="68" ref="F183:F189">IF(ISERROR(E183/D183),0,E183/D183)</f>
        <v>0.02497747843435451</v>
      </c>
      <c r="G183" s="66">
        <f>SUM(G184:G189)</f>
        <v>698952</v>
      </c>
      <c r="H183" s="28">
        <f aca="true" t="shared" si="69" ref="H183:H189">IF(ISERROR(G183/D183),0,G183/D183)</f>
        <v>0.3030123840431998</v>
      </c>
      <c r="I183" s="66">
        <f>SUM(I184:I189)</f>
        <v>8891</v>
      </c>
      <c r="J183" s="20">
        <f aca="true" t="shared" si="70" ref="J183:J189">IF(ISERROR(I183/D183),0,I183/D183)</f>
        <v>0.0038544608306837797</v>
      </c>
      <c r="K183" s="25">
        <f aca="true" t="shared" si="71" ref="K183:K189">IF(E183="N/A",G183+I183,IF(G183="N/A",E183+I183,IF(I183="N/A",E183+G183,E183+G183+I183)))</f>
        <v>765458</v>
      </c>
      <c r="L183" s="20">
        <f t="shared" si="49"/>
        <v>0.3318443233082381</v>
      </c>
      <c r="M183" s="2">
        <f t="shared" si="62"/>
        <v>765458</v>
      </c>
    </row>
    <row r="184" spans="1:13" ht="11.25">
      <c r="A184" s="4" t="s">
        <v>5</v>
      </c>
      <c r="B184" s="5" t="str">
        <f>VLOOKUP($C184,'[2]Sheet1'!$D$4:$F$281,3,FALSE)</f>
        <v>Umhlabuyalingana</v>
      </c>
      <c r="C184" s="59" t="s">
        <v>289</v>
      </c>
      <c r="D184" s="67">
        <f>IF(ISERROR(VLOOKUP(C184,'[4]Sheet1'!$B$11:$J$295,6,FALSE)),"Outstanding",VLOOKUP(C184,'[4]Sheet1'!$B$11:$J$294,6,FALSE))</f>
        <v>207122</v>
      </c>
      <c r="E184" s="74">
        <v>1317</v>
      </c>
      <c r="F184" s="23">
        <f t="shared" si="68"/>
        <v>0.006358571276832012</v>
      </c>
      <c r="G184" s="74">
        <v>47667</v>
      </c>
      <c r="H184" s="23">
        <f t="shared" si="69"/>
        <v>0.23013972441363062</v>
      </c>
      <c r="I184" s="74">
        <v>5914</v>
      </c>
      <c r="J184" s="16">
        <f t="shared" si="70"/>
        <v>0.028553219841446105</v>
      </c>
      <c r="K184" s="71">
        <f t="shared" si="71"/>
        <v>54898</v>
      </c>
      <c r="L184" s="16">
        <f t="shared" si="49"/>
        <v>0.26505151553190875</v>
      </c>
      <c r="M184" s="2">
        <f t="shared" si="62"/>
        <v>54898</v>
      </c>
    </row>
    <row r="185" spans="1:13" ht="11.25">
      <c r="A185" s="4" t="s">
        <v>5</v>
      </c>
      <c r="B185" s="5" t="str">
        <f>VLOOKUP($C185,'[2]Sheet1'!$D$4:$F$281,3,FALSE)</f>
        <v>Jozini</v>
      </c>
      <c r="C185" s="59" t="s">
        <v>290</v>
      </c>
      <c r="D185" s="67">
        <f>IF(ISERROR(VLOOKUP(C185,'[4]Sheet1'!$B$11:$J$295,6,FALSE)),"Outstanding",VLOOKUP(C185,'[4]Sheet1'!$B$11:$J$294,6,FALSE))</f>
        <v>182877</v>
      </c>
      <c r="E185" s="74" t="s">
        <v>317</v>
      </c>
      <c r="F185" s="23">
        <f t="shared" si="68"/>
        <v>0</v>
      </c>
      <c r="G185" s="74">
        <v>170</v>
      </c>
      <c r="H185" s="23">
        <f t="shared" si="69"/>
        <v>0.0009295865527102916</v>
      </c>
      <c r="I185" s="74" t="s">
        <v>317</v>
      </c>
      <c r="J185" s="16">
        <f t="shared" si="70"/>
        <v>0</v>
      </c>
      <c r="K185" s="71">
        <f>IF(E185="N/A",G185,IF(G185="N/A",E185+I185,IF(I185="N/A",E185+G185,E185+G185+I185)))</f>
        <v>170</v>
      </c>
      <c r="L185" s="16">
        <f t="shared" si="49"/>
        <v>0.0009295865527102916</v>
      </c>
      <c r="M185" s="2">
        <f t="shared" si="62"/>
        <v>170</v>
      </c>
    </row>
    <row r="186" spans="1:13" ht="11.25">
      <c r="A186" s="4" t="s">
        <v>5</v>
      </c>
      <c r="B186" s="5" t="str">
        <f>VLOOKUP($C186,'[2]Sheet1'!$D$4:$F$281,3,FALSE)</f>
        <v>The Big 5 False Bay</v>
      </c>
      <c r="C186" s="59" t="s">
        <v>247</v>
      </c>
      <c r="D186" s="67">
        <f>IF(ISERROR(VLOOKUP(C186,'[4]Sheet1'!$B$11:$J$295,6,FALSE)),"Outstanding",VLOOKUP(C186,'[4]Sheet1'!$B$11:$J$294,6,FALSE))</f>
        <v>44401</v>
      </c>
      <c r="E186" s="74">
        <v>1712</v>
      </c>
      <c r="F186" s="23">
        <f t="shared" si="68"/>
        <v>0.038557690142113916</v>
      </c>
      <c r="G186" s="74">
        <v>180</v>
      </c>
      <c r="H186" s="23">
        <f t="shared" si="69"/>
        <v>0.004053962748586743</v>
      </c>
      <c r="I186" s="74">
        <v>138</v>
      </c>
      <c r="J186" s="16">
        <f t="shared" si="70"/>
        <v>0.0031080381072498366</v>
      </c>
      <c r="K186" s="71">
        <f t="shared" si="71"/>
        <v>2030</v>
      </c>
      <c r="L186" s="16">
        <f t="shared" si="49"/>
        <v>0.04571969099795049</v>
      </c>
      <c r="M186" s="2">
        <f t="shared" si="62"/>
        <v>2030</v>
      </c>
    </row>
    <row r="187" spans="1:13" ht="11.25">
      <c r="A187" s="4" t="s">
        <v>5</v>
      </c>
      <c r="B187" s="5" t="str">
        <f>VLOOKUP($C187,'[2]Sheet1'!$D$4:$F$281,3,FALSE)</f>
        <v>Hlabisa</v>
      </c>
      <c r="C187" s="59" t="s">
        <v>291</v>
      </c>
      <c r="D187" s="67">
        <f>IF(ISERROR(VLOOKUP(C187,'[4]Sheet1'!$B$11:$J$295,6,FALSE)),"Outstanding",VLOOKUP(C187,'[4]Sheet1'!$B$11:$J$294,6,FALSE))</f>
        <v>67568</v>
      </c>
      <c r="E187" s="74">
        <v>18465</v>
      </c>
      <c r="F187" s="23">
        <f t="shared" si="68"/>
        <v>0.2732802510063936</v>
      </c>
      <c r="G187" s="74">
        <v>7713</v>
      </c>
      <c r="H187" s="23">
        <f t="shared" si="69"/>
        <v>0.11415166942931565</v>
      </c>
      <c r="I187" s="74">
        <v>23</v>
      </c>
      <c r="J187" s="16">
        <f t="shared" si="70"/>
        <v>0.00034039782145394267</v>
      </c>
      <c r="K187" s="71">
        <f t="shared" si="71"/>
        <v>26201</v>
      </c>
      <c r="L187" s="16">
        <f t="shared" si="49"/>
        <v>0.38777231825716313</v>
      </c>
      <c r="M187" s="2">
        <f t="shared" si="62"/>
        <v>26201</v>
      </c>
    </row>
    <row r="188" spans="1:13" ht="11.25">
      <c r="A188" s="4" t="s">
        <v>5</v>
      </c>
      <c r="B188" s="5" t="str">
        <f>VLOOKUP($C188,'[2]Sheet1'!$D$4:$F$281,3,FALSE)</f>
        <v>Mtubatuba</v>
      </c>
      <c r="C188" s="59" t="s">
        <v>292</v>
      </c>
      <c r="D188" s="67">
        <f>IF(ISERROR(VLOOKUP(C188,'[4]Sheet1'!$B$11:$J$295,6,FALSE)),"Outstanding",VLOOKUP(C188,'[4]Sheet1'!$B$11:$J$294,6,FALSE))</f>
        <v>131698</v>
      </c>
      <c r="E188" s="74">
        <v>17324</v>
      </c>
      <c r="F188" s="23">
        <f t="shared" si="68"/>
        <v>0.131543379550183</v>
      </c>
      <c r="G188" s="74">
        <v>27835</v>
      </c>
      <c r="H188" s="23">
        <f t="shared" si="69"/>
        <v>0.21135476620753543</v>
      </c>
      <c r="I188" s="74">
        <v>768</v>
      </c>
      <c r="J188" s="16">
        <f t="shared" si="70"/>
        <v>0.005831523637412869</v>
      </c>
      <c r="K188" s="71">
        <f t="shared" si="71"/>
        <v>45927</v>
      </c>
      <c r="L188" s="16">
        <f t="shared" si="49"/>
        <v>0.3487296693951313</v>
      </c>
      <c r="M188" s="2">
        <f t="shared" si="62"/>
        <v>45927</v>
      </c>
    </row>
    <row r="189" spans="1:13" ht="11.25">
      <c r="A189" s="4" t="s">
        <v>15</v>
      </c>
      <c r="B189" s="5" t="str">
        <f>VLOOKUP($C189,'[2]Sheet1'!$D$4:$F$281,3,FALSE)</f>
        <v>Umkhanyakude</v>
      </c>
      <c r="C189" s="59" t="s">
        <v>86</v>
      </c>
      <c r="D189" s="67">
        <f>IF(ISERROR(VLOOKUP(C189,'[4]Sheet1'!$B$11:$J$295,6,FALSE)),"Outstanding",VLOOKUP(C189,'[4]Sheet1'!$B$11:$J$294,6,FALSE))</f>
        <v>1673012</v>
      </c>
      <c r="E189" s="74">
        <v>18797</v>
      </c>
      <c r="F189" s="23">
        <f t="shared" si="68"/>
        <v>0.011235424491874535</v>
      </c>
      <c r="G189" s="74">
        <v>615387</v>
      </c>
      <c r="H189" s="23">
        <f t="shared" si="69"/>
        <v>0.3678317908060432</v>
      </c>
      <c r="I189" s="74">
        <v>2048</v>
      </c>
      <c r="J189" s="16">
        <f t="shared" si="70"/>
        <v>0.0012241394562621188</v>
      </c>
      <c r="K189" s="71">
        <f t="shared" si="71"/>
        <v>636232</v>
      </c>
      <c r="L189" s="16">
        <f t="shared" si="49"/>
        <v>0.3802913547541799</v>
      </c>
      <c r="M189" s="2">
        <f t="shared" si="62"/>
        <v>636232</v>
      </c>
    </row>
    <row r="190" spans="1:13" ht="11.25">
      <c r="A190" s="4"/>
      <c r="B190" s="5"/>
      <c r="C190" s="59"/>
      <c r="D190" s="67"/>
      <c r="E190" s="67"/>
      <c r="F190" s="23"/>
      <c r="G190" s="67"/>
      <c r="H190" s="23"/>
      <c r="I190" s="67"/>
      <c r="J190" s="16"/>
      <c r="K190" s="25"/>
      <c r="L190" s="16"/>
      <c r="M190" s="2"/>
    </row>
    <row r="191" spans="1:13" ht="11.25">
      <c r="A191" s="4"/>
      <c r="B191" s="51" t="str">
        <f>B198&amp;" "&amp;"Municipalities"</f>
        <v>uThungulu Municipalities</v>
      </c>
      <c r="C191" s="59"/>
      <c r="D191" s="66">
        <f>SUM(D192:D198)</f>
        <v>3400372</v>
      </c>
      <c r="E191" s="66">
        <f>SUM(E192:E198)</f>
        <v>15283</v>
      </c>
      <c r="F191" s="28">
        <f aca="true" t="shared" si="72" ref="F191:F198">IF(ISERROR(E191/D191),0,E191/D191)</f>
        <v>0.00449450824792111</v>
      </c>
      <c r="G191" s="66">
        <f>SUM(G192:G198)</f>
        <v>62450</v>
      </c>
      <c r="H191" s="28">
        <f aca="true" t="shared" si="73" ref="H191:H198">IF(ISERROR(G191/D191),0,G191/D191)</f>
        <v>0.01836563764199917</v>
      </c>
      <c r="I191" s="66">
        <f>SUM(I192:I198)</f>
        <v>56204</v>
      </c>
      <c r="J191" s="20">
        <f aca="true" t="shared" si="74" ref="J191:J198">IF(ISERROR(I191/D191),0,I191/D191)</f>
        <v>0.016528779792328602</v>
      </c>
      <c r="K191" s="25">
        <f>IF(E191="N/A",G191+I191,IF(G191="N/A",E191+I191,IF(I191="N/A",E191+G191,E191+G191+I191)))</f>
        <v>133937</v>
      </c>
      <c r="L191" s="20">
        <f t="shared" si="49"/>
        <v>0.03938892568224888</v>
      </c>
      <c r="M191" s="2">
        <f t="shared" si="62"/>
        <v>133937</v>
      </c>
    </row>
    <row r="192" spans="1:13" ht="11.25">
      <c r="A192" s="4" t="s">
        <v>5</v>
      </c>
      <c r="B192" s="5" t="str">
        <f>VLOOKUP($C192,'[2]Sheet1'!$D$4:$F$281,3,FALSE)</f>
        <v>Mfolozi</v>
      </c>
      <c r="C192" s="59" t="s">
        <v>248</v>
      </c>
      <c r="D192" s="67">
        <f>IF(ISERROR(VLOOKUP(C192,'[4]Sheet1'!$B$11:$J$295,6,FALSE)),"Outstanding",VLOOKUP(C192,'[4]Sheet1'!$B$11:$J$294,6,FALSE))</f>
        <v>65422</v>
      </c>
      <c r="E192" s="88">
        <v>11224</v>
      </c>
      <c r="F192" s="87">
        <f t="shared" si="72"/>
        <v>0.17156308275503654</v>
      </c>
      <c r="G192" s="88">
        <v>26697</v>
      </c>
      <c r="H192" s="87">
        <f t="shared" si="73"/>
        <v>0.4080737366635077</v>
      </c>
      <c r="I192" s="88">
        <v>1052</v>
      </c>
      <c r="J192" s="16">
        <f t="shared" si="74"/>
        <v>0.016080217663782825</v>
      </c>
      <c r="K192" s="71">
        <f>IF(E192="N/A",G192+I192,IF(G192="N/A",E192+I192,IF(I192="N/A",E192+G192,E192+G192+I192)))</f>
        <v>38973</v>
      </c>
      <c r="L192" s="16">
        <f t="shared" si="49"/>
        <v>0.595717037082327</v>
      </c>
      <c r="M192" s="2">
        <f t="shared" si="62"/>
        <v>38973</v>
      </c>
    </row>
    <row r="193" spans="1:13" ht="11.25">
      <c r="A193" s="4" t="s">
        <v>5</v>
      </c>
      <c r="B193" s="5" t="str">
        <f>VLOOKUP($C193,'[2]Sheet1'!$D$4:$F$281,3,FALSE)</f>
        <v>uMhlathuze</v>
      </c>
      <c r="C193" s="59" t="s">
        <v>293</v>
      </c>
      <c r="D193" s="67">
        <f>IF(ISERROR(VLOOKUP(C193,'[4]Sheet1'!$B$11:$J$295,6,FALSE)),"Outstanding",VLOOKUP(C193,'[4]Sheet1'!$B$11:$J$294,6,FALSE))</f>
        <v>2207111</v>
      </c>
      <c r="E193" s="74" t="s">
        <v>317</v>
      </c>
      <c r="F193" s="23">
        <f t="shared" si="72"/>
        <v>0</v>
      </c>
      <c r="G193" s="74" t="s">
        <v>317</v>
      </c>
      <c r="H193" s="23">
        <f t="shared" si="73"/>
        <v>0</v>
      </c>
      <c r="I193" s="74" t="s">
        <v>317</v>
      </c>
      <c r="J193" s="16">
        <f t="shared" si="74"/>
        <v>0</v>
      </c>
      <c r="K193" s="71">
        <v>0</v>
      </c>
      <c r="L193" s="16">
        <f t="shared" si="49"/>
        <v>0</v>
      </c>
      <c r="M193" s="2">
        <f t="shared" si="62"/>
        <v>0</v>
      </c>
    </row>
    <row r="194" spans="1:13" ht="11.25">
      <c r="A194" s="4" t="s">
        <v>5</v>
      </c>
      <c r="B194" s="5" t="str">
        <f>VLOOKUP($C194,'[2]Sheet1'!$D$4:$F$281,3,FALSE)</f>
        <v>Ntambanana</v>
      </c>
      <c r="C194" s="59" t="s">
        <v>294</v>
      </c>
      <c r="D194" s="67">
        <f>IF(ISERROR(VLOOKUP(C194,'[4]Sheet1'!$B$11:$J$295,6,FALSE)),"Outstanding",VLOOKUP(C194,'[4]Sheet1'!$B$11:$J$294,6,FALSE))</f>
        <v>67912</v>
      </c>
      <c r="E194" s="74">
        <v>0</v>
      </c>
      <c r="F194" s="23">
        <f t="shared" si="72"/>
        <v>0</v>
      </c>
      <c r="G194" s="74">
        <v>0</v>
      </c>
      <c r="H194" s="23">
        <f t="shared" si="73"/>
        <v>0</v>
      </c>
      <c r="I194" s="74">
        <v>0</v>
      </c>
      <c r="J194" s="16">
        <f t="shared" si="74"/>
        <v>0</v>
      </c>
      <c r="K194" s="71">
        <f aca="true" t="shared" si="75" ref="K193:K198">IF(E194="N/A",G194+I194,IF(G194="N/A",E194+I194,IF(I194="N/A",E194+G194,E194+G194+I194)))</f>
        <v>0</v>
      </c>
      <c r="L194" s="16">
        <f t="shared" si="49"/>
        <v>0</v>
      </c>
      <c r="M194" s="2">
        <f t="shared" si="62"/>
        <v>0</v>
      </c>
    </row>
    <row r="195" spans="1:13" ht="11.25">
      <c r="A195" s="4" t="s">
        <v>5</v>
      </c>
      <c r="B195" s="5" t="str">
        <f>VLOOKUP($C195,'[2]Sheet1'!$D$4:$F$281,3,FALSE)</f>
        <v>uMlalazi</v>
      </c>
      <c r="C195" s="59" t="s">
        <v>295</v>
      </c>
      <c r="D195" s="67">
        <f>IF(ISERROR(VLOOKUP(C195,'[4]Sheet1'!$B$11:$J$295,6,FALSE)),"Outstanding",VLOOKUP(C195,'[4]Sheet1'!$B$11:$J$294,6,FALSE))</f>
        <v>225837</v>
      </c>
      <c r="E195" s="74">
        <v>4059</v>
      </c>
      <c r="F195" s="23">
        <f t="shared" si="72"/>
        <v>0.017973139919499462</v>
      </c>
      <c r="G195" s="74">
        <v>468</v>
      </c>
      <c r="H195" s="23">
        <f t="shared" si="73"/>
        <v>0.002072291077192843</v>
      </c>
      <c r="I195" s="74">
        <v>47349</v>
      </c>
      <c r="J195" s="16">
        <f t="shared" si="74"/>
        <v>0.2096600645598374</v>
      </c>
      <c r="K195" s="71">
        <f t="shared" si="75"/>
        <v>51876</v>
      </c>
      <c r="L195" s="16">
        <f t="shared" si="49"/>
        <v>0.22970549555652972</v>
      </c>
      <c r="M195" s="2">
        <f t="shared" si="62"/>
        <v>51876</v>
      </c>
    </row>
    <row r="196" spans="1:13" ht="11.25">
      <c r="A196" s="4" t="s">
        <v>5</v>
      </c>
      <c r="B196" s="5" t="str">
        <f>VLOOKUP($C196,'[2]Sheet1'!$D$4:$F$281,3,FALSE)</f>
        <v>Mthonjaneni</v>
      </c>
      <c r="C196" s="59" t="s">
        <v>296</v>
      </c>
      <c r="D196" s="67">
        <f>IF(ISERROR(VLOOKUP(C196,'[4]Sheet1'!$B$11:$J$295,6,FALSE)),"Outstanding",VLOOKUP(C196,'[4]Sheet1'!$B$11:$J$294,6,FALSE))</f>
        <v>103116</v>
      </c>
      <c r="E196" s="74">
        <v>0</v>
      </c>
      <c r="F196" s="23">
        <f t="shared" si="72"/>
        <v>0</v>
      </c>
      <c r="G196" s="74">
        <v>0</v>
      </c>
      <c r="H196" s="23">
        <f t="shared" si="73"/>
        <v>0</v>
      </c>
      <c r="I196" s="74">
        <v>0</v>
      </c>
      <c r="J196" s="16">
        <f t="shared" si="74"/>
        <v>0</v>
      </c>
      <c r="K196" s="71">
        <f t="shared" si="75"/>
        <v>0</v>
      </c>
      <c r="L196" s="16">
        <f>IF(ISERROR(K196/D196),0,K196/D196)</f>
        <v>0</v>
      </c>
      <c r="M196" s="2">
        <f t="shared" si="62"/>
        <v>0</v>
      </c>
    </row>
    <row r="197" spans="1:13" ht="11.25">
      <c r="A197" s="4" t="s">
        <v>5</v>
      </c>
      <c r="B197" s="5" t="str">
        <f>VLOOKUP($C197,'[2]Sheet1'!$D$4:$F$281,3,FALSE)</f>
        <v>Nkandla</v>
      </c>
      <c r="C197" s="59" t="s">
        <v>297</v>
      </c>
      <c r="D197" s="67">
        <f>IF(ISERROR(VLOOKUP(C197,'[4]Sheet1'!$B$11:$J$295,6,FALSE)),"Outstanding",VLOOKUP(C197,'[4]Sheet1'!$B$11:$J$294,6,FALSE))</f>
        <v>86215</v>
      </c>
      <c r="E197" s="74" t="s">
        <v>317</v>
      </c>
      <c r="F197" s="23">
        <f t="shared" si="72"/>
        <v>0</v>
      </c>
      <c r="G197" s="74">
        <v>35285</v>
      </c>
      <c r="H197" s="23">
        <f t="shared" si="73"/>
        <v>0.4092675288522879</v>
      </c>
      <c r="I197" s="74">
        <v>7803</v>
      </c>
      <c r="J197" s="16">
        <f t="shared" si="74"/>
        <v>0.0905062924085136</v>
      </c>
      <c r="K197" s="71">
        <f t="shared" si="75"/>
        <v>43088</v>
      </c>
      <c r="L197" s="16">
        <f>IF(ISERROR(K197/D197),0,K197/D197)</f>
        <v>0.4997738212608015</v>
      </c>
      <c r="M197" s="2">
        <f t="shared" si="62"/>
        <v>43088</v>
      </c>
    </row>
    <row r="198" spans="1:13" ht="11.25">
      <c r="A198" s="4" t="s">
        <v>15</v>
      </c>
      <c r="B198" s="5" t="str">
        <f>VLOOKUP($C198,'[2]Sheet1'!$D$4:$F$281,3,FALSE)</f>
        <v>uThungulu</v>
      </c>
      <c r="C198" s="59" t="s">
        <v>87</v>
      </c>
      <c r="D198" s="67">
        <f>IF(ISERROR(VLOOKUP(C198,'[4]Sheet1'!$B$11:$J$295,6,FALSE)),"Outstanding",VLOOKUP(C198,'[4]Sheet1'!$B$11:$J$294,6,FALSE))</f>
        <v>644759</v>
      </c>
      <c r="E198" s="88" t="s">
        <v>317</v>
      </c>
      <c r="F198" s="87">
        <f t="shared" si="72"/>
        <v>0</v>
      </c>
      <c r="G198" s="88">
        <v>0</v>
      </c>
      <c r="H198" s="87">
        <f t="shared" si="73"/>
        <v>0</v>
      </c>
      <c r="I198" s="88">
        <v>0</v>
      </c>
      <c r="J198" s="16">
        <f t="shared" si="74"/>
        <v>0</v>
      </c>
      <c r="K198" s="71">
        <f t="shared" si="75"/>
        <v>0</v>
      </c>
      <c r="L198" s="16">
        <f>IF(ISERROR(K198/D198),0,K198/D198)</f>
        <v>0</v>
      </c>
      <c r="M198" s="2">
        <f t="shared" si="62"/>
        <v>0</v>
      </c>
    </row>
    <row r="199" spans="1:13" ht="11.25">
      <c r="A199" s="4"/>
      <c r="B199" s="5"/>
      <c r="C199" s="59"/>
      <c r="D199" s="67"/>
      <c r="E199" s="67"/>
      <c r="F199" s="23"/>
      <c r="G199" s="67"/>
      <c r="H199" s="23"/>
      <c r="I199" s="67"/>
      <c r="J199" s="16"/>
      <c r="K199" s="25"/>
      <c r="L199" s="16"/>
      <c r="M199" s="2">
        <f t="shared" si="62"/>
        <v>0</v>
      </c>
    </row>
    <row r="200" spans="1:13" ht="11.25">
      <c r="A200" s="4"/>
      <c r="B200" s="51" t="str">
        <f>B205&amp;" "&amp;"Municipalities"</f>
        <v>iLembe Municipalities</v>
      </c>
      <c r="C200" s="59"/>
      <c r="D200" s="66">
        <f>SUM(D201:D205)</f>
        <v>2021328</v>
      </c>
      <c r="E200" s="66">
        <f>SUM(E201:E205)</f>
        <v>0</v>
      </c>
      <c r="F200" s="28">
        <f aca="true" t="shared" si="76" ref="F200:F205">IF(ISERROR(E200/D200),0,E200/D200)</f>
        <v>0</v>
      </c>
      <c r="G200" s="66">
        <f>SUM(G201:G205)</f>
        <v>97140</v>
      </c>
      <c r="H200" s="28">
        <f aca="true" t="shared" si="77" ref="H200:H205">IF(ISERROR(G200/D200),0,G200/D200)</f>
        <v>0.04805751466362708</v>
      </c>
      <c r="I200" s="66">
        <f>SUM(I201:I205)</f>
        <v>49086</v>
      </c>
      <c r="J200" s="20">
        <f aca="true" t="shared" si="78" ref="J200:J205">IF(ISERROR(I200/D200),0,I200/D200)</f>
        <v>0.024284035050224407</v>
      </c>
      <c r="K200" s="25">
        <f aca="true" t="shared" si="79" ref="K200:K205">IF(E200="N/A",G200+I200,IF(G200="N/A",E200+I200,IF(I200="N/A",E200+G200,E200+G200+I200)))</f>
        <v>146226</v>
      </c>
      <c r="L200" s="20">
        <f aca="true" t="shared" si="80" ref="L200:L205">IF(ISERROR(K200/D200),0,K200/D200)</f>
        <v>0.07234154971385148</v>
      </c>
      <c r="M200" s="2">
        <f t="shared" si="62"/>
        <v>146226</v>
      </c>
    </row>
    <row r="201" spans="1:13" ht="11.25">
      <c r="A201" s="4" t="s">
        <v>5</v>
      </c>
      <c r="B201" s="5" t="str">
        <f>VLOOKUP($C201,'[2]Sheet1'!$D$4:$F$281,3,FALSE)</f>
        <v>Mandeni</v>
      </c>
      <c r="C201" s="59" t="s">
        <v>298</v>
      </c>
      <c r="D201" s="67">
        <f>IF(ISERROR(VLOOKUP(C201,'[4]Sheet1'!$B$11:$J$295,6,FALSE)),"Outstanding",VLOOKUP(C201,'[4]Sheet1'!$B$11:$J$294,6,FALSE))</f>
        <v>152024</v>
      </c>
      <c r="E201" s="88" t="s">
        <v>317</v>
      </c>
      <c r="F201" s="87">
        <f t="shared" si="76"/>
        <v>0</v>
      </c>
      <c r="G201" s="88">
        <v>1466</v>
      </c>
      <c r="H201" s="87">
        <f t="shared" si="77"/>
        <v>0.00964321422933221</v>
      </c>
      <c r="I201" s="88">
        <v>18</v>
      </c>
      <c r="J201" s="16">
        <f t="shared" si="78"/>
        <v>0.00011840235752249645</v>
      </c>
      <c r="K201" s="71">
        <f t="shared" si="79"/>
        <v>1484</v>
      </c>
      <c r="L201" s="16">
        <f t="shared" si="80"/>
        <v>0.009761616586854708</v>
      </c>
      <c r="M201" s="2">
        <f t="shared" si="62"/>
        <v>1484</v>
      </c>
    </row>
    <row r="202" spans="1:13" ht="11.25">
      <c r="A202" s="4" t="s">
        <v>5</v>
      </c>
      <c r="B202" s="5" t="str">
        <f>VLOOKUP($C202,'[2]Sheet1'!$D$4:$F$281,3,FALSE)</f>
        <v>KwaDukuza</v>
      </c>
      <c r="C202" s="59" t="s">
        <v>299</v>
      </c>
      <c r="D202" s="67">
        <f>IF(ISERROR(VLOOKUP(C202,'[4]Sheet1'!$B$11:$J$295,6,FALSE)),"Outstanding",VLOOKUP(C202,'[4]Sheet1'!$B$11:$J$294,6,FALSE))</f>
        <v>942629</v>
      </c>
      <c r="E202" s="74" t="s">
        <v>317</v>
      </c>
      <c r="F202" s="23">
        <f t="shared" si="76"/>
        <v>0</v>
      </c>
      <c r="G202" s="74">
        <v>45435</v>
      </c>
      <c r="H202" s="23">
        <f t="shared" si="77"/>
        <v>0.048200299375470095</v>
      </c>
      <c r="I202" s="74" t="s">
        <v>317</v>
      </c>
      <c r="J202" s="16">
        <f t="shared" si="78"/>
        <v>0</v>
      </c>
      <c r="K202" s="71">
        <f>IF(E202="N/A",G202,IF(G202="N/A",E202+I202,IF(I202="N/A",E202+G202,E202+G202+I202)))</f>
        <v>45435</v>
      </c>
      <c r="L202" s="16">
        <f t="shared" si="80"/>
        <v>0.048200299375470095</v>
      </c>
      <c r="M202" s="2">
        <f t="shared" si="62"/>
        <v>45435</v>
      </c>
    </row>
    <row r="203" spans="1:13" ht="11.25">
      <c r="A203" s="4" t="s">
        <v>5</v>
      </c>
      <c r="B203" s="5" t="str">
        <f>VLOOKUP($C203,'[2]Sheet1'!$D$4:$F$281,3,FALSE)</f>
        <v>Ndwedwe</v>
      </c>
      <c r="C203" s="59" t="s">
        <v>300</v>
      </c>
      <c r="D203" s="67">
        <f>IF(ISERROR(VLOOKUP(C203,'[4]Sheet1'!$B$11:$J$295,6,FALSE)),"Outstanding",VLOOKUP(C203,'[4]Sheet1'!$B$11:$J$294,6,FALSE))</f>
        <v>113521</v>
      </c>
      <c r="E203" s="74" t="s">
        <v>317</v>
      </c>
      <c r="F203" s="23">
        <f t="shared" si="76"/>
        <v>0</v>
      </c>
      <c r="G203" s="74">
        <v>6654</v>
      </c>
      <c r="H203" s="87">
        <f t="shared" si="77"/>
        <v>0.05861470564917504</v>
      </c>
      <c r="I203" s="74" t="s">
        <v>317</v>
      </c>
      <c r="J203" s="16">
        <f t="shared" si="78"/>
        <v>0</v>
      </c>
      <c r="K203" s="71">
        <f>IF(E203="N/A",G203,IF(G203="N/A",E203+I203,IF(I203="N/A",E203+G203,E203+G203+I203)))</f>
        <v>6654</v>
      </c>
      <c r="L203" s="16">
        <f t="shared" si="80"/>
        <v>0.05861470564917504</v>
      </c>
      <c r="M203" s="2">
        <f t="shared" si="62"/>
        <v>6654</v>
      </c>
    </row>
    <row r="204" spans="1:13" ht="11.25">
      <c r="A204" s="4" t="s">
        <v>5</v>
      </c>
      <c r="B204" s="5" t="str">
        <f>VLOOKUP($C204,'[2]Sheet1'!$D$4:$F$281,3,FALSE)</f>
        <v>Maphumulo</v>
      </c>
      <c r="C204" s="59" t="s">
        <v>301</v>
      </c>
      <c r="D204" s="67">
        <f>IF(ISERROR(VLOOKUP(C204,'[4]Sheet1'!$B$11:$J$295,6,FALSE)),"Outstanding",VLOOKUP(C204,'[4]Sheet1'!$B$11:$J$294,6,FALSE))</f>
        <v>95072</v>
      </c>
      <c r="E204" s="74" t="s">
        <v>317</v>
      </c>
      <c r="F204" s="23">
        <f t="shared" si="76"/>
        <v>0</v>
      </c>
      <c r="G204" s="74">
        <v>27254</v>
      </c>
      <c r="H204" s="23">
        <f t="shared" si="77"/>
        <v>0.2866669471558398</v>
      </c>
      <c r="I204" s="74">
        <v>49068</v>
      </c>
      <c r="J204" s="16">
        <f t="shared" si="78"/>
        <v>0.5161141029956243</v>
      </c>
      <c r="K204" s="71">
        <f t="shared" si="79"/>
        <v>76322</v>
      </c>
      <c r="L204" s="16">
        <f t="shared" si="80"/>
        <v>0.8027810501514642</v>
      </c>
      <c r="M204" s="2">
        <f t="shared" si="62"/>
        <v>76322</v>
      </c>
    </row>
    <row r="205" spans="1:13" ht="11.25">
      <c r="A205" s="4" t="s">
        <v>15</v>
      </c>
      <c r="B205" s="5" t="str">
        <f>VLOOKUP($C205,'[2]Sheet1'!$D$4:$F$281,3,FALSE)</f>
        <v>iLembe</v>
      </c>
      <c r="C205" s="59" t="s">
        <v>88</v>
      </c>
      <c r="D205" s="67">
        <f>IF(ISERROR(VLOOKUP(C205,'[4]Sheet1'!$B$11:$J$295,6,FALSE)),"Outstanding",VLOOKUP(C205,'[4]Sheet1'!$B$11:$J$294,6,FALSE))</f>
        <v>718082</v>
      </c>
      <c r="E205" s="74" t="s">
        <v>317</v>
      </c>
      <c r="F205" s="23">
        <f t="shared" si="76"/>
        <v>0</v>
      </c>
      <c r="G205" s="74">
        <v>16331</v>
      </c>
      <c r="H205" s="23">
        <f t="shared" si="77"/>
        <v>0.022742528012121177</v>
      </c>
      <c r="I205" s="74" t="s">
        <v>317</v>
      </c>
      <c r="J205" s="16">
        <f t="shared" si="78"/>
        <v>0</v>
      </c>
      <c r="K205" s="71">
        <f>IF(E205="N/A",G205,IF(G205="N/A",E205+I205,IF(I205="N/A",E205+G205,E205+G205+I205)))</f>
        <v>16331</v>
      </c>
      <c r="L205" s="16">
        <f t="shared" si="80"/>
        <v>0.022742528012121177</v>
      </c>
      <c r="M205" s="2">
        <f t="shared" si="62"/>
        <v>16331</v>
      </c>
    </row>
    <row r="206" spans="1:13" ht="11.25">
      <c r="A206" s="4"/>
      <c r="B206" s="5"/>
      <c r="C206" s="59"/>
      <c r="D206" s="67"/>
      <c r="E206" s="67"/>
      <c r="F206" s="23"/>
      <c r="G206" s="67"/>
      <c r="H206" s="23"/>
      <c r="I206" s="67"/>
      <c r="J206" s="16"/>
      <c r="K206" s="25"/>
      <c r="L206" s="16"/>
      <c r="M206" s="2">
        <f t="shared" si="62"/>
        <v>0</v>
      </c>
    </row>
    <row r="207" spans="1:13" s="19" customFormat="1" ht="11.25">
      <c r="A207" s="50"/>
      <c r="B207" s="51" t="str">
        <f>B213&amp;" "&amp;"Municipalities"</f>
        <v>Sisonke Municipalities</v>
      </c>
      <c r="C207" s="60"/>
      <c r="D207" s="66">
        <f>SUM(D208:D213)</f>
        <v>1316538</v>
      </c>
      <c r="E207" s="66">
        <f>SUM(E208:E213)</f>
        <v>212788</v>
      </c>
      <c r="F207" s="28">
        <f aca="true" t="shared" si="81" ref="F207:F213">IF(ISERROR(E207/D207),0,E207/D207)</f>
        <v>0.16162693366997383</v>
      </c>
      <c r="G207" s="66">
        <f>SUM(G208:G213)</f>
        <v>220233</v>
      </c>
      <c r="H207" s="28">
        <f aca="true" t="shared" si="82" ref="H207:H215">IF(ISERROR(G207/D207),0,G207/D207)</f>
        <v>0.1672819166632486</v>
      </c>
      <c r="I207" s="66">
        <f>SUM(I208:I213)</f>
        <v>27150</v>
      </c>
      <c r="J207" s="20">
        <f aca="true" t="shared" si="83" ref="J207:J213">IF(ISERROR(I207/D207),0,I207/D207)</f>
        <v>0.020622268403950362</v>
      </c>
      <c r="K207" s="25">
        <f aca="true" t="shared" si="84" ref="K207:K213">IF(E207="N/A",G207+I207,IF(G207="N/A",E207+I207,IF(I207="N/A",E207+G207,E207+G207+I207)))</f>
        <v>460171</v>
      </c>
      <c r="L207" s="20">
        <f aca="true" t="shared" si="85" ref="L207:L213">IF(ISERROR(K207/D207),0,K207/D207)</f>
        <v>0.3495311187371728</v>
      </c>
      <c r="M207" s="2">
        <f t="shared" si="62"/>
        <v>460171</v>
      </c>
    </row>
    <row r="208" spans="1:13" ht="11.25">
      <c r="A208" s="4" t="s">
        <v>5</v>
      </c>
      <c r="B208" s="5" t="str">
        <f>VLOOKUP($C208,'[2]Sheet1'!$D$4:$F$281,3,FALSE)</f>
        <v>Ingwe</v>
      </c>
      <c r="C208" s="59" t="s">
        <v>250</v>
      </c>
      <c r="D208" s="67">
        <f>IF(ISERROR(VLOOKUP(C208,'[4]Sheet1'!$B$11:$J$295,6,FALSE)),"Outstanding",VLOOKUP(C208,'[4]Sheet1'!$B$11:$J$294,6,FALSE))</f>
        <v>86607</v>
      </c>
      <c r="E208" s="74">
        <v>0</v>
      </c>
      <c r="F208" s="23">
        <f t="shared" si="81"/>
        <v>0</v>
      </c>
      <c r="G208" s="74">
        <v>0</v>
      </c>
      <c r="H208" s="23">
        <f t="shared" si="82"/>
        <v>0</v>
      </c>
      <c r="I208" s="74">
        <v>0</v>
      </c>
      <c r="J208" s="16">
        <f t="shared" si="83"/>
        <v>0</v>
      </c>
      <c r="K208" s="71">
        <f t="shared" si="84"/>
        <v>0</v>
      </c>
      <c r="L208" s="16">
        <f t="shared" si="85"/>
        <v>0</v>
      </c>
      <c r="M208" s="2">
        <f t="shared" si="62"/>
        <v>0</v>
      </c>
    </row>
    <row r="209" spans="1:13" ht="11.25">
      <c r="A209" s="4" t="s">
        <v>5</v>
      </c>
      <c r="B209" s="5" t="str">
        <f>VLOOKUP($C209,'[2]Sheet1'!$D$4:$F$281,3,FALSE)</f>
        <v>Kwa Sani</v>
      </c>
      <c r="C209" s="59" t="s">
        <v>251</v>
      </c>
      <c r="D209" s="67">
        <f>IF(ISERROR(VLOOKUP(C209,'[4]Sheet1'!$B$11:$J$295,6,FALSE)),"Outstanding",VLOOKUP(C209,'[4]Sheet1'!$B$11:$J$294,6,FALSE))</f>
        <v>33612</v>
      </c>
      <c r="E209" s="74">
        <v>9071</v>
      </c>
      <c r="F209" s="87">
        <f t="shared" si="81"/>
        <v>0.26987385457574675</v>
      </c>
      <c r="G209" s="74">
        <v>17003</v>
      </c>
      <c r="H209" s="23">
        <f t="shared" si="82"/>
        <v>0.505861002023087</v>
      </c>
      <c r="I209" s="74">
        <v>836</v>
      </c>
      <c r="J209" s="16">
        <f t="shared" si="83"/>
        <v>0.024872069498988455</v>
      </c>
      <c r="K209" s="71">
        <f t="shared" si="84"/>
        <v>26910</v>
      </c>
      <c r="L209" s="16">
        <f t="shared" si="85"/>
        <v>0.8006069260978222</v>
      </c>
      <c r="M209" s="2">
        <f t="shared" si="62"/>
        <v>26910</v>
      </c>
    </row>
    <row r="210" spans="1:13" ht="11.25">
      <c r="A210" s="4" t="s">
        <v>5</v>
      </c>
      <c r="B210" s="5" t="str">
        <f>VLOOKUP($C210,'[2]Sheet1'!$D$4:$F$281,3,FALSE)</f>
        <v>Greater Kokstad</v>
      </c>
      <c r="C210" s="59" t="s">
        <v>252</v>
      </c>
      <c r="D210" s="67">
        <f>IF(ISERROR(VLOOKUP(C210,'[4]Sheet1'!$B$11:$J$295,6,FALSE)),"Outstanding",VLOOKUP(C210,'[4]Sheet1'!$B$11:$J$294,6,FALSE))</f>
        <v>332444</v>
      </c>
      <c r="E210" s="74">
        <v>29317</v>
      </c>
      <c r="F210" s="23">
        <f t="shared" si="81"/>
        <v>0.08818628099770187</v>
      </c>
      <c r="G210" s="74">
        <v>16113</v>
      </c>
      <c r="H210" s="23">
        <f t="shared" si="82"/>
        <v>0.048468313460312114</v>
      </c>
      <c r="I210" s="74">
        <v>261</v>
      </c>
      <c r="J210" s="16">
        <f t="shared" si="83"/>
        <v>0.0007850946324794552</v>
      </c>
      <c r="K210" s="71">
        <f t="shared" si="84"/>
        <v>45691</v>
      </c>
      <c r="L210" s="16">
        <f t="shared" si="85"/>
        <v>0.13743968909049345</v>
      </c>
      <c r="M210" s="2">
        <f t="shared" si="62"/>
        <v>45691</v>
      </c>
    </row>
    <row r="211" spans="1:13" ht="11.25">
      <c r="A211" s="4" t="s">
        <v>5</v>
      </c>
      <c r="B211" s="5" t="str">
        <f>VLOOKUP($C211,'[2]Sheet1'!$D$4:$F$281,3,FALSE)</f>
        <v>Ubuhlebezwe</v>
      </c>
      <c r="C211" s="59" t="s">
        <v>253</v>
      </c>
      <c r="D211" s="67">
        <f>IF(ISERROR(VLOOKUP(C211,'[4]Sheet1'!$B$11:$J$295,6,FALSE)),"Outstanding",VLOOKUP(C211,'[4]Sheet1'!$B$11:$J$294,6,FALSE))</f>
        <v>117884</v>
      </c>
      <c r="E211" s="74">
        <v>0</v>
      </c>
      <c r="F211" s="23">
        <f t="shared" si="81"/>
        <v>0</v>
      </c>
      <c r="G211" s="74">
        <v>0</v>
      </c>
      <c r="H211" s="23">
        <f t="shared" si="82"/>
        <v>0</v>
      </c>
      <c r="I211" s="74">
        <v>0</v>
      </c>
      <c r="J211" s="16">
        <f t="shared" si="83"/>
        <v>0</v>
      </c>
      <c r="K211" s="71">
        <f t="shared" si="84"/>
        <v>0</v>
      </c>
      <c r="L211" s="16">
        <f t="shared" si="85"/>
        <v>0</v>
      </c>
      <c r="M211" s="2">
        <f t="shared" si="62"/>
        <v>0</v>
      </c>
    </row>
    <row r="212" spans="1:13" ht="11.25">
      <c r="A212" s="4" t="s">
        <v>5</v>
      </c>
      <c r="B212" s="5" t="str">
        <f>VLOOKUP($C212,'[2]Sheet1'!$D$4:$F$281,3,FALSE)</f>
        <v>Umzimkhulu</v>
      </c>
      <c r="C212" s="59" t="s">
        <v>254</v>
      </c>
      <c r="D212" s="67">
        <f>IF(ISERROR(VLOOKUP(C212,'[4]Sheet1'!$B$11:$J$295,6,FALSE)),"Outstanding",VLOOKUP(C212,'[4]Sheet1'!$B$11:$J$294,6,FALSE))</f>
        <v>216138</v>
      </c>
      <c r="E212" s="88">
        <v>9482</v>
      </c>
      <c r="F212" s="87">
        <f t="shared" si="81"/>
        <v>0.04387012001591576</v>
      </c>
      <c r="G212" s="88" t="s">
        <v>317</v>
      </c>
      <c r="H212" s="87">
        <f t="shared" si="82"/>
        <v>0</v>
      </c>
      <c r="I212" s="88">
        <v>3</v>
      </c>
      <c r="J212" s="16">
        <f t="shared" si="83"/>
        <v>1.3880021097632069E-05</v>
      </c>
      <c r="K212" s="71">
        <f t="shared" si="84"/>
        <v>9485</v>
      </c>
      <c r="L212" s="16">
        <f t="shared" si="85"/>
        <v>0.04388400003701339</v>
      </c>
      <c r="M212" s="2">
        <f t="shared" si="62"/>
        <v>9485</v>
      </c>
    </row>
    <row r="213" spans="1:13" ht="11.25">
      <c r="A213" s="4" t="s">
        <v>15</v>
      </c>
      <c r="B213" s="5" t="str">
        <f>VLOOKUP($C213,'[2]Sheet1'!$D$4:$F$281,3,FALSE)</f>
        <v>Sisonke</v>
      </c>
      <c r="C213" s="59" t="s">
        <v>89</v>
      </c>
      <c r="D213" s="67">
        <f>IF(ISERROR(VLOOKUP(C213,'[4]Sheet1'!$B$11:$J$295,6,FALSE)),"Outstanding",VLOOKUP(C213,'[4]Sheet1'!$B$11:$J$294,6,FALSE))</f>
        <v>529853</v>
      </c>
      <c r="E213" s="88">
        <v>164918</v>
      </c>
      <c r="F213" s="87">
        <f t="shared" si="81"/>
        <v>0.3112523662223296</v>
      </c>
      <c r="G213" s="88">
        <v>187117</v>
      </c>
      <c r="H213" s="87">
        <f t="shared" si="82"/>
        <v>0.35314889223992313</v>
      </c>
      <c r="I213" s="88">
        <v>26050</v>
      </c>
      <c r="J213" s="16">
        <f t="shared" si="83"/>
        <v>0.04916457960981631</v>
      </c>
      <c r="K213" s="71">
        <f t="shared" si="84"/>
        <v>378085</v>
      </c>
      <c r="L213" s="16">
        <f t="shared" si="85"/>
        <v>0.7135658380720691</v>
      </c>
      <c r="M213" s="2">
        <f t="shared" si="62"/>
        <v>378085</v>
      </c>
    </row>
    <row r="214" spans="1:13" ht="11.25">
      <c r="A214" s="4"/>
      <c r="B214" s="5"/>
      <c r="C214" s="59"/>
      <c r="D214" s="67"/>
      <c r="E214" s="67"/>
      <c r="F214" s="23"/>
      <c r="G214" s="67"/>
      <c r="H214" s="23"/>
      <c r="I214" s="67"/>
      <c r="J214" s="16"/>
      <c r="K214" s="25"/>
      <c r="L214" s="16"/>
      <c r="M214" s="2">
        <f t="shared" si="62"/>
        <v>0</v>
      </c>
    </row>
    <row r="215" spans="1:13" s="19" customFormat="1" ht="11.25">
      <c r="A215" s="79">
        <f>COUNTIF(A131:A214,"A")+COUNTIF(A131:A214,"b")+COUNTIF(A131:A214,"c")</f>
        <v>60</v>
      </c>
      <c r="B215" s="6" t="s">
        <v>241</v>
      </c>
      <c r="C215" s="60"/>
      <c r="D215" s="68">
        <f>D133+D135+D144+D154+D162+D169+D175+D183+D191+D200+D207</f>
        <v>47978404</v>
      </c>
      <c r="E215" s="68">
        <f>E133+E135+E144+E154+E162+P205+E175+E183+E191+E200+E207</f>
        <v>710986.138</v>
      </c>
      <c r="F215" s="54">
        <f>IF(ISERROR(E215/D215),0,E215/D215)</f>
        <v>0.014818878468737726</v>
      </c>
      <c r="G215" s="68">
        <f>G133+G135+G144+G154+G162+G169+G175+G183+G191+G200+G207</f>
        <v>1954242.71</v>
      </c>
      <c r="H215" s="28">
        <f t="shared" si="82"/>
        <v>0.04073171566940826</v>
      </c>
      <c r="I215" s="68">
        <f>I133+I135+I144+I154+I162+I169+I175+I183+I191+I200+I207</f>
        <v>427492.011</v>
      </c>
      <c r="J215" s="20">
        <f>IF(ISERROR(I215/D215),0,I215/D215)</f>
        <v>0.008910092361555003</v>
      </c>
      <c r="K215" s="26">
        <f>IF(E215="N/A",G215+I215,IF(G215="N/A",E215+I215,IF(I215="N/A",E215+G215,E215+G215+I215)))</f>
        <v>3092720.859</v>
      </c>
      <c r="L215" s="20">
        <f>IF(ISERROR(K215/D215),0,K215/D215)</f>
        <v>0.06446068649970099</v>
      </c>
      <c r="M215" s="2">
        <f t="shared" si="62"/>
        <v>3092720.859</v>
      </c>
    </row>
    <row r="216" spans="1:213" s="3" customFormat="1" ht="11.25">
      <c r="A216" s="8"/>
      <c r="B216" s="75"/>
      <c r="C216" s="76"/>
      <c r="D216" s="77"/>
      <c r="E216" s="77"/>
      <c r="F216" s="29"/>
      <c r="G216" s="77"/>
      <c r="H216" s="29"/>
      <c r="I216" s="77"/>
      <c r="J216" s="17"/>
      <c r="K216" s="78"/>
      <c r="L216" s="17"/>
      <c r="M216" s="2"/>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row>
    <row r="217" spans="1:13" ht="11.25">
      <c r="A217" s="4"/>
      <c r="B217" s="15"/>
      <c r="C217" s="62"/>
      <c r="D217" s="67"/>
      <c r="E217" s="23"/>
      <c r="F217" s="23"/>
      <c r="G217" s="23"/>
      <c r="H217" s="23"/>
      <c r="I217" s="23"/>
      <c r="J217" s="16"/>
      <c r="K217" s="22"/>
      <c r="L217" s="16"/>
      <c r="M217" s="2"/>
    </row>
    <row r="218" spans="1:13" ht="11.25">
      <c r="A218" s="4"/>
      <c r="B218" s="6" t="s">
        <v>90</v>
      </c>
      <c r="C218" s="58"/>
      <c r="D218" s="67"/>
      <c r="E218" s="23"/>
      <c r="F218" s="23"/>
      <c r="G218" s="23"/>
      <c r="H218" s="23"/>
      <c r="I218" s="23"/>
      <c r="J218" s="16"/>
      <c r="K218" s="22"/>
      <c r="L218" s="16"/>
      <c r="M218" s="2"/>
    </row>
    <row r="219" spans="1:13" ht="11.25">
      <c r="A219" s="4"/>
      <c r="B219" s="6"/>
      <c r="C219" s="58"/>
      <c r="D219" s="67"/>
      <c r="E219" s="23"/>
      <c r="F219" s="23"/>
      <c r="G219" s="23"/>
      <c r="H219" s="23"/>
      <c r="I219" s="23"/>
      <c r="J219" s="16"/>
      <c r="K219" s="22"/>
      <c r="L219" s="16"/>
      <c r="M219" s="2"/>
    </row>
    <row r="220" spans="1:13" s="19" customFormat="1" ht="11.25">
      <c r="A220" s="50"/>
      <c r="B220" s="51" t="str">
        <f>B226&amp;" "&amp;"Municipalities"</f>
        <v>Sekhukhune Municipalities</v>
      </c>
      <c r="C220" s="60"/>
      <c r="D220" s="68">
        <f>SUM(D221:D226)</f>
        <v>2422153</v>
      </c>
      <c r="E220" s="68">
        <f>SUM(E221:E226)</f>
        <v>114368</v>
      </c>
      <c r="F220" s="28">
        <f aca="true" t="shared" si="86" ref="F220:F226">IF(ISERROR(E220/D220),0,E220/D220)</f>
        <v>0.047217496169729985</v>
      </c>
      <c r="G220" s="68">
        <f>SUM(G221:G226)</f>
        <v>480025</v>
      </c>
      <c r="H220" s="28">
        <f aca="true" t="shared" si="87" ref="H220:H226">IF(ISERROR(G220/D220),0,G220/D220)</f>
        <v>0.198181122332074</v>
      </c>
      <c r="I220" s="68">
        <f>SUM(I221:I226)</f>
        <v>361638</v>
      </c>
      <c r="J220" s="20">
        <f aca="true" t="shared" si="88" ref="J220:J226">IF(ISERROR(I220/D220),0,I220/D220)</f>
        <v>0.14930435856033866</v>
      </c>
      <c r="K220" s="26">
        <f>IF(E220="N/A",G220+I220,IF(G220="N/A",E220+I220,IF(I220="N/A",E220+G220,E220+G220+I220)))</f>
        <v>956031</v>
      </c>
      <c r="L220" s="20">
        <f>IF(ISERROR(K220/D220),0,K220/D220)</f>
        <v>0.39470297706214263</v>
      </c>
      <c r="M220" s="2">
        <f aca="true" t="shared" si="89" ref="M220:M281">IF(AND(E220="N/A",G220="N/A",I220="N/A"),0,IF(E220="N/A",SUM(G220,I220),IF(G220="N/A",SUM(E220,I220),IF(I220="N/A",SUM(E220,G220),SUM(E220,G220,I220)))))</f>
        <v>956031</v>
      </c>
    </row>
    <row r="221" spans="1:13" ht="11.25">
      <c r="A221" s="4" t="s">
        <v>5</v>
      </c>
      <c r="B221" s="5" t="str">
        <f>VLOOKUP($C221,'[2]Sheet1'!$D$4:$F$281,3,FALSE)</f>
        <v>Ephraim Mogale</v>
      </c>
      <c r="C221" s="59" t="s">
        <v>93</v>
      </c>
      <c r="D221" s="67">
        <f>IF(ISERROR(VLOOKUP(C221,'[4]Sheet1'!$B$11:$J$295,6,FALSE)),"Outstanding",VLOOKUP(C221,'[4]Sheet1'!$B$11:$J$294,6,FALSE))</f>
        <v>930956</v>
      </c>
      <c r="E221" s="74">
        <v>0</v>
      </c>
      <c r="F221" s="23">
        <f t="shared" si="86"/>
        <v>0</v>
      </c>
      <c r="G221" s="74">
        <v>0</v>
      </c>
      <c r="H221" s="23">
        <f t="shared" si="87"/>
        <v>0</v>
      </c>
      <c r="I221" s="74">
        <v>0</v>
      </c>
      <c r="J221" s="16">
        <f t="shared" si="88"/>
        <v>0</v>
      </c>
      <c r="K221" s="71">
        <f aca="true" t="shared" si="90" ref="K221:K226">IF(E221="N/A",G221+I221,IF(G221="N/A",E221+I221,IF(I221="N/A",E221+G221,E221+G221+I221)))</f>
        <v>0</v>
      </c>
      <c r="L221" s="16">
        <f aca="true" t="shared" si="91" ref="L221:L226">IF(ISERROR(K221/D221),0,K221/D221)</f>
        <v>0</v>
      </c>
      <c r="M221" s="2">
        <f t="shared" si="89"/>
        <v>0</v>
      </c>
    </row>
    <row r="222" spans="1:13" ht="11.25">
      <c r="A222" s="4" t="s">
        <v>5</v>
      </c>
      <c r="B222" s="5" t="str">
        <f>VLOOKUP($C222,'[2]Sheet1'!$D$4:$F$281,3,FALSE)</f>
        <v>Elias Motsoaledi</v>
      </c>
      <c r="C222" s="59" t="s">
        <v>94</v>
      </c>
      <c r="D222" s="67">
        <f>IF(ISERROR(VLOOKUP(C222,'[4]Sheet1'!$B$11:$J$295,6,FALSE)),"Outstanding",VLOOKUP(C222,'[4]Sheet1'!$B$11:$J$294,6,FALSE))</f>
        <v>276158</v>
      </c>
      <c r="E222" s="74">
        <v>36681</v>
      </c>
      <c r="F222" s="23">
        <f t="shared" si="86"/>
        <v>0.1328261357628604</v>
      </c>
      <c r="G222" s="74">
        <v>356575</v>
      </c>
      <c r="H222" s="23">
        <f t="shared" si="87"/>
        <v>1.291199241014202</v>
      </c>
      <c r="I222" s="74">
        <v>75595</v>
      </c>
      <c r="J222" s="16">
        <f t="shared" si="88"/>
        <v>0.27373822232200407</v>
      </c>
      <c r="K222" s="71">
        <f t="shared" si="90"/>
        <v>468851</v>
      </c>
      <c r="L222" s="16">
        <f t="shared" si="91"/>
        <v>1.6977635990990665</v>
      </c>
      <c r="M222" s="2">
        <f t="shared" si="89"/>
        <v>468851</v>
      </c>
    </row>
    <row r="223" spans="1:13" ht="11.25">
      <c r="A223" s="4" t="s">
        <v>5</v>
      </c>
      <c r="B223" s="5" t="str">
        <f>VLOOKUP($C223,'[2]Sheet1'!$D$4:$F$281,3,FALSE)</f>
        <v>Makhuduthamaga</v>
      </c>
      <c r="C223" s="59" t="s">
        <v>91</v>
      </c>
      <c r="D223" s="67">
        <f>IF(ISERROR(VLOOKUP(C223,'[4]Sheet1'!$B$11:$J$295,6,FALSE)),"Outstanding",VLOOKUP(C223,'[4]Sheet1'!$B$11:$J$294,6,FALSE))</f>
        <v>184390</v>
      </c>
      <c r="E223" s="74">
        <v>0</v>
      </c>
      <c r="F223" s="23">
        <f t="shared" si="86"/>
        <v>0</v>
      </c>
      <c r="G223" s="74">
        <v>0</v>
      </c>
      <c r="H223" s="23">
        <f t="shared" si="87"/>
        <v>0</v>
      </c>
      <c r="I223" s="74">
        <v>0</v>
      </c>
      <c r="J223" s="16">
        <f t="shared" si="88"/>
        <v>0</v>
      </c>
      <c r="K223" s="71">
        <f t="shared" si="90"/>
        <v>0</v>
      </c>
      <c r="L223" s="16">
        <f t="shared" si="91"/>
        <v>0</v>
      </c>
      <c r="M223" s="2">
        <f t="shared" si="89"/>
        <v>0</v>
      </c>
    </row>
    <row r="224" spans="1:13" ht="11.25">
      <c r="A224" s="4" t="s">
        <v>5</v>
      </c>
      <c r="B224" s="5" t="str">
        <f>VLOOKUP($C224,'[2]Sheet1'!$D$4:$F$281,3,FALSE)</f>
        <v>Fetakgomo</v>
      </c>
      <c r="C224" s="59" t="s">
        <v>92</v>
      </c>
      <c r="D224" s="67">
        <f>IF(ISERROR(VLOOKUP(C224,'[4]Sheet1'!$B$11:$J$295,6,FALSE)),"Outstanding",VLOOKUP(C224,'[4]Sheet1'!$B$11:$J$294,6,FALSE))</f>
        <v>66296</v>
      </c>
      <c r="E224" s="74">
        <v>0</v>
      </c>
      <c r="F224" s="23">
        <f t="shared" si="86"/>
        <v>0</v>
      </c>
      <c r="G224" s="74">
        <v>0</v>
      </c>
      <c r="H224" s="23">
        <f t="shared" si="87"/>
        <v>0</v>
      </c>
      <c r="I224" s="74">
        <v>0</v>
      </c>
      <c r="J224" s="16">
        <f t="shared" si="88"/>
        <v>0</v>
      </c>
      <c r="K224" s="71">
        <f t="shared" si="90"/>
        <v>0</v>
      </c>
      <c r="L224" s="16">
        <f t="shared" si="91"/>
        <v>0</v>
      </c>
      <c r="M224" s="2">
        <f t="shared" si="89"/>
        <v>0</v>
      </c>
    </row>
    <row r="225" spans="1:13" ht="11.25">
      <c r="A225" s="4" t="s">
        <v>5</v>
      </c>
      <c r="B225" s="5" t="str">
        <f>VLOOKUP($C225,'[2]Sheet1'!$D$4:$F$281,3,FALSE)</f>
        <v>Greater Tubatse</v>
      </c>
      <c r="C225" s="59" t="s">
        <v>95</v>
      </c>
      <c r="D225" s="100">
        <v>85372</v>
      </c>
      <c r="E225" s="88">
        <v>77687</v>
      </c>
      <c r="F225" s="87">
        <f t="shared" si="86"/>
        <v>0.9099821955676334</v>
      </c>
      <c r="G225" s="88">
        <v>7607</v>
      </c>
      <c r="H225" s="87">
        <f t="shared" si="87"/>
        <v>0.08910415592934452</v>
      </c>
      <c r="I225" s="88">
        <v>77</v>
      </c>
      <c r="J225" s="16">
        <f t="shared" si="88"/>
        <v>0.0009019350606756314</v>
      </c>
      <c r="K225" s="71">
        <f t="shared" si="90"/>
        <v>85371</v>
      </c>
      <c r="L225" s="16">
        <f t="shared" si="91"/>
        <v>0.9999882865576536</v>
      </c>
      <c r="M225" s="2">
        <f t="shared" si="89"/>
        <v>85371</v>
      </c>
    </row>
    <row r="226" spans="1:13" ht="11.25">
      <c r="A226" s="4" t="s">
        <v>15</v>
      </c>
      <c r="B226" s="5" t="str">
        <f>VLOOKUP($C226,'[2]Sheet1'!$D$4:$F$281,3,FALSE)</f>
        <v>Sekhukhune</v>
      </c>
      <c r="C226" s="59" t="s">
        <v>96</v>
      </c>
      <c r="D226" s="67">
        <f>IF(ISERROR(VLOOKUP(C226,'[4]Sheet1'!$B$11:$J$295,6,FALSE)),"Outstanding",VLOOKUP(C226,'[4]Sheet1'!$B$11:$J$294,6,FALSE))</f>
        <v>878981</v>
      </c>
      <c r="E226" s="74" t="s">
        <v>317</v>
      </c>
      <c r="F226" s="23">
        <f t="shared" si="86"/>
        <v>0</v>
      </c>
      <c r="G226" s="74">
        <v>115843</v>
      </c>
      <c r="H226" s="23">
        <f t="shared" si="87"/>
        <v>0.13179238231543117</v>
      </c>
      <c r="I226" s="74">
        <v>285966</v>
      </c>
      <c r="J226" s="16">
        <f t="shared" si="88"/>
        <v>0.3253380903569019</v>
      </c>
      <c r="K226" s="71">
        <f t="shared" si="90"/>
        <v>401809</v>
      </c>
      <c r="L226" s="16">
        <f t="shared" si="91"/>
        <v>0.4571304726723331</v>
      </c>
      <c r="M226" s="2">
        <f t="shared" si="89"/>
        <v>401809</v>
      </c>
    </row>
    <row r="227" spans="1:13" ht="11.25">
      <c r="A227" s="4"/>
      <c r="B227" s="13"/>
      <c r="C227" s="59"/>
      <c r="D227" s="69"/>
      <c r="E227" s="69"/>
      <c r="F227" s="30"/>
      <c r="G227" s="69"/>
      <c r="H227" s="30"/>
      <c r="I227" s="69"/>
      <c r="J227" s="18"/>
      <c r="K227" s="26"/>
      <c r="L227" s="18"/>
      <c r="M227" s="2">
        <f t="shared" si="89"/>
        <v>0</v>
      </c>
    </row>
    <row r="228" spans="1:13" s="19" customFormat="1" ht="11.25">
      <c r="A228" s="50"/>
      <c r="B228" s="51" t="str">
        <f>B234&amp;" "&amp;"Municipalities"</f>
        <v>Mopani Municipalities</v>
      </c>
      <c r="C228" s="60"/>
      <c r="D228" s="68">
        <f>SUM(D229:D234)</f>
        <v>2712433</v>
      </c>
      <c r="E228" s="68">
        <f>SUM(E229:E234)</f>
        <v>249906</v>
      </c>
      <c r="F228" s="28">
        <f aca="true" t="shared" si="92" ref="F228:F234">IF(ISERROR(E228/D228),0,E228/D228)</f>
        <v>0.09213351998003269</v>
      </c>
      <c r="G228" s="68">
        <f>SUM(G229:G234)</f>
        <v>312042</v>
      </c>
      <c r="H228" s="28">
        <f aca="true" t="shared" si="93" ref="H228:H234">IF(ISERROR(G228/D228),0,G228/D228)</f>
        <v>0.11504136692039951</v>
      </c>
      <c r="I228" s="68">
        <f>SUM(I229:I234)</f>
        <v>9954</v>
      </c>
      <c r="J228" s="20">
        <f aca="true" t="shared" si="94" ref="J228:J234">IF(ISERROR(I228/D228),0,I228/D228)</f>
        <v>0.0036697680643171648</v>
      </c>
      <c r="K228" s="26">
        <f>IF(E228="N/A",G228+I228,IF(G228="N/A",E228+I228,IF(I228="N/A",E228+G228,E228+G228+I228)))</f>
        <v>571902</v>
      </c>
      <c r="L228" s="20">
        <f>IF(ISERROR(K228/D228),0,K228/D228)</f>
        <v>0.21084465496474936</v>
      </c>
      <c r="M228" s="2">
        <f t="shared" si="89"/>
        <v>571902</v>
      </c>
    </row>
    <row r="229" spans="1:13" ht="11.25">
      <c r="A229" s="4" t="s">
        <v>5</v>
      </c>
      <c r="B229" s="5" t="str">
        <f>VLOOKUP($C229,'[2]Sheet1'!$D$4:$F$281,3,FALSE)</f>
        <v>Greater Giyani</v>
      </c>
      <c r="C229" s="59" t="s">
        <v>97</v>
      </c>
      <c r="D229" s="67">
        <f>IF(ISERROR(VLOOKUP(C229,'[4]Sheet1'!$B$11:$J$295,6,FALSE)),"Outstanding",VLOOKUP(C229,'[4]Sheet1'!$B$11:$J$294,6,FALSE))</f>
        <v>221148</v>
      </c>
      <c r="E229" s="74" t="s">
        <v>317</v>
      </c>
      <c r="F229" s="23">
        <f t="shared" si="92"/>
        <v>0</v>
      </c>
      <c r="G229" s="74">
        <v>7101</v>
      </c>
      <c r="H229" s="23">
        <f t="shared" si="93"/>
        <v>0.032109718378642356</v>
      </c>
      <c r="I229" s="74" t="s">
        <v>317</v>
      </c>
      <c r="J229" s="16">
        <f t="shared" si="94"/>
        <v>0</v>
      </c>
      <c r="K229" s="71">
        <f>IF(E229="N/A",G229,IF(G229="N/A",E229+I229,IF(I229="N/A",E229+G229,E229+G229+I229)))</f>
        <v>7101</v>
      </c>
      <c r="L229" s="16">
        <f aca="true" t="shared" si="95" ref="L229:L234">IF(ISERROR(K229/D229),0,K229/D229)</f>
        <v>0.032109718378642356</v>
      </c>
      <c r="M229" s="2">
        <f t="shared" si="89"/>
        <v>7101</v>
      </c>
    </row>
    <row r="230" spans="1:13" ht="11.25">
      <c r="A230" s="4" t="s">
        <v>5</v>
      </c>
      <c r="B230" s="5" t="str">
        <f>VLOOKUP($C230,'[2]Sheet1'!$D$4:$F$281,3,FALSE)</f>
        <v>Greater Letaba</v>
      </c>
      <c r="C230" s="59" t="s">
        <v>98</v>
      </c>
      <c r="D230" s="67">
        <f>IF(ISERROR(VLOOKUP(C230,'[4]Sheet1'!$B$11:$J$295,6,FALSE)),"Outstanding",VLOOKUP(C230,'[4]Sheet1'!$B$11:$J$294,6,FALSE))</f>
        <v>144603</v>
      </c>
      <c r="E230" s="74" t="s">
        <v>317</v>
      </c>
      <c r="F230" s="23">
        <f t="shared" si="92"/>
        <v>0</v>
      </c>
      <c r="G230" s="74">
        <v>41854</v>
      </c>
      <c r="H230" s="23">
        <f t="shared" si="93"/>
        <v>0.2894407446595161</v>
      </c>
      <c r="I230" s="74">
        <v>26</v>
      </c>
      <c r="J230" s="16">
        <f t="shared" si="94"/>
        <v>0.00017980263203391355</v>
      </c>
      <c r="K230" s="71">
        <f aca="true" t="shared" si="96" ref="K229:K234">IF(E230="N/A",G230+I230,IF(G230="N/A",E230+I230,IF(I230="N/A",E230+G230,E230+G230+I230)))</f>
        <v>41880</v>
      </c>
      <c r="L230" s="16">
        <f t="shared" si="95"/>
        <v>0.28962054729154996</v>
      </c>
      <c r="M230" s="2">
        <f t="shared" si="89"/>
        <v>41880</v>
      </c>
    </row>
    <row r="231" spans="1:13" ht="11.25">
      <c r="A231" s="4" t="s">
        <v>5</v>
      </c>
      <c r="B231" s="5" t="str">
        <f>VLOOKUP($C231,'[2]Sheet1'!$D$4:$F$281,3,FALSE)</f>
        <v>Greater Tzaneen</v>
      </c>
      <c r="C231" s="59" t="s">
        <v>99</v>
      </c>
      <c r="D231" s="67">
        <f>IF(ISERROR(VLOOKUP(C231,'[4]Sheet1'!$B$11:$J$295,6,FALSE)),"Outstanding",VLOOKUP(C231,'[4]Sheet1'!$B$11:$J$294,6,FALSE))</f>
        <v>853809</v>
      </c>
      <c r="E231" s="74">
        <v>63779</v>
      </c>
      <c r="F231" s="23">
        <f t="shared" si="92"/>
        <v>0.07469937655845746</v>
      </c>
      <c r="G231" s="74">
        <v>34972</v>
      </c>
      <c r="H231" s="23">
        <f t="shared" si="93"/>
        <v>0.04095998051086367</v>
      </c>
      <c r="I231" s="74">
        <v>4943</v>
      </c>
      <c r="J231" s="16">
        <f t="shared" si="94"/>
        <v>0.005789351014102686</v>
      </c>
      <c r="K231" s="71">
        <f t="shared" si="96"/>
        <v>103694</v>
      </c>
      <c r="L231" s="16">
        <f t="shared" si="95"/>
        <v>0.12144870808342381</v>
      </c>
      <c r="M231" s="2">
        <f t="shared" si="89"/>
        <v>103694</v>
      </c>
    </row>
    <row r="232" spans="1:13" ht="11.25">
      <c r="A232" s="4" t="s">
        <v>5</v>
      </c>
      <c r="B232" s="5" t="str">
        <f>VLOOKUP($C232,'[2]Sheet1'!$D$4:$F$281,3,FALSE)</f>
        <v>Ba-Phalaborwa</v>
      </c>
      <c r="C232" s="59" t="s">
        <v>100</v>
      </c>
      <c r="D232" s="67">
        <f>IF(ISERROR(VLOOKUP(C232,'[4]Sheet1'!$B$11:$J$295,6,FALSE)),"Outstanding",VLOOKUP(C232,'[4]Sheet1'!$B$11:$J$294,6,FALSE))</f>
        <v>440985</v>
      </c>
      <c r="E232" s="74">
        <v>28911</v>
      </c>
      <c r="F232" s="23">
        <f t="shared" si="92"/>
        <v>0.06556005306302935</v>
      </c>
      <c r="G232" s="74">
        <v>62370</v>
      </c>
      <c r="H232" s="23">
        <f t="shared" si="93"/>
        <v>0.1414333820878261</v>
      </c>
      <c r="I232" s="74">
        <v>3475</v>
      </c>
      <c r="J232" s="16">
        <f t="shared" si="94"/>
        <v>0.007880086624261597</v>
      </c>
      <c r="K232" s="71">
        <f t="shared" si="96"/>
        <v>94756</v>
      </c>
      <c r="L232" s="16">
        <f t="shared" si="95"/>
        <v>0.21487352177511707</v>
      </c>
      <c r="M232" s="2">
        <f t="shared" si="89"/>
        <v>94756</v>
      </c>
    </row>
    <row r="233" spans="1:13" ht="11.25">
      <c r="A233" s="4" t="s">
        <v>5</v>
      </c>
      <c r="B233" s="5" t="str">
        <f>VLOOKUP($C233,'[2]Sheet1'!$D$4:$F$281,3,FALSE)</f>
        <v>Maruleng</v>
      </c>
      <c r="C233" s="59" t="s">
        <v>101</v>
      </c>
      <c r="D233" s="67">
        <f>IF(ISERROR(VLOOKUP(C233,'[4]Sheet1'!$B$11:$J$295,6,FALSE)),"Outstanding",VLOOKUP(C233,'[4]Sheet1'!$B$11:$J$294,6,FALSE))</f>
        <v>132180</v>
      </c>
      <c r="E233" s="74" t="s">
        <v>317</v>
      </c>
      <c r="F233" s="23">
        <f t="shared" si="92"/>
        <v>0</v>
      </c>
      <c r="G233" s="74">
        <v>6485</v>
      </c>
      <c r="H233" s="23">
        <f t="shared" si="93"/>
        <v>0.04906188530791345</v>
      </c>
      <c r="I233" s="74" t="s">
        <v>317</v>
      </c>
      <c r="J233" s="16">
        <f t="shared" si="94"/>
        <v>0</v>
      </c>
      <c r="K233" s="71">
        <f>IF(E233="N/A",G233,IF(G233="N/A",E233+I233,IF(I233="N/A",E233+G233,E233+G233+I233)))</f>
        <v>6485</v>
      </c>
      <c r="L233" s="16">
        <f t="shared" si="95"/>
        <v>0.04906188530791345</v>
      </c>
      <c r="M233" s="2">
        <f t="shared" si="89"/>
        <v>6485</v>
      </c>
    </row>
    <row r="234" spans="1:13" ht="11.25">
      <c r="A234" s="4" t="s">
        <v>15</v>
      </c>
      <c r="B234" s="5" t="str">
        <f>VLOOKUP($C234,'[2]Sheet1'!$D$4:$F$281,3,FALSE)</f>
        <v>Mopani</v>
      </c>
      <c r="C234" s="59" t="s">
        <v>102</v>
      </c>
      <c r="D234" s="67">
        <f>IF(ISERROR(VLOOKUP(C234,'[4]Sheet1'!$B$11:$J$295,6,FALSE)),"Outstanding",VLOOKUP(C234,'[4]Sheet1'!$B$11:$J$294,6,FALSE))</f>
        <v>919708</v>
      </c>
      <c r="E234" s="74">
        <v>157216</v>
      </c>
      <c r="F234" s="23">
        <f t="shared" si="92"/>
        <v>0.17094121177591148</v>
      </c>
      <c r="G234" s="74">
        <v>159260</v>
      </c>
      <c r="H234" s="23">
        <f t="shared" si="93"/>
        <v>0.1731636562909097</v>
      </c>
      <c r="I234" s="74">
        <v>1510</v>
      </c>
      <c r="J234" s="16">
        <f t="shared" si="94"/>
        <v>0.0016418254489468397</v>
      </c>
      <c r="K234" s="71">
        <f t="shared" si="96"/>
        <v>317986</v>
      </c>
      <c r="L234" s="16">
        <f t="shared" si="95"/>
        <v>0.34574669351576803</v>
      </c>
      <c r="M234" s="2">
        <f t="shared" si="89"/>
        <v>317986</v>
      </c>
    </row>
    <row r="235" spans="1:13" ht="11.25">
      <c r="A235" s="4"/>
      <c r="B235" s="5"/>
      <c r="C235" s="59"/>
      <c r="D235" s="69"/>
      <c r="E235" s="69"/>
      <c r="F235" s="30"/>
      <c r="G235" s="69"/>
      <c r="H235" s="30"/>
      <c r="I235" s="69"/>
      <c r="J235" s="18"/>
      <c r="K235" s="26"/>
      <c r="L235" s="18"/>
      <c r="M235" s="2">
        <f t="shared" si="89"/>
        <v>0</v>
      </c>
    </row>
    <row r="236" spans="1:13" s="19" customFormat="1" ht="11.25">
      <c r="A236" s="50"/>
      <c r="B236" s="51" t="str">
        <f>B241&amp;" "&amp;"Municipalities"</f>
        <v>Vhembe Municipalities</v>
      </c>
      <c r="C236" s="60"/>
      <c r="D236" s="68">
        <f>SUM(D237:D241)</f>
        <v>1623985</v>
      </c>
      <c r="E236" s="68">
        <f>SUM(E237:E241)</f>
        <v>148381</v>
      </c>
      <c r="F236" s="28">
        <f aca="true" t="shared" si="97" ref="F236:F241">IF(ISERROR(E236/D236),0,E236/D236)</f>
        <v>0.09136845475789493</v>
      </c>
      <c r="G236" s="68">
        <f>SUM(G237:G241)</f>
        <v>774455</v>
      </c>
      <c r="H236" s="28">
        <f aca="true" t="shared" si="98" ref="H236:H241">IF(ISERROR(G236/D236),0,G236/D236)</f>
        <v>0.4768855623666475</v>
      </c>
      <c r="I236" s="68">
        <f>SUM(I237:I241)</f>
        <v>4886</v>
      </c>
      <c r="J236" s="20">
        <f aca="true" t="shared" si="99" ref="J236:J241">IF(ISERROR(I236/D236),0,I236/D236)</f>
        <v>0.0030086484788960487</v>
      </c>
      <c r="K236" s="26">
        <f aca="true" t="shared" si="100" ref="K236:K241">IF(E236="N/A",G236+I236,IF(G236="N/A",E236+I236,IF(I236="N/A",E236+G236,E236+G236+I236)))</f>
        <v>927722</v>
      </c>
      <c r="L236" s="20">
        <f aca="true" t="shared" si="101" ref="L236:L241">IF(ISERROR(K236/D236),0,K236/D236)</f>
        <v>0.5712626656034384</v>
      </c>
      <c r="M236" s="2">
        <f t="shared" si="89"/>
        <v>927722</v>
      </c>
    </row>
    <row r="237" spans="1:13" ht="11.25">
      <c r="A237" s="4" t="s">
        <v>5</v>
      </c>
      <c r="B237" s="5" t="str">
        <f>VLOOKUP($C237,'[2]Sheet1'!$D$4:$F$281,3,FALSE)</f>
        <v>Musina</v>
      </c>
      <c r="C237" s="59" t="s">
        <v>103</v>
      </c>
      <c r="D237" s="67">
        <f>IF(ISERROR(VLOOKUP(C237,'[4]Sheet1'!$B$11:$J$295,6,FALSE)),"Outstanding",VLOOKUP(C237,'[4]Sheet1'!$B$11:$J$294,6,FALSE))</f>
        <v>179268</v>
      </c>
      <c r="E237" s="74">
        <v>0</v>
      </c>
      <c r="F237" s="23">
        <f t="shared" si="97"/>
        <v>0</v>
      </c>
      <c r="G237" s="74">
        <v>0</v>
      </c>
      <c r="H237" s="23">
        <f t="shared" si="98"/>
        <v>0</v>
      </c>
      <c r="I237" s="74">
        <v>0</v>
      </c>
      <c r="J237" s="16">
        <f t="shared" si="99"/>
        <v>0</v>
      </c>
      <c r="K237" s="71">
        <f t="shared" si="100"/>
        <v>0</v>
      </c>
      <c r="L237" s="16">
        <f t="shared" si="101"/>
        <v>0</v>
      </c>
      <c r="M237" s="2">
        <f t="shared" si="89"/>
        <v>0</v>
      </c>
    </row>
    <row r="238" spans="1:13" ht="11.25">
      <c r="A238" s="4" t="s">
        <v>5</v>
      </c>
      <c r="B238" s="5" t="str">
        <f>VLOOKUP($C238,'[2]Sheet1'!$D$4:$F$281,3,FALSE)</f>
        <v>Mutale</v>
      </c>
      <c r="C238" s="59" t="s">
        <v>104</v>
      </c>
      <c r="D238" s="67">
        <f>IF(ISERROR(VLOOKUP(C238,'[4]Sheet1'!$B$11:$J$295,6,FALSE)),"Outstanding",VLOOKUP(C238,'[4]Sheet1'!$B$11:$J$294,6,FALSE))</f>
        <v>69121</v>
      </c>
      <c r="E238" s="74">
        <v>0</v>
      </c>
      <c r="F238" s="23">
        <f t="shared" si="97"/>
        <v>0</v>
      </c>
      <c r="G238" s="74">
        <v>0</v>
      </c>
      <c r="H238" s="23">
        <f t="shared" si="98"/>
        <v>0</v>
      </c>
      <c r="I238" s="74">
        <v>0</v>
      </c>
      <c r="J238" s="16">
        <f t="shared" si="99"/>
        <v>0</v>
      </c>
      <c r="K238" s="71">
        <f t="shared" si="100"/>
        <v>0</v>
      </c>
      <c r="L238" s="16">
        <f t="shared" si="101"/>
        <v>0</v>
      </c>
      <c r="M238" s="2">
        <f t="shared" si="89"/>
        <v>0</v>
      </c>
    </row>
    <row r="239" spans="1:13" ht="11.25">
      <c r="A239" s="4" t="s">
        <v>5</v>
      </c>
      <c r="B239" s="5" t="str">
        <f>VLOOKUP($C239,'[2]Sheet1'!$D$4:$F$281,3,FALSE)</f>
        <v>Thulamela</v>
      </c>
      <c r="C239" s="59" t="s">
        <v>105</v>
      </c>
      <c r="D239" s="67" t="str">
        <f>IF(ISERROR(VLOOKUP(C239,'[4]Sheet1'!$B$11:$J$295,6,FALSE)),"Outstanding",VLOOKUP(C239,'[4]Sheet1'!$B$11:$J$294,6,FALSE))</f>
        <v>Outstanding</v>
      </c>
      <c r="E239" s="74">
        <v>0</v>
      </c>
      <c r="F239" s="23">
        <f t="shared" si="97"/>
        <v>0</v>
      </c>
      <c r="G239" s="74">
        <v>0</v>
      </c>
      <c r="H239" s="23">
        <f t="shared" si="98"/>
        <v>0</v>
      </c>
      <c r="I239" s="74">
        <v>0</v>
      </c>
      <c r="J239" s="16">
        <f t="shared" si="99"/>
        <v>0</v>
      </c>
      <c r="K239" s="71">
        <f t="shared" si="100"/>
        <v>0</v>
      </c>
      <c r="L239" s="16">
        <f t="shared" si="101"/>
        <v>0</v>
      </c>
      <c r="M239" s="2">
        <f t="shared" si="89"/>
        <v>0</v>
      </c>
    </row>
    <row r="240" spans="1:13" ht="11.25">
      <c r="A240" s="4" t="s">
        <v>5</v>
      </c>
      <c r="B240" s="5" t="str">
        <f>VLOOKUP($C240,'[2]Sheet1'!$D$4:$F$281,3,FALSE)</f>
        <v>Makhado</v>
      </c>
      <c r="C240" s="59" t="s">
        <v>106</v>
      </c>
      <c r="D240" s="67">
        <f>IF(ISERROR(VLOOKUP(C240,'[4]Sheet1'!$B$11:$J$295,6,FALSE)),"Outstanding",VLOOKUP(C240,'[4]Sheet1'!$B$11:$J$294,6,FALSE))</f>
        <v>710778</v>
      </c>
      <c r="E240" s="74">
        <v>142627</v>
      </c>
      <c r="F240" s="23">
        <f t="shared" si="97"/>
        <v>0.20066321692567862</v>
      </c>
      <c r="G240" s="74">
        <v>48211</v>
      </c>
      <c r="H240" s="23">
        <f t="shared" si="98"/>
        <v>0.06782849215929587</v>
      </c>
      <c r="I240" s="74">
        <v>2795</v>
      </c>
      <c r="J240" s="16">
        <f t="shared" si="99"/>
        <v>0.003932310791836551</v>
      </c>
      <c r="K240" s="71">
        <f t="shared" si="100"/>
        <v>193633</v>
      </c>
      <c r="L240" s="16">
        <f t="shared" si="101"/>
        <v>0.27242401987681103</v>
      </c>
      <c r="M240" s="2">
        <f t="shared" si="89"/>
        <v>193633</v>
      </c>
    </row>
    <row r="241" spans="1:13" ht="11.25">
      <c r="A241" s="4" t="s">
        <v>15</v>
      </c>
      <c r="B241" s="5" t="str">
        <f>VLOOKUP($C241,'[2]Sheet1'!$D$4:$F$281,3,FALSE)</f>
        <v>Vhembe</v>
      </c>
      <c r="C241" s="59" t="s">
        <v>107</v>
      </c>
      <c r="D241" s="67">
        <f>IF(ISERROR(VLOOKUP(C241,'[4]Sheet1'!$B$11:$J$295,6,FALSE)),"Outstanding",VLOOKUP(C241,'[4]Sheet1'!$B$11:$J$294,6,FALSE))</f>
        <v>664818</v>
      </c>
      <c r="E241" s="74">
        <v>5754</v>
      </c>
      <c r="F241" s="23">
        <f t="shared" si="97"/>
        <v>0.008655000315875924</v>
      </c>
      <c r="G241" s="74">
        <v>726244</v>
      </c>
      <c r="H241" s="23">
        <f t="shared" si="98"/>
        <v>1.0923952119226616</v>
      </c>
      <c r="I241" s="74">
        <v>2091</v>
      </c>
      <c r="J241" s="16">
        <f t="shared" si="99"/>
        <v>0.003145221699773472</v>
      </c>
      <c r="K241" s="71">
        <f t="shared" si="100"/>
        <v>734089</v>
      </c>
      <c r="L241" s="16">
        <f t="shared" si="101"/>
        <v>1.1041954339383109</v>
      </c>
      <c r="M241" s="2">
        <f t="shared" si="89"/>
        <v>734089</v>
      </c>
    </row>
    <row r="242" spans="1:13" ht="11.25">
      <c r="A242" s="4"/>
      <c r="B242" s="13"/>
      <c r="C242" s="59"/>
      <c r="D242" s="69"/>
      <c r="E242" s="69"/>
      <c r="F242" s="30"/>
      <c r="G242" s="69"/>
      <c r="H242" s="30"/>
      <c r="I242" s="69"/>
      <c r="J242" s="18"/>
      <c r="K242" s="26"/>
      <c r="L242" s="18"/>
      <c r="M242" s="2">
        <f t="shared" si="89"/>
        <v>0</v>
      </c>
    </row>
    <row r="243" spans="1:13" s="19" customFormat="1" ht="11.25">
      <c r="A243" s="50"/>
      <c r="B243" s="51" t="str">
        <f>B249&amp;" "&amp;"Municipalities"</f>
        <v>Capricorn Municipalities</v>
      </c>
      <c r="C243" s="60"/>
      <c r="D243" s="68">
        <f>SUM(D244:D249)</f>
        <v>3848257</v>
      </c>
      <c r="E243" s="68">
        <f>SUM(E244:E249)</f>
        <v>145339</v>
      </c>
      <c r="F243" s="28">
        <f>IF(ISERROR(E243/D243),0,E243/D243)</f>
        <v>0.03776748798222156</v>
      </c>
      <c r="G243" s="68">
        <f>SUM(G244:G249)</f>
        <v>348325</v>
      </c>
      <c r="H243" s="28">
        <f>IF(ISERROR(G243/D243),0,G243/D243)</f>
        <v>0.09051500458519272</v>
      </c>
      <c r="I243" s="68">
        <f>SUM(I244:I249)</f>
        <v>5701</v>
      </c>
      <c r="J243" s="20">
        <f aca="true" t="shared" si="102" ref="J243:J249">IF(ISERROR(I243/D243),0,I243/D243)</f>
        <v>0.001481449913558268</v>
      </c>
      <c r="K243" s="26">
        <f aca="true" t="shared" si="103" ref="K243:K249">IF(E243="N/A",G243+I243,IF(G243="N/A",E243+I243,IF(I243="N/A",E243+G243,E243+G243+I243)))</f>
        <v>499365</v>
      </c>
      <c r="L243" s="20">
        <f>IF(ISERROR(K243/D243),0,K243/D243)</f>
        <v>0.12976394248097256</v>
      </c>
      <c r="M243" s="2">
        <f t="shared" si="89"/>
        <v>499365</v>
      </c>
    </row>
    <row r="244" spans="1:13" ht="11.25">
      <c r="A244" s="4" t="s">
        <v>5</v>
      </c>
      <c r="B244" s="5" t="str">
        <f>VLOOKUP($C244,'[2]Sheet1'!$D$4:$F$281,3,FALSE)</f>
        <v>Blouberg</v>
      </c>
      <c r="C244" s="59" t="s">
        <v>108</v>
      </c>
      <c r="D244" s="67">
        <v>27938</v>
      </c>
      <c r="E244" s="74">
        <v>7391</v>
      </c>
      <c r="F244" s="23">
        <f aca="true" t="shared" si="104" ref="F244:F249">IF(ISERROR(E244/D244),0,E244/D244)</f>
        <v>0.26455007516643997</v>
      </c>
      <c r="G244" s="74">
        <v>20334</v>
      </c>
      <c r="H244" s="23">
        <f aca="true" t="shared" si="105" ref="H244:H249">IF(ISERROR(G244/D244),0,G244/D244)</f>
        <v>0.7278259002076025</v>
      </c>
      <c r="I244" s="74">
        <v>213</v>
      </c>
      <c r="J244" s="16">
        <f t="shared" si="102"/>
        <v>0.007624024625957477</v>
      </c>
      <c r="K244" s="71">
        <f t="shared" si="103"/>
        <v>27938</v>
      </c>
      <c r="L244" s="16">
        <f aca="true" t="shared" si="106" ref="L244:L249">IF(ISERROR(K244/D244),0,K244/D244)</f>
        <v>1</v>
      </c>
      <c r="M244" s="2">
        <f t="shared" si="89"/>
        <v>27938</v>
      </c>
    </row>
    <row r="245" spans="1:13" ht="11.25">
      <c r="A245" s="4" t="s">
        <v>5</v>
      </c>
      <c r="B245" s="5" t="str">
        <f>VLOOKUP($C245,'[2]Sheet1'!$D$4:$F$281,3,FALSE)</f>
        <v>Aganang</v>
      </c>
      <c r="C245" s="59" t="s">
        <v>109</v>
      </c>
      <c r="D245" s="67">
        <f>IF(ISERROR(VLOOKUP(C245,'[4]Sheet1'!$B$11:$J$295,6,FALSE)),"Outstanding",VLOOKUP(C245,'[4]Sheet1'!$B$11:$J$294,6,FALSE))</f>
        <v>107234</v>
      </c>
      <c r="E245" s="74">
        <v>0</v>
      </c>
      <c r="F245" s="23">
        <f t="shared" si="104"/>
        <v>0</v>
      </c>
      <c r="G245" s="74">
        <v>0</v>
      </c>
      <c r="H245" s="23">
        <f t="shared" si="105"/>
        <v>0</v>
      </c>
      <c r="I245" s="74">
        <v>0</v>
      </c>
      <c r="J245" s="16">
        <f t="shared" si="102"/>
        <v>0</v>
      </c>
      <c r="K245" s="71">
        <f t="shared" si="103"/>
        <v>0</v>
      </c>
      <c r="L245" s="16">
        <f t="shared" si="106"/>
        <v>0</v>
      </c>
      <c r="M245" s="2">
        <f t="shared" si="89"/>
        <v>0</v>
      </c>
    </row>
    <row r="246" spans="1:13" ht="11.25">
      <c r="A246" s="4" t="s">
        <v>5</v>
      </c>
      <c r="B246" s="5" t="str">
        <f>VLOOKUP($C246,'[2]Sheet1'!$D$4:$F$281,3,FALSE)</f>
        <v>Molemole</v>
      </c>
      <c r="C246" s="59" t="s">
        <v>110</v>
      </c>
      <c r="D246" s="67">
        <f>IF(ISERROR(VLOOKUP(C246,'[4]Sheet1'!$B$11:$J$295,6,FALSE)),"Outstanding",VLOOKUP(C246,'[4]Sheet1'!$B$11:$J$294,6,FALSE))</f>
        <v>146574</v>
      </c>
      <c r="E246" s="74">
        <v>0</v>
      </c>
      <c r="F246" s="23">
        <f t="shared" si="104"/>
        <v>0</v>
      </c>
      <c r="G246" s="74">
        <v>0</v>
      </c>
      <c r="H246" s="23">
        <f t="shared" si="105"/>
        <v>0</v>
      </c>
      <c r="I246" s="74">
        <v>0</v>
      </c>
      <c r="J246" s="16">
        <f t="shared" si="102"/>
        <v>0</v>
      </c>
      <c r="K246" s="71">
        <f t="shared" si="103"/>
        <v>0</v>
      </c>
      <c r="L246" s="16">
        <f t="shared" si="106"/>
        <v>0</v>
      </c>
      <c r="M246" s="2">
        <f t="shared" si="89"/>
        <v>0</v>
      </c>
    </row>
    <row r="247" spans="1:13" ht="11.25">
      <c r="A247" s="4" t="s">
        <v>5</v>
      </c>
      <c r="B247" s="5" t="str">
        <f>VLOOKUP($C247,'[2]Sheet1'!$D$4:$F$281,3,FALSE)</f>
        <v>Polokwane</v>
      </c>
      <c r="C247" s="59" t="s">
        <v>111</v>
      </c>
      <c r="D247" s="67">
        <f>IF(ISERROR(VLOOKUP(C247,'[4]Sheet1'!$B$11:$J$295,6,FALSE)),"Outstanding",VLOOKUP(C247,'[4]Sheet1'!$B$11:$J$294,6,FALSE))</f>
        <v>2413940</v>
      </c>
      <c r="E247" s="74">
        <v>119889</v>
      </c>
      <c r="F247" s="23">
        <f t="shared" si="104"/>
        <v>0.049665277513111346</v>
      </c>
      <c r="G247" s="74">
        <v>246383</v>
      </c>
      <c r="H247" s="23">
        <f t="shared" si="105"/>
        <v>0.10206674565233602</v>
      </c>
      <c r="I247" s="74">
        <v>2692</v>
      </c>
      <c r="J247" s="16">
        <f t="shared" si="102"/>
        <v>0.0011151892756240834</v>
      </c>
      <c r="K247" s="71">
        <f t="shared" si="103"/>
        <v>368964</v>
      </c>
      <c r="L247" s="16">
        <f t="shared" si="106"/>
        <v>0.15284721244107144</v>
      </c>
      <c r="M247" s="2">
        <f t="shared" si="89"/>
        <v>368964</v>
      </c>
    </row>
    <row r="248" spans="1:13" ht="11.25">
      <c r="A248" s="4" t="s">
        <v>5</v>
      </c>
      <c r="B248" s="5" t="str">
        <f>VLOOKUP($C248,'[2]Sheet1'!$D$4:$F$281,3,FALSE)</f>
        <v>Lepelle-Nkumpi</v>
      </c>
      <c r="C248" s="59" t="s">
        <v>112</v>
      </c>
      <c r="D248" s="67">
        <f>IF(ISERROR(VLOOKUP(C248,'[4]Sheet1'!$B$11:$J$295,6,FALSE)),"Outstanding",VLOOKUP(C248,'[4]Sheet1'!$B$11:$J$294,6,FALSE))</f>
        <v>316490</v>
      </c>
      <c r="E248" s="74" t="s">
        <v>317</v>
      </c>
      <c r="F248" s="23">
        <f t="shared" si="104"/>
        <v>0</v>
      </c>
      <c r="G248" s="74">
        <v>72104</v>
      </c>
      <c r="H248" s="23">
        <f t="shared" si="105"/>
        <v>0.22782394388448293</v>
      </c>
      <c r="I248" s="74">
        <v>2699</v>
      </c>
      <c r="J248" s="16">
        <f t="shared" si="102"/>
        <v>0.008527915573951784</v>
      </c>
      <c r="K248" s="71">
        <f t="shared" si="103"/>
        <v>74803</v>
      </c>
      <c r="L248" s="16">
        <f t="shared" si="106"/>
        <v>0.2363518594584347</v>
      </c>
      <c r="M248" s="2">
        <f t="shared" si="89"/>
        <v>74803</v>
      </c>
    </row>
    <row r="249" spans="1:13" ht="11.25">
      <c r="A249" s="4" t="s">
        <v>15</v>
      </c>
      <c r="B249" s="5" t="str">
        <f>VLOOKUP($C249,'[2]Sheet1'!$D$4:$F$281,3,FALSE)</f>
        <v>Capricorn</v>
      </c>
      <c r="C249" s="59" t="s">
        <v>113</v>
      </c>
      <c r="D249" s="67">
        <f>IF(ISERROR(VLOOKUP(C249,'[4]Sheet1'!$B$11:$J$295,6,FALSE)),"Outstanding",VLOOKUP(C249,'[4]Sheet1'!$B$11:$J$294,6,FALSE))</f>
        <v>836081</v>
      </c>
      <c r="E249" s="74">
        <v>18059</v>
      </c>
      <c r="F249" s="23">
        <f t="shared" si="104"/>
        <v>0.02159958185869551</v>
      </c>
      <c r="G249" s="74">
        <v>9504</v>
      </c>
      <c r="H249" s="23">
        <f t="shared" si="105"/>
        <v>0.011367319673572298</v>
      </c>
      <c r="I249" s="74">
        <v>97</v>
      </c>
      <c r="J249" s="16">
        <f t="shared" si="102"/>
        <v>0.00011601746720712467</v>
      </c>
      <c r="K249" s="71">
        <f t="shared" si="103"/>
        <v>27660</v>
      </c>
      <c r="L249" s="16">
        <f t="shared" si="106"/>
        <v>0.03308291899947493</v>
      </c>
      <c r="M249" s="2">
        <f t="shared" si="89"/>
        <v>27660</v>
      </c>
    </row>
    <row r="250" spans="1:13" ht="11.25">
      <c r="A250" s="4"/>
      <c r="B250" s="13"/>
      <c r="C250" s="59"/>
      <c r="D250" s="69"/>
      <c r="E250" s="69"/>
      <c r="F250" s="30"/>
      <c r="G250" s="69"/>
      <c r="H250" s="30"/>
      <c r="I250" s="69"/>
      <c r="J250" s="18"/>
      <c r="K250" s="26"/>
      <c r="L250" s="18"/>
      <c r="M250" s="2">
        <f t="shared" si="89"/>
        <v>0</v>
      </c>
    </row>
    <row r="251" spans="1:13" s="19" customFormat="1" ht="11.25">
      <c r="A251" s="50"/>
      <c r="B251" s="51" t="str">
        <f>B258&amp;" "&amp;"Municipalities"</f>
        <v>Waterberg Municipalities</v>
      </c>
      <c r="C251" s="60"/>
      <c r="D251" s="68">
        <f>SUM(D252:D258)</f>
        <v>4274366</v>
      </c>
      <c r="E251" s="68">
        <f>SUM(E252:E258)</f>
        <v>238306</v>
      </c>
      <c r="F251" s="28">
        <f aca="true" t="shared" si="107" ref="F251:F258">IF(ISERROR(E251/D251),0,E251/D251)</f>
        <v>0.055752361870742936</v>
      </c>
      <c r="G251" s="68">
        <f>SUM(G252:G258)</f>
        <v>295481</v>
      </c>
      <c r="H251" s="28">
        <f aca="true" t="shared" si="108" ref="H251:H260">IF(ISERROR(G251/D251),0,G251/D251)</f>
        <v>0.06912861462963162</v>
      </c>
      <c r="I251" s="68">
        <f>SUM(I252:I258)</f>
        <v>7722</v>
      </c>
      <c r="J251" s="20">
        <f aca="true" t="shared" si="109" ref="J251:J258">IF(ISERROR(I251/D251),0,I251/D251)</f>
        <v>0.0018065837132337286</v>
      </c>
      <c r="K251" s="26">
        <f aca="true" t="shared" si="110" ref="K251:K258">IF(E251="N/A",G251+I251,IF(G251="N/A",E251+I251,IF(I251="N/A",E251+G251,E251+G251+I251)))</f>
        <v>541509</v>
      </c>
      <c r="L251" s="20">
        <f>IF(ISERROR(K251/D251),0,K251/D251)</f>
        <v>0.12668756021360827</v>
      </c>
      <c r="M251" s="2">
        <f t="shared" si="89"/>
        <v>541509</v>
      </c>
    </row>
    <row r="252" spans="1:13" ht="11.25">
      <c r="A252" s="4" t="s">
        <v>5</v>
      </c>
      <c r="B252" s="5" t="str">
        <f>VLOOKUP($C252,'[2]Sheet1'!$D$4:$F$281,3,FALSE)</f>
        <v>Thabazimbi</v>
      </c>
      <c r="C252" s="59" t="s">
        <v>114</v>
      </c>
      <c r="D252" s="67">
        <f>IF(ISERROR(VLOOKUP(C252,'[4]Sheet1'!$B$11:$J$295,6,FALSE)),"Outstanding",VLOOKUP(C252,'[4]Sheet1'!$B$11:$J$294,6,FALSE))</f>
        <v>2546343</v>
      </c>
      <c r="E252" s="74">
        <v>197093</v>
      </c>
      <c r="F252" s="23">
        <f t="shared" si="107"/>
        <v>0.07740237666331676</v>
      </c>
      <c r="G252" s="74">
        <v>243387</v>
      </c>
      <c r="H252" s="23">
        <f t="shared" si="108"/>
        <v>0.09558295956200716</v>
      </c>
      <c r="I252" s="74">
        <v>5477</v>
      </c>
      <c r="J252" s="16">
        <f t="shared" si="109"/>
        <v>0.0021509278208002615</v>
      </c>
      <c r="K252" s="71">
        <f t="shared" si="110"/>
        <v>445957</v>
      </c>
      <c r="L252" s="16">
        <f aca="true" t="shared" si="111" ref="L252:L258">IF(ISERROR(K252/D252),0,K252/D252)</f>
        <v>0.17513626404612417</v>
      </c>
      <c r="M252" s="2">
        <f t="shared" si="89"/>
        <v>445957</v>
      </c>
    </row>
    <row r="253" spans="1:13" ht="11.25">
      <c r="A253" s="4" t="s">
        <v>5</v>
      </c>
      <c r="B253" s="5" t="str">
        <f>VLOOKUP($C253,'[2]Sheet1'!$D$4:$F$281,3,FALSE)</f>
        <v>Lephalale</v>
      </c>
      <c r="C253" s="59" t="s">
        <v>115</v>
      </c>
      <c r="D253" s="67">
        <f>IF(ISERROR(VLOOKUP(C253,'[4]Sheet1'!$B$11:$J$295,6,FALSE)),"Outstanding",VLOOKUP(C253,'[4]Sheet1'!$B$11:$J$294,6,FALSE))</f>
        <v>338394</v>
      </c>
      <c r="E253" s="74">
        <v>0</v>
      </c>
      <c r="F253" s="23">
        <f t="shared" si="107"/>
        <v>0</v>
      </c>
      <c r="G253" s="74">
        <v>0</v>
      </c>
      <c r="H253" s="23">
        <f t="shared" si="108"/>
        <v>0</v>
      </c>
      <c r="I253" s="74">
        <v>0</v>
      </c>
      <c r="J253" s="16">
        <f t="shared" si="109"/>
        <v>0</v>
      </c>
      <c r="K253" s="71">
        <f t="shared" si="110"/>
        <v>0</v>
      </c>
      <c r="L253" s="16">
        <f t="shared" si="111"/>
        <v>0</v>
      </c>
      <c r="M253" s="2">
        <f t="shared" si="89"/>
        <v>0</v>
      </c>
    </row>
    <row r="254" spans="1:13" ht="11.25">
      <c r="A254" s="4" t="s">
        <v>5</v>
      </c>
      <c r="B254" s="5" t="str">
        <f>VLOOKUP($C254,'[2]Sheet1'!$D$4:$F$281,3,FALSE)</f>
        <v>Mookgopong</v>
      </c>
      <c r="C254" s="59" t="s">
        <v>116</v>
      </c>
      <c r="D254" s="67">
        <f>IF(ISERROR(VLOOKUP(C254,'[4]Sheet1'!$B$11:$J$295,6,FALSE)),"Outstanding",VLOOKUP(C254,'[4]Sheet1'!$B$11:$J$294,6,FALSE))</f>
        <v>143408</v>
      </c>
      <c r="E254" s="74">
        <v>9260</v>
      </c>
      <c r="F254" s="23">
        <f t="shared" si="107"/>
        <v>0.06457101416936294</v>
      </c>
      <c r="G254" s="74">
        <v>3169</v>
      </c>
      <c r="H254" s="23">
        <f t="shared" si="108"/>
        <v>0.022097790918219347</v>
      </c>
      <c r="I254" s="74">
        <v>215</v>
      </c>
      <c r="J254" s="16">
        <f t="shared" si="109"/>
        <v>0.001499219011491688</v>
      </c>
      <c r="K254" s="71">
        <f t="shared" si="110"/>
        <v>12644</v>
      </c>
      <c r="L254" s="16">
        <f t="shared" si="111"/>
        <v>0.08816802409907397</v>
      </c>
      <c r="M254" s="2">
        <f t="shared" si="89"/>
        <v>12644</v>
      </c>
    </row>
    <row r="255" spans="1:13" ht="11.25">
      <c r="A255" s="4" t="s">
        <v>5</v>
      </c>
      <c r="B255" s="5" t="str">
        <f>VLOOKUP($C255,'[2]Sheet1'!$D$4:$F$281,3,FALSE)</f>
        <v>Modimolle</v>
      </c>
      <c r="C255" s="59" t="s">
        <v>117</v>
      </c>
      <c r="D255" s="67">
        <f>IF(ISERROR(VLOOKUP(C255,'[4]Sheet1'!$B$11:$J$295,6,FALSE)),"Outstanding",VLOOKUP(C255,'[4]Sheet1'!$B$11:$J$294,6,FALSE))</f>
        <v>257725</v>
      </c>
      <c r="E255" s="83">
        <v>1077</v>
      </c>
      <c r="F255" s="82">
        <f t="shared" si="107"/>
        <v>0.004178872829566398</v>
      </c>
      <c r="G255" s="83">
        <v>6058</v>
      </c>
      <c r="H255" s="82">
        <f t="shared" si="108"/>
        <v>0.02350567465321564</v>
      </c>
      <c r="I255" s="83">
        <v>1524</v>
      </c>
      <c r="J255" s="16">
        <f t="shared" si="109"/>
        <v>0.005913279658550781</v>
      </c>
      <c r="K255" s="71">
        <f t="shared" si="110"/>
        <v>8659</v>
      </c>
      <c r="L255" s="16">
        <f t="shared" si="111"/>
        <v>0.03359782714133282</v>
      </c>
      <c r="M255" s="2">
        <f t="shared" si="89"/>
        <v>8659</v>
      </c>
    </row>
    <row r="256" spans="1:13" ht="11.25">
      <c r="A256" s="4" t="s">
        <v>5</v>
      </c>
      <c r="B256" s="5" t="str">
        <f>VLOOKUP($C256,'[2]Sheet1'!$D$4:$F$281,3,FALSE)</f>
        <v>Bela Bela</v>
      </c>
      <c r="C256" s="59" t="s">
        <v>118</v>
      </c>
      <c r="D256" s="67">
        <f>IF(ISERROR(VLOOKUP(C256,'[4]Sheet1'!$B$11:$J$295,6,FALSE)),"Outstanding",VLOOKUP(C256,'[4]Sheet1'!$B$11:$J$294,6,FALSE))</f>
        <v>223391</v>
      </c>
      <c r="E256" s="74">
        <v>30876</v>
      </c>
      <c r="F256" s="23">
        <f t="shared" si="107"/>
        <v>0.13821505790295938</v>
      </c>
      <c r="G256" s="74">
        <v>42867</v>
      </c>
      <c r="H256" s="23">
        <f t="shared" si="108"/>
        <v>0.19189224274926026</v>
      </c>
      <c r="I256" s="74">
        <v>500</v>
      </c>
      <c r="J256" s="16">
        <f t="shared" si="109"/>
        <v>0.0022382280396255894</v>
      </c>
      <c r="K256" s="71">
        <f t="shared" si="110"/>
        <v>74243</v>
      </c>
      <c r="L256" s="16">
        <f t="shared" si="111"/>
        <v>0.33234552869184525</v>
      </c>
      <c r="M256" s="2">
        <f t="shared" si="89"/>
        <v>74243</v>
      </c>
    </row>
    <row r="257" spans="1:13" ht="11.25">
      <c r="A257" s="4" t="s">
        <v>5</v>
      </c>
      <c r="B257" s="5" t="str">
        <f>VLOOKUP($C257,'[2]Sheet1'!$D$4:$F$281,3,FALSE)</f>
        <v>Mogalakwena</v>
      </c>
      <c r="C257" s="59" t="s">
        <v>119</v>
      </c>
      <c r="D257" s="67">
        <f>IF(ISERROR(VLOOKUP(C257,'[4]Sheet1'!$B$11:$J$295,6,FALSE)),"Outstanding",VLOOKUP(C257,'[4]Sheet1'!$B$11:$J$294,6,FALSE))</f>
        <v>638375</v>
      </c>
      <c r="E257" s="74">
        <v>0</v>
      </c>
      <c r="F257" s="23">
        <f t="shared" si="107"/>
        <v>0</v>
      </c>
      <c r="G257" s="74">
        <v>0</v>
      </c>
      <c r="H257" s="23">
        <f t="shared" si="108"/>
        <v>0</v>
      </c>
      <c r="I257" s="74">
        <v>0</v>
      </c>
      <c r="J257" s="16">
        <f t="shared" si="109"/>
        <v>0</v>
      </c>
      <c r="K257" s="71">
        <f t="shared" si="110"/>
        <v>0</v>
      </c>
      <c r="L257" s="16">
        <f t="shared" si="111"/>
        <v>0</v>
      </c>
      <c r="M257" s="2">
        <f t="shared" si="89"/>
        <v>0</v>
      </c>
    </row>
    <row r="258" spans="1:13" ht="11.25">
      <c r="A258" s="4" t="s">
        <v>15</v>
      </c>
      <c r="B258" s="5" t="str">
        <f>VLOOKUP($C258,'[2]Sheet1'!$D$4:$F$281,3,FALSE)</f>
        <v>Waterberg</v>
      </c>
      <c r="C258" s="59" t="s">
        <v>120</v>
      </c>
      <c r="D258" s="67">
        <f>IF(ISERROR(VLOOKUP(C258,'[4]Sheet1'!$B$11:$J$295,6,FALSE)),"Outstanding",VLOOKUP(C258,'[4]Sheet1'!$B$11:$J$294,6,FALSE))</f>
        <v>126730</v>
      </c>
      <c r="E258" s="74" t="s">
        <v>317</v>
      </c>
      <c r="F258" s="23">
        <f t="shared" si="107"/>
        <v>0</v>
      </c>
      <c r="G258" s="74" t="s">
        <v>317</v>
      </c>
      <c r="H258" s="23">
        <f t="shared" si="108"/>
        <v>0</v>
      </c>
      <c r="I258" s="74">
        <v>6</v>
      </c>
      <c r="J258" s="16">
        <f t="shared" si="109"/>
        <v>4.734474867829243E-05</v>
      </c>
      <c r="K258" s="71">
        <f>IF(E258="N/A",I258,IF(G258="N/A",E258+I258,IF(I258="N/A",E258+G258,E258+G258+I258)))</f>
        <v>6</v>
      </c>
      <c r="L258" s="16">
        <f t="shared" si="111"/>
        <v>4.734474867829243E-05</v>
      </c>
      <c r="M258" s="2">
        <f t="shared" si="89"/>
        <v>6</v>
      </c>
    </row>
    <row r="259" spans="1:13" ht="11.25">
      <c r="A259" s="4"/>
      <c r="B259" s="5"/>
      <c r="C259" s="59"/>
      <c r="D259" s="69"/>
      <c r="E259" s="69"/>
      <c r="F259" s="30"/>
      <c r="G259" s="69"/>
      <c r="H259" s="30"/>
      <c r="I259" s="69"/>
      <c r="J259" s="18"/>
      <c r="K259" s="26"/>
      <c r="L259" s="18"/>
      <c r="M259" s="2">
        <f t="shared" si="89"/>
        <v>0</v>
      </c>
    </row>
    <row r="260" spans="1:13" s="19" customFormat="1" ht="11.25">
      <c r="A260" s="79">
        <f>COUNTIF(A220:A259,"A")+COUNTIF(A220:A259,"b")+COUNTIF(A220:A259,"c")</f>
        <v>30</v>
      </c>
      <c r="B260" s="6" t="s">
        <v>242</v>
      </c>
      <c r="C260" s="60"/>
      <c r="D260" s="68">
        <f>D220+D228+D236+D243+D251</f>
        <v>14881194</v>
      </c>
      <c r="E260" s="68">
        <f>E220+E228+E236+E243+E251</f>
        <v>896300</v>
      </c>
      <c r="F260" s="54">
        <f>IF(ISERROR(E260/D260),0,E260/D260)</f>
        <v>0.06023038205133271</v>
      </c>
      <c r="G260" s="68">
        <f>G220+G228+G236+G243+G251</f>
        <v>2210328</v>
      </c>
      <c r="H260" s="54">
        <f t="shared" si="108"/>
        <v>0.1485316299216313</v>
      </c>
      <c r="I260" s="68">
        <f>I220+I228+I236+I243+I251</f>
        <v>389901</v>
      </c>
      <c r="J260" s="20">
        <f>IF(ISERROR(I260/D260),0,I260/D260)</f>
        <v>0.02620092178087323</v>
      </c>
      <c r="K260" s="26">
        <f>IF(E260="N/A",G260+I260,IF(G260="N/A",E260+I260,IF(I260="N/A",E260+G260,E260+G260+I260)))</f>
        <v>3496529</v>
      </c>
      <c r="L260" s="20">
        <f aca="true" t="shared" si="112" ref="L260:L292">IF(ISERROR(K260/D260),0,K260/D260)</f>
        <v>0.23496293375383723</v>
      </c>
      <c r="M260" s="2">
        <f t="shared" si="89"/>
        <v>3496529</v>
      </c>
    </row>
    <row r="261" spans="1:213" s="3" customFormat="1" ht="11.25">
      <c r="A261" s="8"/>
      <c r="B261" s="75"/>
      <c r="C261" s="76"/>
      <c r="D261" s="77"/>
      <c r="E261" s="77"/>
      <c r="F261" s="29"/>
      <c r="G261" s="77"/>
      <c r="H261" s="29"/>
      <c r="I261" s="77"/>
      <c r="J261" s="17"/>
      <c r="K261" s="78"/>
      <c r="L261" s="17"/>
      <c r="M261" s="2"/>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row>
    <row r="262" spans="1:13" ht="11.25">
      <c r="A262" s="7"/>
      <c r="B262" s="15"/>
      <c r="C262" s="62"/>
      <c r="D262" s="67"/>
      <c r="E262" s="23"/>
      <c r="F262" s="23"/>
      <c r="G262" s="23"/>
      <c r="H262" s="23"/>
      <c r="I262" s="23"/>
      <c r="J262" s="16"/>
      <c r="K262" s="22"/>
      <c r="L262" s="16"/>
      <c r="M262" s="2"/>
    </row>
    <row r="263" spans="1:13" ht="11.25">
      <c r="A263" s="4"/>
      <c r="B263" s="6" t="s">
        <v>121</v>
      </c>
      <c r="C263" s="58"/>
      <c r="D263" s="67"/>
      <c r="E263" s="23"/>
      <c r="F263" s="23"/>
      <c r="G263" s="23"/>
      <c r="H263" s="23"/>
      <c r="I263" s="23"/>
      <c r="J263" s="16"/>
      <c r="K263" s="22"/>
      <c r="L263" s="16"/>
      <c r="M263" s="2"/>
    </row>
    <row r="264" spans="1:13" ht="11.25">
      <c r="A264" s="4"/>
      <c r="B264" s="6"/>
      <c r="C264" s="58"/>
      <c r="D264" s="67"/>
      <c r="E264" s="23"/>
      <c r="F264" s="23"/>
      <c r="G264" s="23"/>
      <c r="H264" s="23"/>
      <c r="I264" s="23"/>
      <c r="J264" s="16"/>
      <c r="K264" s="22"/>
      <c r="L264" s="16"/>
      <c r="M264" s="2"/>
    </row>
    <row r="265" spans="1:13" ht="11.25">
      <c r="A265" s="4"/>
      <c r="B265" s="51" t="str">
        <f>B273&amp;" "&amp;"Municipalities"</f>
        <v>Gert Sibande Municipalities</v>
      </c>
      <c r="C265" s="59"/>
      <c r="D265" s="66">
        <f>SUM(D266:D273)</f>
        <v>4299001</v>
      </c>
      <c r="E265" s="66">
        <f>SUM(E266:E273)</f>
        <v>610101</v>
      </c>
      <c r="F265" s="28">
        <f>IF(ISERROR(E265/D265),0,E265/D265)</f>
        <v>0.1419169244203479</v>
      </c>
      <c r="G265" s="66">
        <f>SUM(G266:G273)</f>
        <v>241036</v>
      </c>
      <c r="H265" s="28">
        <f>IF(ISERROR(G265/D265),0,G265/D265)</f>
        <v>0.05606790973065603</v>
      </c>
      <c r="I265" s="66">
        <f>SUM(I266:I273)</f>
        <v>413731</v>
      </c>
      <c r="J265" s="20">
        <f aca="true" t="shared" si="113" ref="J265:J273">IF(ISERROR(I265/D265),0,I265/D265)</f>
        <v>0.09623887037942071</v>
      </c>
      <c r="K265" s="25">
        <f aca="true" t="shared" si="114" ref="K265:K272">IF(E265="N/A",G265+I265,IF(G265="N/A",E265+I265,IF(I265="N/A",E265+G265,E265+G265+I265)))</f>
        <v>1264868</v>
      </c>
      <c r="L265" s="20">
        <f t="shared" si="112"/>
        <v>0.2942237045304246</v>
      </c>
      <c r="M265" s="2">
        <f t="shared" si="89"/>
        <v>1264868</v>
      </c>
    </row>
    <row r="266" spans="1:13" ht="11.25">
      <c r="A266" s="4" t="s">
        <v>5</v>
      </c>
      <c r="B266" s="5" t="str">
        <f>VLOOKUP($C266,'[2]Sheet1'!$D$4:$F$281,3,FALSE)</f>
        <v>Albert Luthuli</v>
      </c>
      <c r="C266" s="59" t="s">
        <v>122</v>
      </c>
      <c r="D266" s="67">
        <f>IF(ISERROR(VLOOKUP(C266,'[4]Sheet1'!$B$11:$J$295,6,FALSE)),"Outstanding",VLOOKUP(C266,'[4]Sheet1'!$B$11:$J$294,6,FALSE))</f>
        <v>487923</v>
      </c>
      <c r="E266" s="88">
        <v>9059</v>
      </c>
      <c r="F266" s="23">
        <f aca="true" t="shared" si="115" ref="F266:F273">IF(ISERROR(E266/D266),0,E266/D266)</f>
        <v>0.01856645413313166</v>
      </c>
      <c r="G266" s="88">
        <v>16912</v>
      </c>
      <c r="H266" s="23">
        <f aca="true" t="shared" si="116" ref="H266:H273">IF(ISERROR(G266/D266),0,G266/D266)</f>
        <v>0.0346612067887761</v>
      </c>
      <c r="I266" s="88">
        <v>220317</v>
      </c>
      <c r="J266" s="16">
        <f t="shared" si="113"/>
        <v>0.4515405094656329</v>
      </c>
      <c r="K266" s="71">
        <f t="shared" si="114"/>
        <v>246288</v>
      </c>
      <c r="L266" s="16">
        <f t="shared" si="112"/>
        <v>0.5047681703875406</v>
      </c>
      <c r="M266" s="2">
        <f t="shared" si="89"/>
        <v>246288</v>
      </c>
    </row>
    <row r="267" spans="1:13" ht="11.25">
      <c r="A267" s="4" t="s">
        <v>5</v>
      </c>
      <c r="B267" s="5" t="str">
        <f>VLOOKUP($C267,'[2]Sheet1'!$D$4:$F$281,3,FALSE)</f>
        <v>Msukaligwa</v>
      </c>
      <c r="C267" s="59" t="s">
        <v>123</v>
      </c>
      <c r="D267" s="67">
        <f>IF(ISERROR(VLOOKUP(C267,'[4]Sheet1'!$B$11:$J$295,6,FALSE)),"Outstanding",VLOOKUP(C267,'[4]Sheet1'!$B$11:$J$294,6,FALSE))</f>
        <v>571150</v>
      </c>
      <c r="E267" s="88">
        <v>89069</v>
      </c>
      <c r="F267" s="23">
        <f t="shared" si="115"/>
        <v>0.15594677405235052</v>
      </c>
      <c r="G267" s="88">
        <v>30942</v>
      </c>
      <c r="H267" s="23">
        <f t="shared" si="116"/>
        <v>0.05417491026875602</v>
      </c>
      <c r="I267" s="88">
        <v>9555</v>
      </c>
      <c r="J267" s="16">
        <f t="shared" si="113"/>
        <v>0.016729405585222797</v>
      </c>
      <c r="K267" s="71">
        <f t="shared" si="114"/>
        <v>129566</v>
      </c>
      <c r="L267" s="16">
        <f t="shared" si="112"/>
        <v>0.22685108990632932</v>
      </c>
      <c r="M267" s="2">
        <f t="shared" si="89"/>
        <v>129566</v>
      </c>
    </row>
    <row r="268" spans="1:13" ht="11.25">
      <c r="A268" s="4" t="s">
        <v>5</v>
      </c>
      <c r="B268" s="5" t="str">
        <f>VLOOKUP($C268,'[2]Sheet1'!$D$4:$F$281,3,FALSE)</f>
        <v>Mkhondo</v>
      </c>
      <c r="C268" s="59" t="s">
        <v>124</v>
      </c>
      <c r="D268" s="67">
        <f>IF(ISERROR(VLOOKUP(C268,'[4]Sheet1'!$B$11:$J$295,6,FALSE)),"Outstanding",VLOOKUP(C268,'[4]Sheet1'!$B$11:$J$294,6,FALSE))</f>
        <v>384651</v>
      </c>
      <c r="E268" s="88">
        <v>43210</v>
      </c>
      <c r="F268" s="23">
        <f t="shared" si="115"/>
        <v>0.11233559772365079</v>
      </c>
      <c r="G268" s="88">
        <v>19231</v>
      </c>
      <c r="H268" s="23">
        <f t="shared" si="116"/>
        <v>0.04999597037314345</v>
      </c>
      <c r="I268" s="88">
        <v>5798</v>
      </c>
      <c r="J268" s="16">
        <f t="shared" si="113"/>
        <v>0.015073404202770823</v>
      </c>
      <c r="K268" s="71">
        <f t="shared" si="114"/>
        <v>68239</v>
      </c>
      <c r="L268" s="16">
        <f t="shared" si="112"/>
        <v>0.17740497229956506</v>
      </c>
      <c r="M268" s="2">
        <f t="shared" si="89"/>
        <v>68239</v>
      </c>
    </row>
    <row r="269" spans="1:13" ht="11.25">
      <c r="A269" s="4" t="s">
        <v>5</v>
      </c>
      <c r="B269" s="5" t="str">
        <f>VLOOKUP($C269,'[2]Sheet1'!$D$4:$F$281,3,FALSE)</f>
        <v>Pixley Ka Seme (MP)</v>
      </c>
      <c r="C269" s="59" t="s">
        <v>125</v>
      </c>
      <c r="D269" s="67">
        <f>IF(ISERROR(VLOOKUP(C269,'[4]Sheet1'!$B$11:$J$295,6,FALSE)),"Outstanding",VLOOKUP(C269,'[4]Sheet1'!$B$11:$J$294,6,FALSE))</f>
        <v>307579</v>
      </c>
      <c r="E269" s="88">
        <v>677</v>
      </c>
      <c r="F269" s="23">
        <f t="shared" si="115"/>
        <v>0.002201060540544055</v>
      </c>
      <c r="G269" s="88">
        <v>6120</v>
      </c>
      <c r="H269" s="23">
        <f t="shared" si="116"/>
        <v>0.01989732719073799</v>
      </c>
      <c r="I269" s="88">
        <v>147580</v>
      </c>
      <c r="J269" s="16">
        <f t="shared" si="113"/>
        <v>0.4798116906550837</v>
      </c>
      <c r="K269" s="71">
        <f t="shared" si="114"/>
        <v>154377</v>
      </c>
      <c r="L269" s="16">
        <f t="shared" si="112"/>
        <v>0.5019100783863658</v>
      </c>
      <c r="M269" s="2">
        <f t="shared" si="89"/>
        <v>154377</v>
      </c>
    </row>
    <row r="270" spans="1:13" ht="11.25">
      <c r="A270" s="4" t="s">
        <v>5</v>
      </c>
      <c r="B270" s="5" t="str">
        <f>VLOOKUP($C270,'[2]Sheet1'!$D$4:$F$281,3,FALSE)</f>
        <v>Lekwa</v>
      </c>
      <c r="C270" s="59" t="s">
        <v>126</v>
      </c>
      <c r="D270" s="67">
        <f>IF(ISERROR(VLOOKUP(C270,'[4]Sheet1'!$B$11:$J$295,6,FALSE)),"Outstanding",VLOOKUP(C270,'[4]Sheet1'!$B$11:$J$294,6,FALSE))</f>
        <v>663714</v>
      </c>
      <c r="E270" s="88">
        <v>383008</v>
      </c>
      <c r="F270" s="23">
        <f t="shared" si="115"/>
        <v>0.5770678334342805</v>
      </c>
      <c r="G270" s="88">
        <v>35409</v>
      </c>
      <c r="H270" s="23">
        <f t="shared" si="116"/>
        <v>0.053349786203093504</v>
      </c>
      <c r="I270" s="88">
        <v>22102</v>
      </c>
      <c r="J270" s="16">
        <f t="shared" si="113"/>
        <v>0.033300487860735195</v>
      </c>
      <c r="K270" s="71">
        <f t="shared" si="114"/>
        <v>440519</v>
      </c>
      <c r="L270" s="16">
        <f t="shared" si="112"/>
        <v>0.6637181074981091</v>
      </c>
      <c r="M270" s="2">
        <f t="shared" si="89"/>
        <v>440519</v>
      </c>
    </row>
    <row r="271" spans="1:13" ht="11.25">
      <c r="A271" s="4" t="s">
        <v>5</v>
      </c>
      <c r="B271" s="5" t="str">
        <f>VLOOKUP($C271,'[2]Sheet1'!$D$4:$F$281,3,FALSE)</f>
        <v>Dipaleseng</v>
      </c>
      <c r="C271" s="59" t="s">
        <v>127</v>
      </c>
      <c r="D271" s="67">
        <f>IF(ISERROR(VLOOKUP(C271,'[4]Sheet1'!$B$11:$J$295,6,FALSE)),"Outstanding",VLOOKUP(C271,'[4]Sheet1'!$B$11:$J$294,6,FALSE))</f>
        <v>252890</v>
      </c>
      <c r="E271" s="88">
        <v>85078</v>
      </c>
      <c r="F271" s="23">
        <f t="shared" si="115"/>
        <v>0.3364229506900233</v>
      </c>
      <c r="G271" s="88">
        <v>17403</v>
      </c>
      <c r="H271" s="23">
        <f t="shared" si="116"/>
        <v>0.06881648147415872</v>
      </c>
      <c r="I271" s="88">
        <v>1555</v>
      </c>
      <c r="J271" s="16">
        <f t="shared" si="113"/>
        <v>0.006148918502115544</v>
      </c>
      <c r="K271" s="71">
        <f t="shared" si="114"/>
        <v>104036</v>
      </c>
      <c r="L271" s="16">
        <f t="shared" si="112"/>
        <v>0.4113883506662976</v>
      </c>
      <c r="M271" s="2">
        <f t="shared" si="89"/>
        <v>104036</v>
      </c>
    </row>
    <row r="272" spans="1:13" ht="11.25">
      <c r="A272" s="4" t="s">
        <v>5</v>
      </c>
      <c r="B272" s="5" t="str">
        <f>VLOOKUP($C272,'[2]Sheet1'!$D$4:$F$281,3,FALSE)</f>
        <v>Govan Mbeki</v>
      </c>
      <c r="C272" s="59" t="s">
        <v>128</v>
      </c>
      <c r="D272" s="67">
        <f>IF(ISERROR(VLOOKUP(C272,'[4]Sheet1'!$B$11:$J$295,6,FALSE)),"Outstanding",VLOOKUP(C272,'[4]Sheet1'!$B$11:$J$294,6,FALSE))</f>
        <v>1353123</v>
      </c>
      <c r="E272" s="84" t="s">
        <v>317</v>
      </c>
      <c r="F272" s="23">
        <f t="shared" si="115"/>
        <v>0</v>
      </c>
      <c r="G272" s="88">
        <v>17367</v>
      </c>
      <c r="H272" s="23">
        <f t="shared" si="116"/>
        <v>0.012834753381621626</v>
      </c>
      <c r="I272" s="88">
        <v>6824</v>
      </c>
      <c r="J272" s="16">
        <f t="shared" si="113"/>
        <v>0.005043148331674209</v>
      </c>
      <c r="K272" s="71">
        <f t="shared" si="114"/>
        <v>24191</v>
      </c>
      <c r="L272" s="16">
        <f t="shared" si="112"/>
        <v>0.017877901713295834</v>
      </c>
      <c r="M272" s="2">
        <f t="shared" si="89"/>
        <v>24191</v>
      </c>
    </row>
    <row r="273" spans="1:13" ht="11.25">
      <c r="A273" s="4" t="s">
        <v>15</v>
      </c>
      <c r="B273" s="5" t="str">
        <f>VLOOKUP($C273,'[2]Sheet1'!$D$4:$F$281,3,FALSE)</f>
        <v>Gert Sibande</v>
      </c>
      <c r="C273" s="59" t="s">
        <v>129</v>
      </c>
      <c r="D273" s="67">
        <f>IF(ISERROR(VLOOKUP(C273,'[4]Sheet1'!$B$11:$J$295,6,FALSE)),"Outstanding",VLOOKUP(C273,'[4]Sheet1'!$B$11:$J$294,6,FALSE))</f>
        <v>277971</v>
      </c>
      <c r="E273" s="84" t="s">
        <v>317</v>
      </c>
      <c r="F273" s="23">
        <f t="shared" si="115"/>
        <v>0</v>
      </c>
      <c r="G273" s="88">
        <v>97652</v>
      </c>
      <c r="H273" s="23">
        <f t="shared" si="116"/>
        <v>0.3513028337488443</v>
      </c>
      <c r="I273" s="84" t="s">
        <v>317</v>
      </c>
      <c r="J273" s="16">
        <f t="shared" si="113"/>
        <v>0</v>
      </c>
      <c r="K273" s="71">
        <f>IF(E273="N/A",G273,IF(G273="N/A",E273+I273,IF(I273="N/A",E273+G273,E273+G273+I273)))</f>
        <v>97652</v>
      </c>
      <c r="L273" s="16">
        <f t="shared" si="112"/>
        <v>0.3513028337488443</v>
      </c>
      <c r="M273" s="2">
        <f t="shared" si="89"/>
        <v>97652</v>
      </c>
    </row>
    <row r="274" spans="1:13" ht="11.25">
      <c r="A274" s="4"/>
      <c r="B274" s="13"/>
      <c r="C274" s="59"/>
      <c r="D274" s="67"/>
      <c r="E274" s="67"/>
      <c r="F274" s="23"/>
      <c r="G274" s="67"/>
      <c r="H274" s="23"/>
      <c r="I274" s="67"/>
      <c r="J274" s="16"/>
      <c r="K274" s="25"/>
      <c r="L274" s="16"/>
      <c r="M274" s="2">
        <f t="shared" si="89"/>
        <v>0</v>
      </c>
    </row>
    <row r="275" spans="1:13" ht="11.25">
      <c r="A275" s="4"/>
      <c r="B275" s="51" t="str">
        <f>B282&amp;" "&amp;"Municipalities"</f>
        <v>Nkangala Municipalities</v>
      </c>
      <c r="C275" s="59"/>
      <c r="D275" s="66">
        <f>SUM(D276:D282)</f>
        <v>4614804</v>
      </c>
      <c r="E275" s="66">
        <f>SUM(E276:E282)</f>
        <v>100125</v>
      </c>
      <c r="F275" s="28">
        <f aca="true" t="shared" si="117" ref="F275:F282">IF(ISERROR(E275/D275),0,E275/D275)</f>
        <v>0.021696479417110674</v>
      </c>
      <c r="G275" s="66">
        <f>SUM(G276:G282)</f>
        <v>25950</v>
      </c>
      <c r="H275" s="28">
        <f aca="true" t="shared" si="118" ref="H275:H282">IF(ISERROR(G275/D275),0,G275/D275)</f>
        <v>0.005623207399490856</v>
      </c>
      <c r="I275" s="66">
        <f>SUM(I276:I282)</f>
        <v>212814</v>
      </c>
      <c r="J275" s="20">
        <f aca="true" t="shared" si="119" ref="J275:J282">IF(ISERROR(I275/D275),0,I275/D275)</f>
        <v>0.046115501330067324</v>
      </c>
      <c r="K275" s="25">
        <f aca="true" t="shared" si="120" ref="K275:K282">IF(E275="N/A",G275+I275,IF(G275="N/A",E275+I275,IF(I275="N/A",E275+G275,E275+G275+I275)))</f>
        <v>338889</v>
      </c>
      <c r="L275" s="20">
        <f t="shared" si="112"/>
        <v>0.07343518814666886</v>
      </c>
      <c r="M275" s="2">
        <f t="shared" si="89"/>
        <v>338889</v>
      </c>
    </row>
    <row r="276" spans="1:13" ht="11.25">
      <c r="A276" s="4" t="s">
        <v>5</v>
      </c>
      <c r="B276" s="5" t="str">
        <f>VLOOKUP($C276,'[2]Sheet1'!$D$4:$F$281,3,FALSE)</f>
        <v>Victor Khanye</v>
      </c>
      <c r="C276" s="59" t="s">
        <v>130</v>
      </c>
      <c r="D276" s="67">
        <f>IF(ISERROR(VLOOKUP(C276,'[4]Sheet1'!$B$11:$J$295,6,FALSE)),"Outstanding",VLOOKUP(C276,'[4]Sheet1'!$B$11:$J$294,6,FALSE))</f>
        <v>135455</v>
      </c>
      <c r="E276" s="84" t="s">
        <v>317</v>
      </c>
      <c r="F276" s="23">
        <f t="shared" si="117"/>
        <v>0</v>
      </c>
      <c r="G276" s="88">
        <v>17592</v>
      </c>
      <c r="H276" s="23">
        <f t="shared" si="118"/>
        <v>0.1298733896866118</v>
      </c>
      <c r="I276" s="88">
        <v>347</v>
      </c>
      <c r="J276" s="16">
        <f t="shared" si="119"/>
        <v>0.0025617363700121813</v>
      </c>
      <c r="K276" s="71">
        <f t="shared" si="120"/>
        <v>17939</v>
      </c>
      <c r="L276" s="16">
        <f t="shared" si="112"/>
        <v>0.13243512605662397</v>
      </c>
      <c r="M276" s="2">
        <f t="shared" si="89"/>
        <v>17939</v>
      </c>
    </row>
    <row r="277" spans="1:13" ht="11.25">
      <c r="A277" s="4" t="s">
        <v>5</v>
      </c>
      <c r="B277" s="5" t="str">
        <f>VLOOKUP($C277,'[2]Sheet1'!$D$4:$F$281,3,FALSE)</f>
        <v>Emalahleni (Mp)</v>
      </c>
      <c r="C277" s="59" t="s">
        <v>131</v>
      </c>
      <c r="D277" s="67">
        <f>IF(ISERROR(VLOOKUP(C277,'[4]Sheet1'!$B$11:$J$295,6,FALSE)),"Outstanding",VLOOKUP(C277,'[4]Sheet1'!$B$11:$J$294,6,FALSE))</f>
        <v>1700190</v>
      </c>
      <c r="E277" s="84" t="s">
        <v>317</v>
      </c>
      <c r="F277" s="23">
        <f t="shared" si="117"/>
        <v>0</v>
      </c>
      <c r="G277" s="84" t="s">
        <v>317</v>
      </c>
      <c r="H277" s="23">
        <f t="shared" si="118"/>
        <v>0</v>
      </c>
      <c r="I277" s="88">
        <v>51187</v>
      </c>
      <c r="J277" s="16">
        <f t="shared" si="119"/>
        <v>0.030106635140778385</v>
      </c>
      <c r="K277" s="71" t="s">
        <v>317</v>
      </c>
      <c r="L277" s="16">
        <f t="shared" si="112"/>
        <v>0</v>
      </c>
      <c r="M277" s="2">
        <f t="shared" si="89"/>
        <v>51187</v>
      </c>
    </row>
    <row r="278" spans="1:13" ht="11.25">
      <c r="A278" s="4" t="s">
        <v>5</v>
      </c>
      <c r="B278" s="5" t="str">
        <f>VLOOKUP($C278,'[2]Sheet1'!$D$4:$F$281,3,FALSE)</f>
        <v>Steve Tshwete</v>
      </c>
      <c r="C278" s="59" t="s">
        <v>132</v>
      </c>
      <c r="D278" s="67">
        <f>IF(ISERROR(VLOOKUP(C278,'[4]Sheet1'!$B$11:$J$295,6,FALSE)),"Outstanding",VLOOKUP(C278,'[4]Sheet1'!$B$11:$J$294,6,FALSE))</f>
        <v>1277158</v>
      </c>
      <c r="E278" s="84" t="s">
        <v>317</v>
      </c>
      <c r="F278" s="23">
        <f t="shared" si="117"/>
        <v>0</v>
      </c>
      <c r="G278" s="84" t="s">
        <v>317</v>
      </c>
      <c r="H278" s="23">
        <f t="shared" si="118"/>
        <v>0</v>
      </c>
      <c r="I278" s="84" t="s">
        <v>317</v>
      </c>
      <c r="J278" s="16">
        <f t="shared" si="119"/>
        <v>0</v>
      </c>
      <c r="K278" s="71" t="s">
        <v>317</v>
      </c>
      <c r="L278" s="16">
        <f t="shared" si="112"/>
        <v>0</v>
      </c>
      <c r="M278" s="2">
        <f t="shared" si="89"/>
        <v>0</v>
      </c>
    </row>
    <row r="279" spans="1:13" ht="11.25">
      <c r="A279" s="4" t="s">
        <v>5</v>
      </c>
      <c r="B279" s="5" t="str">
        <f>VLOOKUP($C279,'[2]Sheet1'!$D$4:$F$281,3,FALSE)</f>
        <v>Emakhazeni</v>
      </c>
      <c r="C279" s="59" t="s">
        <v>133</v>
      </c>
      <c r="D279" s="67">
        <f>IF(ISERROR(VLOOKUP(C279,'[4]Sheet1'!$B$11:$J$295,6,FALSE)),"Outstanding",VLOOKUP(C279,'[4]Sheet1'!$B$11:$J$294,6,FALSE))</f>
        <v>203313</v>
      </c>
      <c r="E279" s="88">
        <v>42960</v>
      </c>
      <c r="F279" s="23">
        <f t="shared" si="117"/>
        <v>0.2112998185064408</v>
      </c>
      <c r="G279" s="88">
        <v>2109</v>
      </c>
      <c r="H279" s="23">
        <f t="shared" si="118"/>
        <v>0.010373168464387423</v>
      </c>
      <c r="I279" s="88">
        <v>1256</v>
      </c>
      <c r="J279" s="16">
        <f t="shared" si="119"/>
        <v>0.0061776669470225715</v>
      </c>
      <c r="K279" s="71">
        <f t="shared" si="120"/>
        <v>46325</v>
      </c>
      <c r="L279" s="16">
        <f t="shared" si="112"/>
        <v>0.2278506539178508</v>
      </c>
      <c r="M279" s="2">
        <f t="shared" si="89"/>
        <v>46325</v>
      </c>
    </row>
    <row r="280" spans="1:13" ht="11.25">
      <c r="A280" s="4" t="s">
        <v>5</v>
      </c>
      <c r="B280" s="5" t="str">
        <f>VLOOKUP($C280,'[2]Sheet1'!$D$4:$F$281,3,FALSE)</f>
        <v>Thembisile Hani</v>
      </c>
      <c r="C280" s="59" t="s">
        <v>134</v>
      </c>
      <c r="D280" s="67">
        <f>IF(ISERROR(VLOOKUP(C280,'[4]Sheet1'!$B$11:$J$295,6,FALSE)),"Outstanding",VLOOKUP(C280,'[4]Sheet1'!$B$11:$J$294,6,FALSE))</f>
        <v>497080</v>
      </c>
      <c r="E280" s="88">
        <v>57165</v>
      </c>
      <c r="F280" s="23">
        <f t="shared" si="117"/>
        <v>0.11500160939888951</v>
      </c>
      <c r="G280" s="88">
        <v>5406</v>
      </c>
      <c r="H280" s="23">
        <f t="shared" si="118"/>
        <v>0.010875512995896033</v>
      </c>
      <c r="I280" s="88">
        <v>92367</v>
      </c>
      <c r="J280" s="16">
        <f t="shared" si="119"/>
        <v>0.18581918403476302</v>
      </c>
      <c r="K280" s="71">
        <f t="shared" si="120"/>
        <v>154938</v>
      </c>
      <c r="L280" s="16">
        <f t="shared" si="112"/>
        <v>0.31169630642954854</v>
      </c>
      <c r="M280" s="2">
        <f t="shared" si="89"/>
        <v>154938</v>
      </c>
    </row>
    <row r="281" spans="1:13" ht="11.25">
      <c r="A281" s="4" t="s">
        <v>5</v>
      </c>
      <c r="B281" s="5" t="str">
        <f>VLOOKUP($C281,'[2]Sheet1'!$D$4:$F$281,3,FALSE)</f>
        <v>Dr J.S. Moroka</v>
      </c>
      <c r="C281" s="59" t="s">
        <v>135</v>
      </c>
      <c r="D281" s="67">
        <f>IF(ISERROR(VLOOKUP(C281,'[4]Sheet1'!$B$11:$J$295,6,FALSE)),"Outstanding",VLOOKUP(C281,'[4]Sheet1'!$B$11:$J$294,6,FALSE))</f>
        <v>423982</v>
      </c>
      <c r="E281" s="84" t="s">
        <v>317</v>
      </c>
      <c r="F281" s="23">
        <f t="shared" si="117"/>
        <v>0</v>
      </c>
      <c r="G281" s="88">
        <v>843</v>
      </c>
      <c r="H281" s="23">
        <f t="shared" si="118"/>
        <v>0.001988291955790576</v>
      </c>
      <c r="I281" s="88">
        <v>67</v>
      </c>
      <c r="J281" s="16">
        <f t="shared" si="119"/>
        <v>0.00015802557655749536</v>
      </c>
      <c r="K281" s="71">
        <f t="shared" si="120"/>
        <v>910</v>
      </c>
      <c r="L281" s="16">
        <f t="shared" si="112"/>
        <v>0.0021463175323480715</v>
      </c>
      <c r="M281" s="2">
        <f t="shared" si="89"/>
        <v>910</v>
      </c>
    </row>
    <row r="282" spans="1:13" ht="11.25">
      <c r="A282" s="4" t="s">
        <v>15</v>
      </c>
      <c r="B282" s="5" t="str">
        <f>VLOOKUP($C282,'[2]Sheet1'!$D$4:$F$281,3,FALSE)</f>
        <v>Nkangala</v>
      </c>
      <c r="C282" s="59" t="s">
        <v>136</v>
      </c>
      <c r="D282" s="67">
        <f>IF(ISERROR(VLOOKUP(C282,'[4]Sheet1'!$B$11:$J$295,6,FALSE)),"Outstanding",VLOOKUP(C282,'[4]Sheet1'!$B$11:$J$294,6,FALSE))</f>
        <v>377626</v>
      </c>
      <c r="E282" s="84" t="s">
        <v>317</v>
      </c>
      <c r="F282" s="23">
        <f t="shared" si="117"/>
        <v>0</v>
      </c>
      <c r="G282" s="74" t="s">
        <v>317</v>
      </c>
      <c r="H282" s="23">
        <f t="shared" si="118"/>
        <v>0</v>
      </c>
      <c r="I282" s="88">
        <v>67590</v>
      </c>
      <c r="J282" s="16">
        <f t="shared" si="119"/>
        <v>0.1789866163876428</v>
      </c>
      <c r="K282" s="71">
        <f>IF(E282="N/A",I282,IF(G282="N/A",E282+I282,IF(I282="N/A",E282+G282,E282+G282+I282)))</f>
        <v>67590</v>
      </c>
      <c r="L282" s="16">
        <f t="shared" si="112"/>
        <v>0.1789866163876428</v>
      </c>
      <c r="M282" s="2">
        <f aca="true" t="shared" si="121" ref="M282:M345">IF(AND(E282="N/A",G282="N/A",I282="N/A"),0,IF(E282="N/A",SUM(G282,I282),IF(G282="N/A",SUM(E282,I282),IF(I282="N/A",SUM(E282,G282),SUM(E282,G282,I282)))))</f>
        <v>67590</v>
      </c>
    </row>
    <row r="283" spans="1:13" ht="11.25">
      <c r="A283" s="4"/>
      <c r="B283" s="5"/>
      <c r="C283" s="59"/>
      <c r="D283" s="67"/>
      <c r="E283" s="67"/>
      <c r="F283" s="23"/>
      <c r="G283" s="67"/>
      <c r="H283" s="23"/>
      <c r="I283" s="67"/>
      <c r="J283" s="16"/>
      <c r="K283" s="25"/>
      <c r="L283" s="16"/>
      <c r="M283" s="2">
        <f t="shared" si="121"/>
        <v>0</v>
      </c>
    </row>
    <row r="284" spans="1:13" ht="11.25">
      <c r="A284" s="4"/>
      <c r="B284" s="51" t="str">
        <f>B290&amp;" "&amp;"Municipalities"</f>
        <v>Ehlanzeni Municipalities</v>
      </c>
      <c r="C284" s="59"/>
      <c r="D284" s="66">
        <f>SUM(D285:D290)</f>
        <v>4377636</v>
      </c>
      <c r="E284" s="66">
        <f>SUM(E285:E290)</f>
        <v>392213</v>
      </c>
      <c r="F284" s="28">
        <f>IF(ISERROR(E284/D284),0,E284/D284)</f>
        <v>0.08959470362542706</v>
      </c>
      <c r="G284" s="66">
        <f>SUM(G285:G290)</f>
        <v>802927</v>
      </c>
      <c r="H284" s="28">
        <f>IF(ISERROR(G284/D284),0,G284/D284)</f>
        <v>0.18341566087267192</v>
      </c>
      <c r="I284" s="66">
        <f>SUM(I285:I290)</f>
        <v>161121</v>
      </c>
      <c r="J284" s="20">
        <f aca="true" t="shared" si="122" ref="J284:J290">IF(ISERROR(I284/D284),0,I284/D284)</f>
        <v>0.03680548131457252</v>
      </c>
      <c r="K284" s="25">
        <f aca="true" t="shared" si="123" ref="K284:K290">IF(E284="N/A",G284+I284,IF(G284="N/A",E284+I284,IF(I284="N/A",E284+G284,E284+G284+I284)))</f>
        <v>1356261</v>
      </c>
      <c r="L284" s="20">
        <f t="shared" si="112"/>
        <v>0.3098158458126715</v>
      </c>
      <c r="M284" s="2">
        <f t="shared" si="121"/>
        <v>1356261</v>
      </c>
    </row>
    <row r="285" spans="1:13" ht="11.25">
      <c r="A285" s="4" t="s">
        <v>5</v>
      </c>
      <c r="B285" s="5" t="str">
        <f>VLOOKUP($C285,'[2]Sheet1'!$D$4:$F$281,3,FALSE)</f>
        <v>Thaba Chweu</v>
      </c>
      <c r="C285" s="59" t="s">
        <v>137</v>
      </c>
      <c r="D285" s="67">
        <f>IF(ISERROR(VLOOKUP(C285,'[4]Sheet1'!$B$11:$J$295,6,FALSE)),"Outstanding",VLOOKUP(C285,'[4]Sheet1'!$B$11:$J$294,6,FALSE))</f>
        <v>425450</v>
      </c>
      <c r="E285" s="74" t="s">
        <v>317</v>
      </c>
      <c r="F285" s="23">
        <f aca="true" t="shared" si="124" ref="F285:F290">IF(ISERROR(E285/D285),0,E285/D285)</f>
        <v>0</v>
      </c>
      <c r="G285" s="74">
        <v>75053</v>
      </c>
      <c r="H285" s="23">
        <f aca="true" t="shared" si="125" ref="H285:H290">IF(ISERROR(G285/D285),0,G285/D285)</f>
        <v>0.1764085086379128</v>
      </c>
      <c r="I285" s="74">
        <v>1522</v>
      </c>
      <c r="J285" s="16">
        <f t="shared" si="122"/>
        <v>0.003577388647314608</v>
      </c>
      <c r="K285" s="71">
        <f t="shared" si="123"/>
        <v>76575</v>
      </c>
      <c r="L285" s="16">
        <f t="shared" si="112"/>
        <v>0.1799858972852274</v>
      </c>
      <c r="M285" s="2">
        <f t="shared" si="121"/>
        <v>76575</v>
      </c>
    </row>
    <row r="286" spans="1:13" ht="11.25">
      <c r="A286" s="4" t="s">
        <v>5</v>
      </c>
      <c r="B286" s="5" t="str">
        <f>VLOOKUP($C286,'[2]Sheet1'!$D$4:$F$281,3,FALSE)</f>
        <v>Mbombela</v>
      </c>
      <c r="C286" s="59" t="s">
        <v>138</v>
      </c>
      <c r="D286" s="67">
        <f>IF(ISERROR(VLOOKUP(C286,'[4]Sheet1'!$B$11:$J$295,6,FALSE)),"Outstanding",VLOOKUP(C286,'[4]Sheet1'!$B$11:$J$294,6,FALSE))</f>
        <v>2005714</v>
      </c>
      <c r="E286" s="88">
        <v>7074</v>
      </c>
      <c r="F286" s="87">
        <f>E286/D286</f>
        <v>0.003526923579333843</v>
      </c>
      <c r="G286" s="88">
        <v>77726</v>
      </c>
      <c r="H286" s="87">
        <f>G286/D286</f>
        <v>0.03875228472254768</v>
      </c>
      <c r="I286" s="88">
        <v>13340</v>
      </c>
      <c r="J286" s="16">
        <f>I286/D286</f>
        <v>0.0066509980984327775</v>
      </c>
      <c r="K286" s="71">
        <f>E286+G286</f>
        <v>84800</v>
      </c>
      <c r="L286" s="16">
        <f>IF(ISERROR(K286/D286),0,K286/D286)</f>
        <v>0.042279208301881525</v>
      </c>
      <c r="M286" s="2">
        <f t="shared" si="121"/>
        <v>98140</v>
      </c>
    </row>
    <row r="287" spans="1:13" ht="11.25">
      <c r="A287" s="4" t="s">
        <v>5</v>
      </c>
      <c r="B287" s="5" t="str">
        <f>VLOOKUP($C287,'[2]Sheet1'!$D$4:$F$281,3,FALSE)</f>
        <v>Umjindi</v>
      </c>
      <c r="C287" s="59" t="s">
        <v>139</v>
      </c>
      <c r="D287" s="67">
        <f>IF(ISERROR(VLOOKUP(C287,'[4]Sheet1'!$B$11:$J$295,6,FALSE)),"Outstanding",VLOOKUP(C287,'[4]Sheet1'!$B$11:$J$294,6,FALSE))</f>
        <v>325668</v>
      </c>
      <c r="E287" s="74" t="s">
        <v>317</v>
      </c>
      <c r="F287" s="23">
        <f t="shared" si="124"/>
        <v>0</v>
      </c>
      <c r="G287" s="74" t="s">
        <v>317</v>
      </c>
      <c r="H287" s="23">
        <f t="shared" si="125"/>
        <v>0</v>
      </c>
      <c r="I287" s="74">
        <v>144177</v>
      </c>
      <c r="J287" s="16">
        <f t="shared" si="122"/>
        <v>0.44271159585835884</v>
      </c>
      <c r="K287" s="71">
        <f>IF(E287="N/A",I287,IF(G287="N/A",E287+I287,IF(I287="N/A",E287+G287,E287+G287+I287)))</f>
        <v>144177</v>
      </c>
      <c r="L287" s="16">
        <f t="shared" si="112"/>
        <v>0.44271159585835884</v>
      </c>
      <c r="M287" s="2">
        <f t="shared" si="121"/>
        <v>144177</v>
      </c>
    </row>
    <row r="288" spans="1:13" ht="11.25">
      <c r="A288" s="4" t="s">
        <v>5</v>
      </c>
      <c r="B288" s="5" t="str">
        <f>VLOOKUP($C288,'[2]Sheet1'!$D$4:$F$281,3,FALSE)</f>
        <v>Nkomazi</v>
      </c>
      <c r="C288" s="59" t="s">
        <v>140</v>
      </c>
      <c r="D288" s="67">
        <v>499143</v>
      </c>
      <c r="E288" s="74">
        <v>36907</v>
      </c>
      <c r="F288" s="23">
        <f t="shared" si="124"/>
        <v>0.07394073441879381</v>
      </c>
      <c r="G288" s="74">
        <v>57397</v>
      </c>
      <c r="H288" s="23">
        <f t="shared" si="125"/>
        <v>0.11499109473637815</v>
      </c>
      <c r="I288" s="74">
        <v>2082</v>
      </c>
      <c r="J288" s="16">
        <f t="shared" si="122"/>
        <v>0.004171149349985876</v>
      </c>
      <c r="K288" s="71">
        <f t="shared" si="123"/>
        <v>96386</v>
      </c>
      <c r="L288" s="16">
        <f t="shared" si="112"/>
        <v>0.19310297850515784</v>
      </c>
      <c r="M288" s="2">
        <f t="shared" si="121"/>
        <v>96386</v>
      </c>
    </row>
    <row r="289" spans="1:13" ht="11.25">
      <c r="A289" s="4" t="s">
        <v>5</v>
      </c>
      <c r="B289" s="5" t="str">
        <f>VLOOKUP($C289,'[2]Sheet1'!$D$4:$F$281,3,FALSE)</f>
        <v>Bushbuckridge</v>
      </c>
      <c r="C289" s="59" t="s">
        <v>141</v>
      </c>
      <c r="D289" s="67">
        <f>IF(ISERROR(VLOOKUP(C289,'[4]Sheet1'!$B$11:$J$295,6,FALSE)),"Outstanding",VLOOKUP(C289,'[4]Sheet1'!$B$11:$J$294,6,FALSE))</f>
        <v>891804</v>
      </c>
      <c r="E289" s="74">
        <v>348232</v>
      </c>
      <c r="F289" s="23">
        <f t="shared" si="124"/>
        <v>0.3904804194643666</v>
      </c>
      <c r="G289" s="74">
        <v>592751</v>
      </c>
      <c r="H289" s="23">
        <f t="shared" si="125"/>
        <v>0.6646651057855762</v>
      </c>
      <c r="I289" s="74" t="s">
        <v>317</v>
      </c>
      <c r="J289" s="16">
        <f t="shared" si="122"/>
        <v>0</v>
      </c>
      <c r="K289" s="71">
        <f t="shared" si="123"/>
        <v>940983</v>
      </c>
      <c r="L289" s="16">
        <f t="shared" si="112"/>
        <v>1.0551455252499429</v>
      </c>
      <c r="M289" s="2">
        <f t="shared" si="121"/>
        <v>940983</v>
      </c>
    </row>
    <row r="290" spans="1:13" ht="11.25">
      <c r="A290" s="4" t="s">
        <v>15</v>
      </c>
      <c r="B290" s="5" t="str">
        <f>VLOOKUP($C290,'[2]Sheet1'!$D$4:$F$281,3,FALSE)</f>
        <v>Ehlanzeni</v>
      </c>
      <c r="C290" s="59" t="s">
        <v>142</v>
      </c>
      <c r="D290" s="67">
        <f>IF(ISERROR(VLOOKUP(C290,'[4]Sheet1'!$B$11:$J$295,6,FALSE)),"Outstanding",VLOOKUP(C290,'[4]Sheet1'!$B$11:$J$294,6,FALSE))</f>
        <v>229857</v>
      </c>
      <c r="E290" s="74" t="s">
        <v>317</v>
      </c>
      <c r="F290" s="23">
        <f t="shared" si="124"/>
        <v>0</v>
      </c>
      <c r="G290" s="74" t="s">
        <v>317</v>
      </c>
      <c r="H290" s="23">
        <f t="shared" si="125"/>
        <v>0</v>
      </c>
      <c r="I290" s="74" t="s">
        <v>317</v>
      </c>
      <c r="J290" s="16">
        <f t="shared" si="122"/>
        <v>0</v>
      </c>
      <c r="K290" s="71">
        <f>IF(E290="N/A",0,IF(G290="N/A",E290+I290,IF(I290="N/A",E290+G290,E290+G290+I290)))</f>
        <v>0</v>
      </c>
      <c r="L290" s="16">
        <f t="shared" si="112"/>
        <v>0</v>
      </c>
      <c r="M290" s="2">
        <f t="shared" si="121"/>
        <v>0</v>
      </c>
    </row>
    <row r="291" spans="1:13" ht="11.25">
      <c r="A291" s="4"/>
      <c r="B291" s="13"/>
      <c r="C291" s="59"/>
      <c r="D291" s="67"/>
      <c r="E291" s="67"/>
      <c r="F291" s="23"/>
      <c r="G291" s="67"/>
      <c r="H291" s="23"/>
      <c r="I291" s="67"/>
      <c r="J291" s="16"/>
      <c r="K291" s="25"/>
      <c r="L291" s="16"/>
      <c r="M291" s="2">
        <f t="shared" si="121"/>
        <v>0</v>
      </c>
    </row>
    <row r="292" spans="1:13" s="19" customFormat="1" ht="11.25">
      <c r="A292" s="79">
        <f>COUNTIF(A266:A291,"A")+COUNTIF(A266:A291,"b")+COUNTIF(A266:A291,"c")</f>
        <v>21</v>
      </c>
      <c r="B292" s="6" t="s">
        <v>243</v>
      </c>
      <c r="C292" s="60"/>
      <c r="D292" s="68">
        <f>D265+D275+D284</f>
        <v>13291441</v>
      </c>
      <c r="E292" s="68">
        <f>E265+E275+E284</f>
        <v>1102439</v>
      </c>
      <c r="F292" s="54">
        <f>IF(ISERROR(E292/D292),0,E292/D292)</f>
        <v>0.08294352734214447</v>
      </c>
      <c r="G292" s="68">
        <f>G265+G275+G284</f>
        <v>1069913</v>
      </c>
      <c r="H292" s="28">
        <f>IF(ISERROR(G292/D292),0,G292/D292)</f>
        <v>0.0804963886158017</v>
      </c>
      <c r="I292" s="68">
        <f>I265+I275+I284</f>
        <v>787666</v>
      </c>
      <c r="J292" s="20">
        <f>IF(ISERROR(I292/D292),0,I292/D292)</f>
        <v>0.05926114407008239</v>
      </c>
      <c r="K292" s="26">
        <f>IF(E292="N/A",G292+I292,IF(G292="N/A",E292+I292,IF(I292="N/A",E292+G292,E292+G292+I292)))</f>
        <v>2960018</v>
      </c>
      <c r="L292" s="20">
        <f t="shared" si="112"/>
        <v>0.22270106002802856</v>
      </c>
      <c r="M292" s="2">
        <f t="shared" si="121"/>
        <v>2960018</v>
      </c>
    </row>
    <row r="293" spans="1:213" s="3" customFormat="1" ht="11.25">
      <c r="A293" s="8"/>
      <c r="B293" s="75"/>
      <c r="C293" s="76"/>
      <c r="D293" s="77"/>
      <c r="E293" s="77"/>
      <c r="F293" s="29"/>
      <c r="G293" s="77"/>
      <c r="H293" s="29"/>
      <c r="I293" s="77"/>
      <c r="J293" s="17"/>
      <c r="K293" s="78"/>
      <c r="L293" s="17"/>
      <c r="M293" s="2"/>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row>
    <row r="294" spans="1:13" ht="11.25">
      <c r="A294" s="7"/>
      <c r="B294" s="15"/>
      <c r="C294" s="62"/>
      <c r="D294" s="67"/>
      <c r="E294" s="23"/>
      <c r="F294" s="23"/>
      <c r="G294" s="23"/>
      <c r="H294" s="23"/>
      <c r="I294" s="23"/>
      <c r="J294" s="16"/>
      <c r="K294" s="22"/>
      <c r="L294" s="16"/>
      <c r="M294" s="2"/>
    </row>
    <row r="295" spans="1:13" ht="11.25">
      <c r="A295" s="4"/>
      <c r="B295" s="6" t="s">
        <v>143</v>
      </c>
      <c r="C295" s="58"/>
      <c r="D295" s="67"/>
      <c r="E295" s="23"/>
      <c r="F295" s="23"/>
      <c r="G295" s="23"/>
      <c r="H295" s="23"/>
      <c r="I295" s="23"/>
      <c r="J295" s="16"/>
      <c r="K295" s="22"/>
      <c r="L295" s="16"/>
      <c r="M295" s="2"/>
    </row>
    <row r="296" spans="1:13" ht="11.25">
      <c r="A296" s="4"/>
      <c r="B296" s="6"/>
      <c r="C296" s="58"/>
      <c r="D296" s="67"/>
      <c r="E296" s="23"/>
      <c r="F296" s="23"/>
      <c r="G296" s="23"/>
      <c r="H296" s="23"/>
      <c r="I296" s="23"/>
      <c r="J296" s="16"/>
      <c r="K296" s="22"/>
      <c r="L296" s="16"/>
      <c r="M296" s="2"/>
    </row>
    <row r="297" spans="1:13" ht="11.25">
      <c r="A297" s="4"/>
      <c r="B297" s="51" t="str">
        <f>B301&amp;" "&amp;"Municipalities"</f>
        <v>John Taolo Gaetsewe Municipalities</v>
      </c>
      <c r="C297" s="59"/>
      <c r="D297" s="66">
        <f>SUM(D298:D301)</f>
        <v>1210478</v>
      </c>
      <c r="E297" s="66">
        <f>SUM(E298:E301)</f>
        <v>84304</v>
      </c>
      <c r="F297" s="28">
        <f aca="true" t="shared" si="126" ref="F297:F310">IF(ISERROR(E297/D297),0,E297/D297)</f>
        <v>0.06964521453508449</v>
      </c>
      <c r="G297" s="66">
        <f>SUM(G298:G301)</f>
        <v>44752</v>
      </c>
      <c r="H297" s="28">
        <f>IF(ISERROR(G297/D297),0,G297/D297)</f>
        <v>0.03697051908419649</v>
      </c>
      <c r="I297" s="66">
        <f>SUM(I298:I301)</f>
        <v>678</v>
      </c>
      <c r="J297" s="20">
        <f>IF(ISERROR(I297/D297),0,I297/D297)</f>
        <v>0.0005601093121890691</v>
      </c>
      <c r="K297" s="25">
        <f>IF(E297="N/A",G297+I297,IF(G297="N/A",E297+I297,IF(I297="N/A",E297+G297,E297+G297+I297)))</f>
        <v>129734</v>
      </c>
      <c r="L297" s="20">
        <f>IF(ISERROR(K297/D297),0,K297/D297)</f>
        <v>0.10717584293147005</v>
      </c>
      <c r="M297" s="2">
        <f t="shared" si="121"/>
        <v>129734</v>
      </c>
    </row>
    <row r="298" spans="1:13" ht="11.25">
      <c r="A298" s="4" t="s">
        <v>5</v>
      </c>
      <c r="B298" s="5" t="str">
        <f>VLOOKUP($C298,'[2]Sheet1'!$D$4:$F$281,3,FALSE)</f>
        <v>Joe Morolong</v>
      </c>
      <c r="C298" s="59" t="s">
        <v>144</v>
      </c>
      <c r="D298" s="67">
        <f>IF(ISERROR(VLOOKUP(C298,'[4]Sheet1'!$B$11:$J$295,6,FALSE)),"Outstanding",VLOOKUP(C298,'[4]Sheet1'!$B$11:$J$294,6,FALSE))</f>
        <v>464353</v>
      </c>
      <c r="E298" s="83">
        <v>54618</v>
      </c>
      <c r="F298" s="82">
        <f t="shared" si="126"/>
        <v>0.11762172312874042</v>
      </c>
      <c r="G298" s="83">
        <v>8336</v>
      </c>
      <c r="H298" s="82">
        <f>IF(ISERROR(G298/D298),0,G298/D298)</f>
        <v>0.017951859899688383</v>
      </c>
      <c r="I298" s="83">
        <v>372</v>
      </c>
      <c r="J298" s="16">
        <f>IF(ISERROR(I298/D298),0,I298/D298)</f>
        <v>0.0008011146692279365</v>
      </c>
      <c r="K298" s="71">
        <f>IF(E298="N/A",G298+I298,IF(G298="N/A",E298+I298,IF(I298="N/A",E298+G298,E298+G298+I298)))</f>
        <v>63326</v>
      </c>
      <c r="L298" s="16">
        <f>IF(ISERROR(K298/D298),0,K298/D298)</f>
        <v>0.13637469769765673</v>
      </c>
      <c r="M298" s="2">
        <f t="shared" si="121"/>
        <v>63326</v>
      </c>
    </row>
    <row r="299" spans="1:13" ht="11.25">
      <c r="A299" s="4" t="s">
        <v>5</v>
      </c>
      <c r="B299" s="5" t="str">
        <f>VLOOKUP($C299,'[2]Sheet1'!$D$4:$F$281,3,FALSE)</f>
        <v>Ga-Segonyana</v>
      </c>
      <c r="C299" s="59" t="s">
        <v>145</v>
      </c>
      <c r="D299" s="67">
        <f>IF(ISERROR(VLOOKUP(C299,'[4]Sheet1'!$B$11:$J$295,6,FALSE)),"Outstanding",VLOOKUP(C299,'[4]Sheet1'!$B$11:$J$294,6,FALSE))</f>
        <v>343403</v>
      </c>
      <c r="E299" s="83">
        <v>16054</v>
      </c>
      <c r="F299" s="82">
        <f t="shared" si="126"/>
        <v>0.04674973718924995</v>
      </c>
      <c r="G299" s="83" t="s">
        <v>317</v>
      </c>
      <c r="H299" s="82">
        <f>IF(ISERROR(G299/D299),0,G299/D299)</f>
        <v>0</v>
      </c>
      <c r="I299" s="83">
        <v>109</v>
      </c>
      <c r="J299" s="16">
        <f>IF(ISERROR(I299/D299),0,I299/D299)</f>
        <v>0.00031741132139206707</v>
      </c>
      <c r="K299" s="71">
        <f>IF(E299="N/A",G299+I299,IF(G299="N/A",E299+I299,IF(I299="N/A",E299+G299,E299+G299+I299)))</f>
        <v>16163</v>
      </c>
      <c r="L299" s="16">
        <f>IF(ISERROR(K299/D299),0,K299/D299)</f>
        <v>0.04706714851064202</v>
      </c>
      <c r="M299" s="2">
        <f t="shared" si="121"/>
        <v>16163</v>
      </c>
    </row>
    <row r="300" spans="1:13" ht="11.25">
      <c r="A300" s="4" t="s">
        <v>5</v>
      </c>
      <c r="B300" s="5" t="str">
        <f>VLOOKUP($C300,'[2]Sheet1'!$D$4:$F$281,3,FALSE)</f>
        <v>Gamagara</v>
      </c>
      <c r="C300" s="59" t="s">
        <v>146</v>
      </c>
      <c r="D300" s="67">
        <f>IF(ISERROR(VLOOKUP(C300,'[4]Sheet1'!$B$11:$J$295,6,FALSE)),"Outstanding",VLOOKUP(C300,'[4]Sheet1'!$B$11:$J$294,6,FALSE))</f>
        <v>329090</v>
      </c>
      <c r="E300" s="83">
        <v>13247</v>
      </c>
      <c r="F300" s="82">
        <f t="shared" si="126"/>
        <v>0.04025342611443678</v>
      </c>
      <c r="G300" s="83">
        <v>36368</v>
      </c>
      <c r="H300" s="82">
        <f>IF(ISERROR(G300/D300),0,G300/D300)</f>
        <v>0.11051080251602904</v>
      </c>
      <c r="I300" s="83">
        <v>93</v>
      </c>
      <c r="J300" s="16">
        <f>IF(ISERROR(I300/D300),0,I300/D300)</f>
        <v>0.0002825974657388556</v>
      </c>
      <c r="K300" s="71">
        <f>IF(E300="N/A",G300+I300,IF(G300="N/A",E300+I300,IF(I300="N/A",E300+G300,E300+G300+I300)))</f>
        <v>49708</v>
      </c>
      <c r="L300" s="16">
        <f>IF(ISERROR(K300/D300),0,K300/D300)</f>
        <v>0.15104682609620468</v>
      </c>
      <c r="M300" s="2">
        <f t="shared" si="121"/>
        <v>49708</v>
      </c>
    </row>
    <row r="301" spans="1:13" ht="11.25">
      <c r="A301" s="4" t="s">
        <v>15</v>
      </c>
      <c r="B301" s="5" t="str">
        <f>VLOOKUP($C301,'[2]Sheet1'!$D$4:$F$281,3,FALSE)</f>
        <v>John Taolo Gaetsewe</v>
      </c>
      <c r="C301" s="59" t="s">
        <v>147</v>
      </c>
      <c r="D301" s="67">
        <f>IF(ISERROR(VLOOKUP(C301,'[4]Sheet1'!$B$11:$J$295,6,FALSE)),"Outstanding",VLOOKUP(C301,'[4]Sheet1'!$B$11:$J$294,6,FALSE))</f>
        <v>73632</v>
      </c>
      <c r="E301" s="83">
        <v>385</v>
      </c>
      <c r="F301" s="82">
        <f t="shared" si="126"/>
        <v>0.005228704910908301</v>
      </c>
      <c r="G301" s="83">
        <v>48</v>
      </c>
      <c r="H301" s="82">
        <f>IF(ISERROR(G301/D301),0,G301/D301)</f>
        <v>0.000651890482398957</v>
      </c>
      <c r="I301" s="83">
        <v>104</v>
      </c>
      <c r="J301" s="16">
        <f>IF(ISERROR(I301/D301),0,I301/D301)</f>
        <v>0.0014124293785310734</v>
      </c>
      <c r="K301" s="71">
        <f>IF(E301="N/A",G301+I301,IF(G301="N/A",E301+I301,IF(I301="N/A",E301+G301,E301+G301+I301)))</f>
        <v>537</v>
      </c>
      <c r="L301" s="16">
        <f>IF(ISERROR(K301/D301),0,K301/D301)</f>
        <v>0.0072930247718383315</v>
      </c>
      <c r="M301" s="2">
        <f t="shared" si="121"/>
        <v>537</v>
      </c>
    </row>
    <row r="302" spans="1:13" ht="11.25">
      <c r="A302" s="4"/>
      <c r="B302" s="13"/>
      <c r="C302" s="59"/>
      <c r="D302" s="67"/>
      <c r="E302" s="67"/>
      <c r="F302" s="23"/>
      <c r="G302" s="67"/>
      <c r="H302" s="23"/>
      <c r="I302" s="67"/>
      <c r="J302" s="16"/>
      <c r="K302" s="25"/>
      <c r="L302" s="16"/>
      <c r="M302" s="2">
        <f t="shared" si="121"/>
        <v>0</v>
      </c>
    </row>
    <row r="303" spans="1:13" ht="11.25">
      <c r="A303" s="4"/>
      <c r="B303" s="51" t="str">
        <f>B310&amp;" "&amp;"Municipalities"</f>
        <v>Namakwa Municipalities</v>
      </c>
      <c r="C303" s="59"/>
      <c r="D303" s="66">
        <f>SUM(D304:D310)</f>
        <v>387621</v>
      </c>
      <c r="E303" s="66">
        <f>SUM(E304:E310)</f>
        <v>263186</v>
      </c>
      <c r="F303" s="28">
        <f t="shared" si="126"/>
        <v>0.6789776611690285</v>
      </c>
      <c r="G303" s="66">
        <f>SUM(G304:G310)</f>
        <v>58555</v>
      </c>
      <c r="H303" s="28">
        <f>IF(ISERROR(G303/D303),0,G303/D303)</f>
        <v>0.15106250693331888</v>
      </c>
      <c r="I303" s="66">
        <f>SUM(I304:I310)</f>
        <v>6053</v>
      </c>
      <c r="J303" s="20">
        <f aca="true" t="shared" si="127" ref="J303:J310">IF(ISERROR(I303/D303),0,I303/D303)</f>
        <v>0.015615769011482867</v>
      </c>
      <c r="K303" s="25">
        <f aca="true" t="shared" si="128" ref="K303:K310">IF(E303="N/A",G303+I303,IF(G303="N/A",E303+I303,IF(I303="N/A",E303+G303,E303+G303+I303)))</f>
        <v>327794</v>
      </c>
      <c r="L303" s="20">
        <f>IF(ISERROR(K303/D303),0,K303/D303)</f>
        <v>0.8456559371138302</v>
      </c>
      <c r="M303" s="2">
        <f t="shared" si="121"/>
        <v>327794</v>
      </c>
    </row>
    <row r="304" spans="1:13" ht="11.25">
      <c r="A304" s="4" t="s">
        <v>5</v>
      </c>
      <c r="B304" s="5" t="str">
        <f>VLOOKUP($C304,'[2]Sheet1'!$D$4:$F$281,3,FALSE)</f>
        <v>Richtersveld</v>
      </c>
      <c r="C304" s="59" t="s">
        <v>148</v>
      </c>
      <c r="D304" s="67">
        <f>IF(ISERROR(VLOOKUP(C304,'[4]Sheet1'!$B$11:$J$295,6,FALSE)),"Outstanding",VLOOKUP(C304,'[4]Sheet1'!$B$11:$J$294,6,FALSE))</f>
        <v>75604</v>
      </c>
      <c r="E304" s="74">
        <v>6677</v>
      </c>
      <c r="F304" s="23">
        <f t="shared" si="126"/>
        <v>0.08831543304587058</v>
      </c>
      <c r="G304" s="74">
        <v>9754</v>
      </c>
      <c r="H304" s="23">
        <f aca="true" t="shared" si="129" ref="H304:H310">IF(ISERROR(G304/D304),0,G304/D304)</f>
        <v>0.1290143378657214</v>
      </c>
      <c r="I304" s="74">
        <v>14</v>
      </c>
      <c r="J304" s="16">
        <f t="shared" si="127"/>
        <v>0.0001851753875456325</v>
      </c>
      <c r="K304" s="71">
        <f t="shared" si="128"/>
        <v>16445</v>
      </c>
      <c r="L304" s="16">
        <f aca="true" t="shared" si="130" ref="L304:L310">IF(ISERROR(K304/D304),0,K304/D304)</f>
        <v>0.21751494629913762</v>
      </c>
      <c r="M304" s="2">
        <f t="shared" si="121"/>
        <v>16445</v>
      </c>
    </row>
    <row r="305" spans="1:13" ht="11.25">
      <c r="A305" s="4" t="s">
        <v>5</v>
      </c>
      <c r="B305" s="5" t="str">
        <f>VLOOKUP($C305,'[2]Sheet1'!$D$4:$F$281,3,FALSE)</f>
        <v>Nama Khoi</v>
      </c>
      <c r="C305" s="59" t="s">
        <v>149</v>
      </c>
      <c r="D305" s="67" t="str">
        <f>IF(ISERROR(VLOOKUP(C305,'[4]Sheet1'!$B$11:$J$295,6,FALSE)),"Outstanding",VLOOKUP(C305,'[4]Sheet1'!$B$11:$J$294,6,FALSE))</f>
        <v>Outstanding</v>
      </c>
      <c r="E305" s="83">
        <v>110851</v>
      </c>
      <c r="F305" s="82">
        <f t="shared" si="126"/>
        <v>0</v>
      </c>
      <c r="G305" s="83">
        <v>24725</v>
      </c>
      <c r="H305" s="82">
        <f t="shared" si="129"/>
        <v>0</v>
      </c>
      <c r="I305" s="83">
        <v>4042</v>
      </c>
      <c r="J305" s="16">
        <f t="shared" si="127"/>
        <v>0</v>
      </c>
      <c r="K305" s="71">
        <f t="shared" si="128"/>
        <v>139618</v>
      </c>
      <c r="L305" s="16">
        <f t="shared" si="130"/>
        <v>0</v>
      </c>
      <c r="M305" s="2">
        <f t="shared" si="121"/>
        <v>139618</v>
      </c>
    </row>
    <row r="306" spans="1:13" ht="11.25">
      <c r="A306" s="4" t="s">
        <v>5</v>
      </c>
      <c r="B306" s="5" t="str">
        <f>VLOOKUP($C306,'[2]Sheet1'!$D$4:$F$281,3,FALSE)</f>
        <v>Kamiesberg</v>
      </c>
      <c r="C306" s="59" t="s">
        <v>150</v>
      </c>
      <c r="D306" s="67">
        <f>IF(ISERROR(VLOOKUP(C306,'[4]Sheet1'!$B$11:$J$295,6,FALSE)),"Outstanding",VLOOKUP(C306,'[4]Sheet1'!$B$11:$J$294,6,FALSE))</f>
        <v>70563</v>
      </c>
      <c r="E306" s="83">
        <v>70230</v>
      </c>
      <c r="F306" s="82">
        <f t="shared" si="126"/>
        <v>0.9952808128906084</v>
      </c>
      <c r="G306" s="83">
        <v>6377</v>
      </c>
      <c r="H306" s="82">
        <f t="shared" si="129"/>
        <v>0.09037314173150235</v>
      </c>
      <c r="I306" s="83">
        <v>789</v>
      </c>
      <c r="J306" s="16">
        <f t="shared" si="127"/>
        <v>0.01118149738531525</v>
      </c>
      <c r="K306" s="71">
        <f t="shared" si="128"/>
        <v>77396</v>
      </c>
      <c r="L306" s="16">
        <f t="shared" si="130"/>
        <v>1.096835452007426</v>
      </c>
      <c r="M306" s="2">
        <f t="shared" si="121"/>
        <v>77396</v>
      </c>
    </row>
    <row r="307" spans="1:13" ht="11.25">
      <c r="A307" s="4" t="s">
        <v>5</v>
      </c>
      <c r="B307" s="5" t="str">
        <f>VLOOKUP($C307,'[2]Sheet1'!$D$4:$F$281,3,FALSE)</f>
        <v>Hantam</v>
      </c>
      <c r="C307" s="59" t="s">
        <v>151</v>
      </c>
      <c r="D307" s="67">
        <f>IF(ISERROR(VLOOKUP(C307,'[4]Sheet1'!$B$11:$J$295,6,FALSE)),"Outstanding",VLOOKUP(C307,'[4]Sheet1'!$B$11:$J$294,6,FALSE))</f>
        <v>78097</v>
      </c>
      <c r="E307" s="83">
        <v>774</v>
      </c>
      <c r="F307" s="82">
        <f t="shared" si="126"/>
        <v>0.009910752013521646</v>
      </c>
      <c r="G307" s="83">
        <v>3965</v>
      </c>
      <c r="H307" s="82">
        <f t="shared" si="129"/>
        <v>0.050770196038260114</v>
      </c>
      <c r="I307" s="83">
        <v>2</v>
      </c>
      <c r="J307" s="16">
        <f t="shared" si="127"/>
        <v>2.5609178329513298E-05</v>
      </c>
      <c r="K307" s="71">
        <f t="shared" si="128"/>
        <v>4741</v>
      </c>
      <c r="L307" s="16">
        <f t="shared" si="130"/>
        <v>0.06070655723011127</v>
      </c>
      <c r="M307" s="2">
        <f t="shared" si="121"/>
        <v>4741</v>
      </c>
    </row>
    <row r="308" spans="1:13" ht="11.25">
      <c r="A308" s="4" t="s">
        <v>5</v>
      </c>
      <c r="B308" s="5" t="str">
        <f>VLOOKUP($C308,'[2]Sheet1'!$D$4:$F$281,3,FALSE)</f>
        <v>Karoo Hoogland</v>
      </c>
      <c r="C308" s="59" t="s">
        <v>152</v>
      </c>
      <c r="D308" s="67">
        <f>IF(ISERROR(VLOOKUP(C308,'[4]Sheet1'!$B$11:$J$295,6,FALSE)),"Outstanding",VLOOKUP(C308,'[4]Sheet1'!$B$11:$J$294,6,FALSE))</f>
        <v>65345</v>
      </c>
      <c r="E308" s="83">
        <v>65345</v>
      </c>
      <c r="F308" s="82">
        <f t="shared" si="126"/>
        <v>1</v>
      </c>
      <c r="G308" s="83" t="s">
        <v>317</v>
      </c>
      <c r="H308" s="82">
        <f t="shared" si="129"/>
        <v>0</v>
      </c>
      <c r="I308" s="83">
        <v>1140</v>
      </c>
      <c r="J308" s="16">
        <f t="shared" si="127"/>
        <v>0.017445864258933352</v>
      </c>
      <c r="K308" s="71">
        <f t="shared" si="128"/>
        <v>66485</v>
      </c>
      <c r="L308" s="16">
        <f t="shared" si="130"/>
        <v>1.0174458642589335</v>
      </c>
      <c r="M308" s="2">
        <f t="shared" si="121"/>
        <v>66485</v>
      </c>
    </row>
    <row r="309" spans="1:13" ht="11.25">
      <c r="A309" s="4" t="s">
        <v>5</v>
      </c>
      <c r="B309" s="5" t="str">
        <f>VLOOKUP($C309,'[2]Sheet1'!$D$4:$F$281,3,FALSE)</f>
        <v>Khai-Ma</v>
      </c>
      <c r="C309" s="59" t="s">
        <v>153</v>
      </c>
      <c r="D309" s="67">
        <f>IF(ISERROR(VLOOKUP(C309,'[4]Sheet1'!$B$11:$J$295,6,FALSE)),"Outstanding",VLOOKUP(C309,'[4]Sheet1'!$B$11:$J$294,6,FALSE))</f>
        <v>45161</v>
      </c>
      <c r="E309" s="83">
        <v>5581</v>
      </c>
      <c r="F309" s="82">
        <f t="shared" si="126"/>
        <v>0.12358008015765816</v>
      </c>
      <c r="G309" s="83">
        <v>11072</v>
      </c>
      <c r="H309" s="82">
        <f t="shared" si="129"/>
        <v>0.2451672903611523</v>
      </c>
      <c r="I309" s="83">
        <v>66</v>
      </c>
      <c r="J309" s="16">
        <f t="shared" si="127"/>
        <v>0.0014614379663869268</v>
      </c>
      <c r="K309" s="71">
        <f t="shared" si="128"/>
        <v>16719</v>
      </c>
      <c r="L309" s="16">
        <f t="shared" si="130"/>
        <v>0.3702088084851974</v>
      </c>
      <c r="M309" s="2">
        <f t="shared" si="121"/>
        <v>16719</v>
      </c>
    </row>
    <row r="310" spans="1:13" ht="11.25">
      <c r="A310" s="4" t="s">
        <v>15</v>
      </c>
      <c r="B310" s="5" t="str">
        <f>VLOOKUP($C310,'[2]Sheet1'!$D$4:$F$281,3,FALSE)</f>
        <v>Namakwa</v>
      </c>
      <c r="C310" s="59" t="s">
        <v>154</v>
      </c>
      <c r="D310" s="67">
        <f>IF(ISERROR(VLOOKUP(C310,'[4]Sheet1'!$B$11:$J$295,6,FALSE)),"Outstanding",VLOOKUP(C310,'[4]Sheet1'!$B$11:$J$294,6,FALSE))</f>
        <v>52851</v>
      </c>
      <c r="E310" s="83">
        <v>3728</v>
      </c>
      <c r="F310" s="82">
        <f t="shared" si="126"/>
        <v>0.07053792738074965</v>
      </c>
      <c r="G310" s="83">
        <v>2662</v>
      </c>
      <c r="H310" s="82">
        <f t="shared" si="129"/>
        <v>0.050368015742370056</v>
      </c>
      <c r="I310" s="83" t="s">
        <v>317</v>
      </c>
      <c r="J310" s="16">
        <f t="shared" si="127"/>
        <v>0</v>
      </c>
      <c r="K310" s="71">
        <f t="shared" si="128"/>
        <v>6390</v>
      </c>
      <c r="L310" s="16">
        <f t="shared" si="130"/>
        <v>0.12090594312311971</v>
      </c>
      <c r="M310" s="2">
        <f t="shared" si="121"/>
        <v>6390</v>
      </c>
    </row>
    <row r="311" spans="1:13" ht="11.25">
      <c r="A311" s="4"/>
      <c r="B311" s="5"/>
      <c r="C311" s="59"/>
      <c r="D311" s="67"/>
      <c r="E311" s="67"/>
      <c r="F311" s="23"/>
      <c r="G311" s="67"/>
      <c r="H311" s="23"/>
      <c r="I311" s="67"/>
      <c r="J311" s="16"/>
      <c r="K311" s="25"/>
      <c r="L311" s="16"/>
      <c r="M311" s="2">
        <f t="shared" si="121"/>
        <v>0</v>
      </c>
    </row>
    <row r="312" spans="1:13" ht="11.25">
      <c r="A312" s="4"/>
      <c r="B312" s="51" t="str">
        <f>B321&amp;" "&amp;"Municipalities"</f>
        <v>Pixley Ka Seme (Nc) Municipalities</v>
      </c>
      <c r="C312" s="59"/>
      <c r="D312" s="66">
        <f>SUM(D313:D321)</f>
        <v>963933</v>
      </c>
      <c r="E312" s="66">
        <f>SUM(E313:E321)</f>
        <v>275123</v>
      </c>
      <c r="F312" s="28">
        <f>IF(ISERROR(E312/D312),0,E312/D312)</f>
        <v>0.2854171399879452</v>
      </c>
      <c r="G312" s="66">
        <f>SUM(G313:G321)</f>
        <v>205979</v>
      </c>
      <c r="H312" s="28">
        <f>IF(ISERROR(G312/D312),0,G312/D312)</f>
        <v>0.21368601344699267</v>
      </c>
      <c r="I312" s="66">
        <f>SUM(I313:I321)</f>
        <v>40067</v>
      </c>
      <c r="J312" s="20">
        <f aca="true" t="shared" si="131" ref="J312:J321">IF(ISERROR(I312/D312),0,I312/D312)</f>
        <v>0.041566166943138166</v>
      </c>
      <c r="K312" s="25">
        <f aca="true" t="shared" si="132" ref="K312:K321">IF(E312="N/A",G312+I312,IF(G312="N/A",E312+I312,IF(I312="N/A",E312+G312,E312+G312+I312)))</f>
        <v>521169</v>
      </c>
      <c r="L312" s="20">
        <f>IF(ISERROR(K312/D312),0,K312/D312)</f>
        <v>0.540669320378076</v>
      </c>
      <c r="M312" s="2">
        <f t="shared" si="121"/>
        <v>521169</v>
      </c>
    </row>
    <row r="313" spans="1:13" ht="11.25">
      <c r="A313" s="4" t="s">
        <v>5</v>
      </c>
      <c r="B313" s="5" t="str">
        <f>VLOOKUP($C313,'[2]Sheet1'!$D$4:$F$281,3,FALSE)</f>
        <v>Ubuntu</v>
      </c>
      <c r="C313" s="59" t="s">
        <v>155</v>
      </c>
      <c r="D313" s="67">
        <f>IF(ISERROR(VLOOKUP(C313,'[4]Sheet1'!$B$11:$J$295,6,FALSE)),"Outstanding",VLOOKUP(C313,'[4]Sheet1'!$B$11:$J$294,6,FALSE))</f>
        <v>85357</v>
      </c>
      <c r="E313" s="74" t="s">
        <v>317</v>
      </c>
      <c r="F313" s="23">
        <f aca="true" t="shared" si="133" ref="F313:F321">IF(ISERROR(E313/D313),0,E313/D313)</f>
        <v>0</v>
      </c>
      <c r="G313" s="74">
        <v>1895</v>
      </c>
      <c r="H313" s="23">
        <f aca="true" t="shared" si="134" ref="H313:H321">IF(ISERROR(G313/D313),0,G313/D313)</f>
        <v>0.02220087397635812</v>
      </c>
      <c r="I313" s="74" t="s">
        <v>317</v>
      </c>
      <c r="J313" s="16">
        <f t="shared" si="131"/>
        <v>0</v>
      </c>
      <c r="K313" s="71">
        <f>IF(E313="N/A",G313,IF(G313="N/A",E313+I313,IF(I313="N/A",E313+G313,E313+G313+I313)))</f>
        <v>1895</v>
      </c>
      <c r="L313" s="16">
        <f aca="true" t="shared" si="135" ref="L313:L321">IF(ISERROR(K313/D313),0,K313/D313)</f>
        <v>0.02220087397635812</v>
      </c>
      <c r="M313" s="2">
        <f t="shared" si="121"/>
        <v>1895</v>
      </c>
    </row>
    <row r="314" spans="1:13" ht="11.25">
      <c r="A314" s="4" t="s">
        <v>5</v>
      </c>
      <c r="B314" s="5" t="str">
        <f>VLOOKUP($C314,'[2]Sheet1'!$D$4:$F$281,3,FALSE)</f>
        <v>Umsobomvu</v>
      </c>
      <c r="C314" s="59" t="s">
        <v>156</v>
      </c>
      <c r="D314" s="67">
        <f>IF(ISERROR(VLOOKUP(C314,'[4]Sheet1'!$B$11:$J$295,6,FALSE)),"Outstanding",VLOOKUP(C314,'[4]Sheet1'!$B$11:$J$294,6,FALSE))</f>
        <v>172907</v>
      </c>
      <c r="E314" s="74">
        <v>89960</v>
      </c>
      <c r="F314" s="23">
        <f t="shared" si="133"/>
        <v>0.5202796879247226</v>
      </c>
      <c r="G314" s="74">
        <v>2903</v>
      </c>
      <c r="H314" s="23">
        <f t="shared" si="134"/>
        <v>0.016789372321537013</v>
      </c>
      <c r="I314" s="74" t="s">
        <v>317</v>
      </c>
      <c r="J314" s="16">
        <f t="shared" si="131"/>
        <v>0</v>
      </c>
      <c r="K314" s="71">
        <f t="shared" si="132"/>
        <v>92863</v>
      </c>
      <c r="L314" s="16">
        <f t="shared" si="135"/>
        <v>0.5370690602462596</v>
      </c>
      <c r="M314" s="2">
        <f t="shared" si="121"/>
        <v>92863</v>
      </c>
    </row>
    <row r="315" spans="1:13" ht="11.25">
      <c r="A315" s="4" t="s">
        <v>5</v>
      </c>
      <c r="B315" s="5" t="str">
        <f>VLOOKUP($C315,'[2]Sheet1'!$D$4:$F$281,3,FALSE)</f>
        <v>Emthanjeni</v>
      </c>
      <c r="C315" s="59" t="s">
        <v>157</v>
      </c>
      <c r="D315" s="67">
        <f>IF(ISERROR(VLOOKUP(C315,'[4]Sheet1'!$B$11:$J$295,6,FALSE)),"Outstanding",VLOOKUP(C315,'[4]Sheet1'!$B$11:$J$294,6,FALSE))</f>
        <v>230089</v>
      </c>
      <c r="E315" s="83">
        <v>54230</v>
      </c>
      <c r="F315" s="82">
        <f t="shared" si="133"/>
        <v>0.2356914063688399</v>
      </c>
      <c r="G315" s="83">
        <v>39350</v>
      </c>
      <c r="H315" s="82">
        <f t="shared" si="134"/>
        <v>0.1710207789159847</v>
      </c>
      <c r="I315" s="83">
        <v>799</v>
      </c>
      <c r="J315" s="16">
        <f t="shared" si="131"/>
        <v>0.0034725693101365124</v>
      </c>
      <c r="K315" s="71">
        <f t="shared" si="132"/>
        <v>94379</v>
      </c>
      <c r="L315" s="16">
        <f t="shared" si="135"/>
        <v>0.41018475459496107</v>
      </c>
      <c r="M315" s="2">
        <f t="shared" si="121"/>
        <v>94379</v>
      </c>
    </row>
    <row r="316" spans="1:13" ht="11.25">
      <c r="A316" s="4" t="s">
        <v>5</v>
      </c>
      <c r="B316" s="5" t="str">
        <f>VLOOKUP($C316,'[2]Sheet1'!$D$4:$F$281,3,FALSE)</f>
        <v>Kareeberg</v>
      </c>
      <c r="C316" s="59" t="s">
        <v>158</v>
      </c>
      <c r="D316" s="67">
        <f>IF(ISERROR(VLOOKUP(C316,'[4]Sheet1'!$B$11:$J$295,6,FALSE)),"Outstanding",VLOOKUP(C316,'[4]Sheet1'!$B$11:$J$294,6,FALSE))</f>
        <v>58729</v>
      </c>
      <c r="E316" s="83">
        <v>4880</v>
      </c>
      <c r="F316" s="82">
        <f t="shared" si="133"/>
        <v>0.08309353130480683</v>
      </c>
      <c r="G316" s="83">
        <v>1896</v>
      </c>
      <c r="H316" s="82">
        <f t="shared" si="134"/>
        <v>0.032283880195474124</v>
      </c>
      <c r="I316" s="83" t="s">
        <v>317</v>
      </c>
      <c r="J316" s="16">
        <f t="shared" si="131"/>
        <v>0</v>
      </c>
      <c r="K316" s="71">
        <f t="shared" si="132"/>
        <v>6776</v>
      </c>
      <c r="L316" s="16">
        <f t="shared" si="135"/>
        <v>0.11537741150028095</v>
      </c>
      <c r="M316" s="2">
        <f t="shared" si="121"/>
        <v>6776</v>
      </c>
    </row>
    <row r="317" spans="1:13" ht="11.25">
      <c r="A317" s="4" t="s">
        <v>5</v>
      </c>
      <c r="B317" s="5" t="str">
        <f>VLOOKUP($C317,'[2]Sheet1'!$D$4:$F$281,3,FALSE)</f>
        <v>Renosterberg</v>
      </c>
      <c r="C317" s="59" t="s">
        <v>159</v>
      </c>
      <c r="D317" s="67">
        <f>IF(ISERROR(VLOOKUP(C317,'[4]Sheet1'!$B$11:$J$295,6,FALSE)),"Outstanding",VLOOKUP(C317,'[4]Sheet1'!$B$11:$J$294,6,FALSE))</f>
        <v>66968</v>
      </c>
      <c r="E317" s="74">
        <v>17367</v>
      </c>
      <c r="F317" s="23">
        <f t="shared" si="133"/>
        <v>0.2593328156731573</v>
      </c>
      <c r="G317" s="74">
        <v>48529</v>
      </c>
      <c r="H317" s="23">
        <f t="shared" si="134"/>
        <v>0.7246595388842432</v>
      </c>
      <c r="I317" s="74">
        <v>36200</v>
      </c>
      <c r="J317" s="16">
        <f t="shared" si="131"/>
        <v>0.5405566837892725</v>
      </c>
      <c r="K317" s="71">
        <f t="shared" si="132"/>
        <v>102096</v>
      </c>
      <c r="L317" s="16">
        <f t="shared" si="135"/>
        <v>1.524549038346673</v>
      </c>
      <c r="M317" s="2">
        <f t="shared" si="121"/>
        <v>102096</v>
      </c>
    </row>
    <row r="318" spans="1:13" ht="11.25">
      <c r="A318" s="4" t="s">
        <v>5</v>
      </c>
      <c r="B318" s="5" t="str">
        <f>VLOOKUP($C318,'[2]Sheet1'!$D$4:$F$281,3,FALSE)</f>
        <v>Thembelihle</v>
      </c>
      <c r="C318" s="59" t="s">
        <v>160</v>
      </c>
      <c r="D318" s="67">
        <f>IF(ISERROR(VLOOKUP(C318,'[4]Sheet1'!$B$11:$J$295,6,FALSE)),"Outstanding",VLOOKUP(C318,'[4]Sheet1'!$B$11:$J$294,6,FALSE))</f>
        <v>83082</v>
      </c>
      <c r="E318" s="83">
        <v>3305</v>
      </c>
      <c r="F318" s="82">
        <f t="shared" si="133"/>
        <v>0.03977997640884909</v>
      </c>
      <c r="G318" s="83">
        <v>51229</v>
      </c>
      <c r="H318" s="82">
        <f t="shared" si="134"/>
        <v>0.6166076887893888</v>
      </c>
      <c r="I318" s="83">
        <v>1614</v>
      </c>
      <c r="J318" s="16">
        <f t="shared" si="131"/>
        <v>0.01942659059724128</v>
      </c>
      <c r="K318" s="71">
        <f t="shared" si="132"/>
        <v>56148</v>
      </c>
      <c r="L318" s="16">
        <f t="shared" si="135"/>
        <v>0.6758142557954792</v>
      </c>
      <c r="M318" s="2">
        <f t="shared" si="121"/>
        <v>56148</v>
      </c>
    </row>
    <row r="319" spans="1:13" ht="11.25">
      <c r="A319" s="4" t="s">
        <v>5</v>
      </c>
      <c r="B319" s="5" t="str">
        <f>VLOOKUP($C319,'[2]Sheet1'!$D$4:$F$281,3,FALSE)</f>
        <v>Siyathemba</v>
      </c>
      <c r="C319" s="59" t="s">
        <v>161</v>
      </c>
      <c r="D319" s="67">
        <f>IF(ISERROR(VLOOKUP(C319,'[4]Sheet1'!$B$11:$J$295,6,FALSE)),"Outstanding",VLOOKUP(C319,'[4]Sheet1'!$B$11:$J$294,6,FALSE))</f>
        <v>83116</v>
      </c>
      <c r="E319" s="83">
        <v>19172</v>
      </c>
      <c r="F319" s="82">
        <f t="shared" si="133"/>
        <v>0.2306655758217431</v>
      </c>
      <c r="G319" s="83">
        <v>20192</v>
      </c>
      <c r="H319" s="82">
        <f t="shared" si="134"/>
        <v>0.24293758121180037</v>
      </c>
      <c r="I319" s="83">
        <v>388</v>
      </c>
      <c r="J319" s="16">
        <f t="shared" si="131"/>
        <v>0.004668174599355118</v>
      </c>
      <c r="K319" s="71">
        <f t="shared" si="132"/>
        <v>39752</v>
      </c>
      <c r="L319" s="16">
        <f t="shared" si="135"/>
        <v>0.4782713316328986</v>
      </c>
      <c r="M319" s="2">
        <f t="shared" si="121"/>
        <v>39752</v>
      </c>
    </row>
    <row r="320" spans="1:13" ht="11.25">
      <c r="A320" s="4" t="s">
        <v>5</v>
      </c>
      <c r="B320" s="5" t="str">
        <f>VLOOKUP($C320,'[2]Sheet1'!$D$4:$F$281,3,FALSE)</f>
        <v>Siyancuma</v>
      </c>
      <c r="C320" s="59" t="s">
        <v>162</v>
      </c>
      <c r="D320" s="67">
        <f>IF(ISERROR(VLOOKUP(C320,'[4]Sheet1'!$B$11:$J$295,6,FALSE)),"Outstanding",VLOOKUP(C320,'[4]Sheet1'!$B$11:$J$294,6,FALSE))</f>
        <v>139371</v>
      </c>
      <c r="E320" s="74">
        <v>85548</v>
      </c>
      <c r="F320" s="23">
        <f t="shared" si="133"/>
        <v>0.6138149256301526</v>
      </c>
      <c r="G320" s="74">
        <v>8509</v>
      </c>
      <c r="H320" s="23">
        <f t="shared" si="134"/>
        <v>0.061052873266317954</v>
      </c>
      <c r="I320" s="74">
        <v>595</v>
      </c>
      <c r="J320" s="16">
        <f t="shared" si="131"/>
        <v>0.004269180819539215</v>
      </c>
      <c r="K320" s="71">
        <f t="shared" si="132"/>
        <v>94652</v>
      </c>
      <c r="L320" s="16">
        <f t="shared" si="135"/>
        <v>0.6791369797160098</v>
      </c>
      <c r="M320" s="2">
        <f t="shared" si="121"/>
        <v>94652</v>
      </c>
    </row>
    <row r="321" spans="1:13" ht="11.25">
      <c r="A321" s="4" t="s">
        <v>15</v>
      </c>
      <c r="B321" s="5" t="str">
        <f>VLOOKUP($C321,'[2]Sheet1'!$D$4:$F$281,3,FALSE)</f>
        <v>Pixley Ka Seme (Nc)</v>
      </c>
      <c r="C321" s="59" t="s">
        <v>163</v>
      </c>
      <c r="D321" s="67">
        <f>IF(ISERROR(VLOOKUP(C321,'[4]Sheet1'!$B$11:$J$295,6,FALSE)),"Outstanding",VLOOKUP(C321,'[4]Sheet1'!$B$11:$J$294,6,FALSE))</f>
        <v>44314</v>
      </c>
      <c r="E321" s="83">
        <v>661</v>
      </c>
      <c r="F321" s="82">
        <f t="shared" si="133"/>
        <v>0.014916279279685878</v>
      </c>
      <c r="G321" s="83">
        <v>31476</v>
      </c>
      <c r="H321" s="82">
        <f t="shared" si="134"/>
        <v>0.7102947149884912</v>
      </c>
      <c r="I321" s="83">
        <v>471</v>
      </c>
      <c r="J321" s="16">
        <f t="shared" si="131"/>
        <v>0.010628695220472086</v>
      </c>
      <c r="K321" s="71">
        <f t="shared" si="132"/>
        <v>32608</v>
      </c>
      <c r="L321" s="16">
        <f t="shared" si="135"/>
        <v>0.7358396894886492</v>
      </c>
      <c r="M321" s="2">
        <f t="shared" si="121"/>
        <v>32608</v>
      </c>
    </row>
    <row r="322" spans="1:13" ht="11.25">
      <c r="A322" s="4"/>
      <c r="B322" s="13"/>
      <c r="C322" s="59"/>
      <c r="D322" s="67"/>
      <c r="E322" s="67"/>
      <c r="F322" s="23"/>
      <c r="G322" s="67"/>
      <c r="H322" s="23"/>
      <c r="I322" s="67"/>
      <c r="J322" s="16"/>
      <c r="K322" s="25"/>
      <c r="L322" s="16"/>
      <c r="M322" s="2">
        <f t="shared" si="121"/>
        <v>0</v>
      </c>
    </row>
    <row r="323" spans="1:13" ht="11.25">
      <c r="A323" s="4"/>
      <c r="B323" s="51" t="str">
        <f>B330&amp;" "&amp;"Municipalities"</f>
        <v>Z F Mgcawu Municipalities</v>
      </c>
      <c r="C323" s="59"/>
      <c r="D323" s="66">
        <f>SUM(D324:D330)</f>
        <v>1237543</v>
      </c>
      <c r="E323" s="66">
        <f>SUM(E324:E330)</f>
        <v>112371</v>
      </c>
      <c r="F323" s="28">
        <f aca="true" t="shared" si="136" ref="F323:F330">IF(ISERROR(E323/D323),0,E323/D323)</f>
        <v>0.0908016933553016</v>
      </c>
      <c r="G323" s="66">
        <f>SUM(G324:G330)</f>
        <v>63240</v>
      </c>
      <c r="H323" s="28">
        <f aca="true" t="shared" si="137" ref="H323:H330">IF(ISERROR(G323/D323),0,G323/D323)</f>
        <v>0.05110125466347432</v>
      </c>
      <c r="I323" s="66">
        <f>SUM(I324:I330)</f>
        <v>33794</v>
      </c>
      <c r="J323" s="20">
        <f aca="true" t="shared" si="138" ref="J323:J330">IF(ISERROR(I323/D323),0,I323/D323)</f>
        <v>0.027307333967385376</v>
      </c>
      <c r="K323" s="25">
        <f aca="true" t="shared" si="139" ref="K323:K330">IF(E323="N/A",G323+I323,IF(G323="N/A",E323+I323,IF(I323="N/A",E323+G323,E323+G323+I323)))</f>
        <v>209405</v>
      </c>
      <c r="L323" s="20">
        <f aca="true" t="shared" si="140" ref="L323:L330">IF(ISERROR(K323/D323),0,K323/D323)</f>
        <v>0.16921028198616128</v>
      </c>
      <c r="M323" s="2">
        <f t="shared" si="121"/>
        <v>209405</v>
      </c>
    </row>
    <row r="324" spans="1:13" ht="11.25">
      <c r="A324" s="4" t="s">
        <v>5</v>
      </c>
      <c r="B324" s="5" t="str">
        <f>VLOOKUP($C324,'[2]Sheet1'!$D$4:$F$281,3,FALSE)</f>
        <v>Mier</v>
      </c>
      <c r="C324" s="59" t="s">
        <v>164</v>
      </c>
      <c r="D324" s="67">
        <f>IF(ISERROR(VLOOKUP(C324,'[4]Sheet1'!$B$11:$J$295,6,FALSE)),"Outstanding",VLOOKUP(C324,'[4]Sheet1'!$B$11:$J$294,6,FALSE))</f>
        <v>45497</v>
      </c>
      <c r="E324" s="83">
        <v>16437</v>
      </c>
      <c r="F324" s="82">
        <f t="shared" si="136"/>
        <v>0.3612765676857815</v>
      </c>
      <c r="G324" s="83">
        <v>8085</v>
      </c>
      <c r="H324" s="82">
        <f t="shared" si="137"/>
        <v>0.17770402444117195</v>
      </c>
      <c r="I324" s="83">
        <v>381</v>
      </c>
      <c r="J324" s="16">
        <f t="shared" si="138"/>
        <v>0.008374178517264875</v>
      </c>
      <c r="K324" s="71">
        <f t="shared" si="139"/>
        <v>24903</v>
      </c>
      <c r="L324" s="16">
        <f t="shared" si="140"/>
        <v>0.5473547706442183</v>
      </c>
      <c r="M324" s="2">
        <f t="shared" si="121"/>
        <v>24903</v>
      </c>
    </row>
    <row r="325" spans="1:13" ht="11.25">
      <c r="A325" s="4" t="s">
        <v>5</v>
      </c>
      <c r="B325" s="5" t="str">
        <f>VLOOKUP($C325,'[2]Sheet1'!$D$4:$F$281,3,FALSE)</f>
        <v>!Kai! Garib</v>
      </c>
      <c r="C325" s="59" t="s">
        <v>165</v>
      </c>
      <c r="D325" s="67">
        <f>IF(ISERROR(VLOOKUP(C325,'[4]Sheet1'!$B$11:$J$295,6,FALSE)),"Outstanding",VLOOKUP(C325,'[4]Sheet1'!$B$11:$J$294,6,FALSE))</f>
        <v>207103</v>
      </c>
      <c r="E325" s="83">
        <v>5162</v>
      </c>
      <c r="F325" s="82">
        <f t="shared" si="136"/>
        <v>0.024924795874516546</v>
      </c>
      <c r="G325" s="83">
        <v>3545</v>
      </c>
      <c r="H325" s="82">
        <f t="shared" si="137"/>
        <v>0.017117086667020758</v>
      </c>
      <c r="I325" s="83" t="s">
        <v>317</v>
      </c>
      <c r="J325" s="16">
        <f t="shared" si="138"/>
        <v>0</v>
      </c>
      <c r="K325" s="71">
        <f t="shared" si="139"/>
        <v>8707</v>
      </c>
      <c r="L325" s="16">
        <f t="shared" si="140"/>
        <v>0.042041882541537304</v>
      </c>
      <c r="M325" s="2">
        <f t="shared" si="121"/>
        <v>8707</v>
      </c>
    </row>
    <row r="326" spans="1:13" ht="11.25">
      <c r="A326" s="4" t="s">
        <v>5</v>
      </c>
      <c r="B326" s="5" t="str">
        <f>VLOOKUP($C326,'[2]Sheet1'!$D$4:$F$281,3,FALSE)</f>
        <v>//Khara Hais</v>
      </c>
      <c r="C326" s="59" t="s">
        <v>166</v>
      </c>
      <c r="D326" s="67">
        <f>IF(ISERROR(VLOOKUP(C326,'[4]Sheet1'!$B$11:$J$295,6,FALSE)),"Outstanding",VLOOKUP(C326,'[4]Sheet1'!$B$11:$J$294,6,FALSE))</f>
        <v>593970</v>
      </c>
      <c r="E326" s="83">
        <v>11265</v>
      </c>
      <c r="F326" s="82">
        <f t="shared" si="136"/>
        <v>0.01896560432345068</v>
      </c>
      <c r="G326" s="83">
        <v>31480</v>
      </c>
      <c r="H326" s="82">
        <f t="shared" si="137"/>
        <v>0.052999309729447615</v>
      </c>
      <c r="I326" s="83" t="s">
        <v>317</v>
      </c>
      <c r="J326" s="16">
        <f t="shared" si="138"/>
        <v>0</v>
      </c>
      <c r="K326" s="71">
        <f t="shared" si="139"/>
        <v>42745</v>
      </c>
      <c r="L326" s="16">
        <f t="shared" si="140"/>
        <v>0.07196491405289829</v>
      </c>
      <c r="M326" s="2">
        <f t="shared" si="121"/>
        <v>42745</v>
      </c>
    </row>
    <row r="327" spans="1:13" ht="11.25">
      <c r="A327" s="4" t="s">
        <v>5</v>
      </c>
      <c r="B327" s="5" t="str">
        <f>VLOOKUP($C327,'[2]Sheet1'!$D$4:$F$281,3,FALSE)</f>
        <v>!Kheis</v>
      </c>
      <c r="C327" s="59" t="s">
        <v>167</v>
      </c>
      <c r="D327" s="67">
        <f>IF(ISERROR(VLOOKUP(C327,'[4]Sheet1'!$B$11:$J$295,6,FALSE)),"Outstanding",VLOOKUP(C327,'[4]Sheet1'!$B$11:$J$294,6,FALSE))</f>
        <v>52932</v>
      </c>
      <c r="E327" s="83" t="s">
        <v>317</v>
      </c>
      <c r="F327" s="82">
        <f t="shared" si="136"/>
        <v>0</v>
      </c>
      <c r="G327" s="83">
        <v>1747</v>
      </c>
      <c r="H327" s="82">
        <f t="shared" si="137"/>
        <v>0.033004609687901455</v>
      </c>
      <c r="I327" s="83">
        <v>473</v>
      </c>
      <c r="J327" s="16">
        <f t="shared" si="138"/>
        <v>0.008935993349958437</v>
      </c>
      <c r="K327" s="71">
        <f t="shared" si="139"/>
        <v>2220</v>
      </c>
      <c r="L327" s="16">
        <f t="shared" si="140"/>
        <v>0.041940603037859896</v>
      </c>
      <c r="M327" s="2">
        <f t="shared" si="121"/>
        <v>2220</v>
      </c>
    </row>
    <row r="328" spans="1:13" ht="11.25">
      <c r="A328" s="4" t="s">
        <v>5</v>
      </c>
      <c r="B328" s="5" t="str">
        <f>VLOOKUP($C328,'[2]Sheet1'!$D$4:$F$281,3,FALSE)</f>
        <v>Tsantsabane</v>
      </c>
      <c r="C328" s="59" t="s">
        <v>168</v>
      </c>
      <c r="D328" s="67">
        <f>IF(ISERROR(VLOOKUP(C328,'[4]Sheet1'!$B$11:$J$295,6,FALSE)),"Outstanding",VLOOKUP(C328,'[4]Sheet1'!$B$11:$J$294,6,FALSE))</f>
        <v>207798</v>
      </c>
      <c r="E328" s="83">
        <v>60056</v>
      </c>
      <c r="F328" s="82">
        <f t="shared" si="136"/>
        <v>0.2890114438060039</v>
      </c>
      <c r="G328" s="83">
        <v>1363</v>
      </c>
      <c r="H328" s="82">
        <f t="shared" si="137"/>
        <v>0.006559254660776331</v>
      </c>
      <c r="I328" s="83">
        <v>32537</v>
      </c>
      <c r="J328" s="16">
        <f t="shared" si="138"/>
        <v>0.15657994783395413</v>
      </c>
      <c r="K328" s="71">
        <f t="shared" si="139"/>
        <v>93956</v>
      </c>
      <c r="L328" s="16">
        <f t="shared" si="140"/>
        <v>0.45215064630073437</v>
      </c>
      <c r="M328" s="2">
        <f t="shared" si="121"/>
        <v>93956</v>
      </c>
    </row>
    <row r="329" spans="1:13" ht="11.25">
      <c r="A329" s="4" t="s">
        <v>5</v>
      </c>
      <c r="B329" s="5" t="str">
        <f>VLOOKUP($C329,'[2]Sheet1'!$D$4:$F$281,3,FALSE)</f>
        <v>Kgatelopele</v>
      </c>
      <c r="C329" s="59" t="s">
        <v>169</v>
      </c>
      <c r="D329" s="67">
        <f>IF(ISERROR(VLOOKUP(C329,'[4]Sheet1'!$B$11:$J$295,6,FALSE)),"Outstanding",VLOOKUP(C329,'[4]Sheet1'!$B$11:$J$294,6,FALSE))</f>
        <v>64835</v>
      </c>
      <c r="E329" s="74">
        <v>19451</v>
      </c>
      <c r="F329" s="23">
        <f t="shared" si="136"/>
        <v>0.30000771188401326</v>
      </c>
      <c r="G329" s="74">
        <v>13060</v>
      </c>
      <c r="H329" s="23">
        <f t="shared" si="137"/>
        <v>0.20143441042646718</v>
      </c>
      <c r="I329" s="74">
        <v>403</v>
      </c>
      <c r="J329" s="16">
        <f t="shared" si="138"/>
        <v>0.0062157785146911395</v>
      </c>
      <c r="K329" s="71">
        <f t="shared" si="139"/>
        <v>32914</v>
      </c>
      <c r="L329" s="16">
        <f t="shared" si="140"/>
        <v>0.5076579008251716</v>
      </c>
      <c r="M329" s="2">
        <f t="shared" si="121"/>
        <v>32914</v>
      </c>
    </row>
    <row r="330" spans="1:13" ht="11.25">
      <c r="A330" s="4" t="s">
        <v>15</v>
      </c>
      <c r="B330" s="5" t="str">
        <f>VLOOKUP($C330,'[2]Sheet1'!$D$4:$F$281,3,FALSE)</f>
        <v>Z F Mgcawu</v>
      </c>
      <c r="C330" s="59" t="s">
        <v>170</v>
      </c>
      <c r="D330" s="67">
        <f>IF(ISERROR(VLOOKUP(C330,'[4]Sheet1'!$B$11:$J$295,6,FALSE)),"Outstanding",VLOOKUP(C330,'[4]Sheet1'!$B$11:$J$294,6,FALSE))</f>
        <v>65408</v>
      </c>
      <c r="E330" s="74" t="s">
        <v>317</v>
      </c>
      <c r="F330" s="23">
        <f t="shared" si="136"/>
        <v>0</v>
      </c>
      <c r="G330" s="74">
        <v>3960</v>
      </c>
      <c r="H330" s="23">
        <f t="shared" si="137"/>
        <v>0.060543052837573386</v>
      </c>
      <c r="I330" s="74" t="s">
        <v>317</v>
      </c>
      <c r="J330" s="16">
        <f t="shared" si="138"/>
        <v>0</v>
      </c>
      <c r="K330" s="71">
        <f>IF(E330="N/A",G330,IF(G330="N/A",E330+I330,IF(I330="N/A",E330+G330,E330+G330+I330)))</f>
        <v>3960</v>
      </c>
      <c r="L330" s="16">
        <f t="shared" si="140"/>
        <v>0.060543052837573386</v>
      </c>
      <c r="M330" s="2">
        <f t="shared" si="121"/>
        <v>3960</v>
      </c>
    </row>
    <row r="331" spans="1:13" ht="11.25">
      <c r="A331" s="4"/>
      <c r="B331" s="13"/>
      <c r="C331" s="59"/>
      <c r="D331" s="67"/>
      <c r="E331" s="67"/>
      <c r="F331" s="23"/>
      <c r="G331" s="67"/>
      <c r="H331" s="23"/>
      <c r="I331" s="67"/>
      <c r="J331" s="16"/>
      <c r="K331" s="25"/>
      <c r="L331" s="16"/>
      <c r="M331" s="2">
        <f t="shared" si="121"/>
        <v>0</v>
      </c>
    </row>
    <row r="332" spans="1:13" ht="11.25">
      <c r="A332" s="4"/>
      <c r="B332" s="51" t="str">
        <f>B337&amp;" "&amp;"Municipalities"</f>
        <v>Frances Baard Municipalities</v>
      </c>
      <c r="C332" s="59"/>
      <c r="D332" s="66">
        <f>SUM(D333:D337)</f>
        <v>2054068</v>
      </c>
      <c r="E332" s="66">
        <f>SUM(E333:E337)</f>
        <v>16608</v>
      </c>
      <c r="F332" s="28">
        <f aca="true" t="shared" si="141" ref="F332:F337">IF(ISERROR(E332/D332),0,E332/D332)</f>
        <v>0.008085418788472435</v>
      </c>
      <c r="G332" s="66">
        <f>SUM(G333:G337)</f>
        <v>17476</v>
      </c>
      <c r="H332" s="28">
        <f aca="true" t="shared" si="142" ref="H332:H339">IF(ISERROR(G332/D332),0,G332/D332)</f>
        <v>0.008507994866771694</v>
      </c>
      <c r="I332" s="66">
        <f>SUM(I333:I337)</f>
        <v>2031</v>
      </c>
      <c r="J332" s="20">
        <f aca="true" t="shared" si="143" ref="J332:J337">IF(ISERROR(I332/D332),0,I332/D332)</f>
        <v>0.0009887696025642774</v>
      </c>
      <c r="K332" s="25">
        <f aca="true" t="shared" si="144" ref="K332:K337">IF(E332="N/A",G332+I332,IF(G332="N/A",E332+I332,IF(I332="N/A",E332+G332,E332+G332+I332)))</f>
        <v>36115</v>
      </c>
      <c r="L332" s="20">
        <f aca="true" t="shared" si="145" ref="L332:L337">IF(ISERROR(K332/D332),0,K332/D332)</f>
        <v>0.017582183257808408</v>
      </c>
      <c r="M332" s="2">
        <f t="shared" si="121"/>
        <v>36115</v>
      </c>
    </row>
    <row r="333" spans="1:13" ht="11.25">
      <c r="A333" s="4" t="s">
        <v>5</v>
      </c>
      <c r="B333" s="5" t="str">
        <f>VLOOKUP($C333,'[2]Sheet1'!$D$4:$F$281,3,FALSE)</f>
        <v>Sol Plaatje</v>
      </c>
      <c r="C333" s="59" t="s">
        <v>171</v>
      </c>
      <c r="D333" s="67">
        <f>IF(ISERROR(VLOOKUP(C333,'[4]Sheet1'!$B$11:$J$295,6,FALSE)),"Outstanding",VLOOKUP(C333,'[4]Sheet1'!$B$11:$J$294,6,FALSE))</f>
        <v>1471118</v>
      </c>
      <c r="E333" s="83" t="s">
        <v>317</v>
      </c>
      <c r="F333" s="82">
        <f t="shared" si="141"/>
        <v>0</v>
      </c>
      <c r="G333" s="83">
        <v>14143</v>
      </c>
      <c r="H333" s="82">
        <f t="shared" si="142"/>
        <v>0.009613776733069679</v>
      </c>
      <c r="I333" s="83">
        <v>999</v>
      </c>
      <c r="J333" s="16">
        <f t="shared" si="143"/>
        <v>0.0006790753698887513</v>
      </c>
      <c r="K333" s="71">
        <f t="shared" si="144"/>
        <v>15142</v>
      </c>
      <c r="L333" s="16">
        <f t="shared" si="145"/>
        <v>0.01029285210295843</v>
      </c>
      <c r="M333" s="2">
        <f t="shared" si="121"/>
        <v>15142</v>
      </c>
    </row>
    <row r="334" spans="1:13" ht="11.25">
      <c r="A334" s="4" t="s">
        <v>5</v>
      </c>
      <c r="B334" s="5" t="str">
        <f>VLOOKUP($C334,'[2]Sheet1'!$D$4:$F$281,3,FALSE)</f>
        <v>Dikgatlong</v>
      </c>
      <c r="C334" s="59" t="s">
        <v>172</v>
      </c>
      <c r="D334" s="67">
        <f>IF(ISERROR(VLOOKUP(C334,'[4]Sheet1'!$B$11:$J$295,6,FALSE)),"Outstanding",VLOOKUP(C334,'[4]Sheet1'!$B$11:$J$294,6,FALSE))</f>
        <v>156899</v>
      </c>
      <c r="E334" s="83" t="s">
        <v>317</v>
      </c>
      <c r="F334" s="82">
        <f t="shared" si="141"/>
        <v>0</v>
      </c>
      <c r="G334" s="83" t="s">
        <v>317</v>
      </c>
      <c r="H334" s="82">
        <f t="shared" si="142"/>
        <v>0</v>
      </c>
      <c r="I334" s="83">
        <v>75</v>
      </c>
      <c r="J334" s="16">
        <f t="shared" si="143"/>
        <v>0.00047801451889432054</v>
      </c>
      <c r="K334" s="71">
        <f>IF(E334="N/A",I334,IF(G334="N/A",E334+I334,IF(I334="N/A",E334+G334,E334+G334+I334)))</f>
        <v>75</v>
      </c>
      <c r="L334" s="16">
        <f t="shared" si="145"/>
        <v>0.00047801451889432054</v>
      </c>
      <c r="M334" s="2">
        <f t="shared" si="121"/>
        <v>75</v>
      </c>
    </row>
    <row r="335" spans="1:13" ht="11.25">
      <c r="A335" s="4" t="s">
        <v>5</v>
      </c>
      <c r="B335" s="5" t="str">
        <f>VLOOKUP($C335,'[2]Sheet1'!$D$4:$F$281,3,FALSE)</f>
        <v>Magareng</v>
      </c>
      <c r="C335" s="59" t="s">
        <v>173</v>
      </c>
      <c r="D335" s="67">
        <f>IF(ISERROR(VLOOKUP(C335,'[4]Sheet1'!$B$11:$J$295,6,FALSE)),"Outstanding",VLOOKUP(C335,'[4]Sheet1'!$B$11:$J$294,6,FALSE))</f>
        <v>94330</v>
      </c>
      <c r="E335" s="83">
        <v>1474</v>
      </c>
      <c r="F335" s="82">
        <f t="shared" si="141"/>
        <v>0.01562599385137284</v>
      </c>
      <c r="G335" s="83">
        <v>2257</v>
      </c>
      <c r="H335" s="82">
        <f t="shared" si="142"/>
        <v>0.02392664051733277</v>
      </c>
      <c r="I335" s="83">
        <v>565</v>
      </c>
      <c r="J335" s="16">
        <f t="shared" si="143"/>
        <v>0.005989610940315912</v>
      </c>
      <c r="K335" s="71">
        <f t="shared" si="144"/>
        <v>4296</v>
      </c>
      <c r="L335" s="16">
        <f t="shared" si="145"/>
        <v>0.04554224530902152</v>
      </c>
      <c r="M335" s="2">
        <f t="shared" si="121"/>
        <v>4296</v>
      </c>
    </row>
    <row r="336" spans="1:13" ht="11.25">
      <c r="A336" s="4" t="s">
        <v>5</v>
      </c>
      <c r="B336" s="5" t="str">
        <f>VLOOKUP($C336,'[2]Sheet1'!$D$4:$F$281,3,FALSE)</f>
        <v>Phokwane</v>
      </c>
      <c r="C336" s="59" t="s">
        <v>174</v>
      </c>
      <c r="D336" s="67">
        <f>IF(ISERROR(VLOOKUP(C336,'[4]Sheet1'!$B$11:$J$295,6,FALSE)),"Outstanding",VLOOKUP(C336,'[4]Sheet1'!$B$11:$J$294,6,FALSE))</f>
        <v>226188</v>
      </c>
      <c r="E336" s="83">
        <v>14134</v>
      </c>
      <c r="F336" s="82">
        <f t="shared" si="141"/>
        <v>0.06248784197216475</v>
      </c>
      <c r="G336" s="83">
        <v>892</v>
      </c>
      <c r="H336" s="82">
        <f t="shared" si="142"/>
        <v>0.003943622119652678</v>
      </c>
      <c r="I336" s="83">
        <v>210</v>
      </c>
      <c r="J336" s="16">
        <f t="shared" si="143"/>
        <v>0.0009284312165101597</v>
      </c>
      <c r="K336" s="71">
        <f t="shared" si="144"/>
        <v>15236</v>
      </c>
      <c r="L336" s="16">
        <f t="shared" si="145"/>
        <v>0.06735989530832759</v>
      </c>
      <c r="M336" s="2">
        <f t="shared" si="121"/>
        <v>15236</v>
      </c>
    </row>
    <row r="337" spans="1:13" ht="11.25">
      <c r="A337" s="4" t="s">
        <v>15</v>
      </c>
      <c r="B337" s="5" t="str">
        <f>VLOOKUP($C337,'[2]Sheet1'!$D$4:$F$281,3,FALSE)</f>
        <v>Frances Baard</v>
      </c>
      <c r="C337" s="59" t="s">
        <v>175</v>
      </c>
      <c r="D337" s="67">
        <f>IF(ISERROR(VLOOKUP(C337,'[4]Sheet1'!$B$11:$J$295,6,FALSE)),"Outstanding",VLOOKUP(C337,'[4]Sheet1'!$B$11:$J$294,6,FALSE))</f>
        <v>105533</v>
      </c>
      <c r="E337" s="83">
        <v>1000</v>
      </c>
      <c r="F337" s="82">
        <f t="shared" si="141"/>
        <v>0.009475709019927416</v>
      </c>
      <c r="G337" s="83">
        <v>184</v>
      </c>
      <c r="H337" s="82">
        <f t="shared" si="142"/>
        <v>0.0017435304596666445</v>
      </c>
      <c r="I337" s="83">
        <v>182</v>
      </c>
      <c r="J337" s="16">
        <f t="shared" si="143"/>
        <v>0.0017245790416267896</v>
      </c>
      <c r="K337" s="71">
        <f t="shared" si="144"/>
        <v>1366</v>
      </c>
      <c r="L337" s="16">
        <f t="shared" si="145"/>
        <v>0.01294381852122085</v>
      </c>
      <c r="M337" s="2">
        <f t="shared" si="121"/>
        <v>1366</v>
      </c>
    </row>
    <row r="338" spans="1:13" ht="11.25">
      <c r="A338" s="4"/>
      <c r="B338" s="5"/>
      <c r="C338" s="59"/>
      <c r="D338" s="67"/>
      <c r="E338" s="67"/>
      <c r="F338" s="82"/>
      <c r="G338" s="67"/>
      <c r="H338" s="82"/>
      <c r="I338" s="67"/>
      <c r="J338" s="16"/>
      <c r="K338" s="25"/>
      <c r="L338" s="16"/>
      <c r="M338" s="2">
        <f t="shared" si="121"/>
        <v>0</v>
      </c>
    </row>
    <row r="339" spans="1:13" s="19" customFormat="1" ht="11.25">
      <c r="A339" s="79">
        <f>COUNTIF(A297:A337,"A")+COUNTIF(A297:A337,"b")+COUNTIF(A297:A337,"c")</f>
        <v>32</v>
      </c>
      <c r="B339" s="6" t="s">
        <v>244</v>
      </c>
      <c r="C339" s="60"/>
      <c r="D339" s="66">
        <f>D297+D303+D312+D323+D332</f>
        <v>5853643</v>
      </c>
      <c r="E339" s="66">
        <f>E297+E303+E312+E323+E332</f>
        <v>751592</v>
      </c>
      <c r="F339" s="28">
        <f>IF(ISERROR(E339/D339),0,E339/D339)</f>
        <v>0.12839730745452022</v>
      </c>
      <c r="G339" s="66">
        <f>G297+G303+G312+G323+G332</f>
        <v>390002</v>
      </c>
      <c r="H339" s="28">
        <f t="shared" si="142"/>
        <v>0.06662551850189702</v>
      </c>
      <c r="I339" s="66">
        <f>I297+I303+I312+I323+I332</f>
        <v>82623</v>
      </c>
      <c r="J339" s="20">
        <f>IF(ISERROR(I339/D339),0,I339/D339)</f>
        <v>0.014114799963031568</v>
      </c>
      <c r="K339" s="25">
        <f>IF(E339="N/A",G339+I339,IF(G339="N/A",E339+I339,IF(I339="N/A",E339+G339,E339+G339+I339)))</f>
        <v>1224217</v>
      </c>
      <c r="L339" s="20">
        <f aca="true" t="shared" si="146" ref="L339:L382">IF(ISERROR(K339/D339),0,K339/D339)</f>
        <v>0.2091376259194488</v>
      </c>
      <c r="M339" s="2">
        <f t="shared" si="121"/>
        <v>1224217</v>
      </c>
    </row>
    <row r="340" spans="1:213" s="3" customFormat="1" ht="11.25">
      <c r="A340" s="8"/>
      <c r="B340" s="75"/>
      <c r="C340" s="76"/>
      <c r="D340" s="77"/>
      <c r="E340" s="77"/>
      <c r="F340" s="29"/>
      <c r="G340" s="77"/>
      <c r="H340" s="29"/>
      <c r="I340" s="77"/>
      <c r="J340" s="17"/>
      <c r="K340" s="78"/>
      <c r="L340" s="17"/>
      <c r="M340" s="2"/>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c r="FE340" s="1"/>
      <c r="FF340" s="1"/>
      <c r="FG340" s="1"/>
      <c r="FH340" s="1"/>
      <c r="FI340" s="1"/>
      <c r="FJ340" s="1"/>
      <c r="FK340" s="1"/>
      <c r="FL340" s="1"/>
      <c r="FM340" s="1"/>
      <c r="FN340" s="1"/>
      <c r="FO340" s="1"/>
      <c r="FP340" s="1"/>
      <c r="FQ340" s="1"/>
      <c r="FR340" s="1"/>
      <c r="FS340" s="1"/>
      <c r="FT340" s="1"/>
      <c r="FU340" s="1"/>
      <c r="FV340" s="1"/>
      <c r="FW340" s="1"/>
      <c r="FX340" s="1"/>
      <c r="FY340" s="1"/>
      <c r="FZ340" s="1"/>
      <c r="GA340" s="1"/>
      <c r="GB340" s="1"/>
      <c r="GC340" s="1"/>
      <c r="GD340" s="1"/>
      <c r="GE340" s="1"/>
      <c r="GF340" s="1"/>
      <c r="GG340" s="1"/>
      <c r="GH340" s="1"/>
      <c r="GI340" s="1"/>
      <c r="GJ340" s="1"/>
      <c r="GK340" s="1"/>
      <c r="GL340" s="1"/>
      <c r="GM340" s="1"/>
      <c r="GN340" s="1"/>
      <c r="GO340" s="1"/>
      <c r="GP340" s="1"/>
      <c r="GQ340" s="1"/>
      <c r="GR340" s="1"/>
      <c r="GS340" s="1"/>
      <c r="GT340" s="1"/>
      <c r="GU340" s="1"/>
      <c r="GV340" s="1"/>
      <c r="GW340" s="1"/>
      <c r="GX340" s="1"/>
      <c r="GY340" s="1"/>
      <c r="GZ340" s="1"/>
      <c r="HA340" s="1"/>
      <c r="HB340" s="1"/>
      <c r="HC340" s="1"/>
      <c r="HD340" s="1"/>
      <c r="HE340" s="1"/>
    </row>
    <row r="341" spans="1:13" ht="11.25">
      <c r="A341" s="7"/>
      <c r="B341" s="15"/>
      <c r="C341" s="62"/>
      <c r="D341" s="67"/>
      <c r="E341" s="23"/>
      <c r="F341" s="23"/>
      <c r="G341" s="23"/>
      <c r="H341" s="23"/>
      <c r="I341" s="23"/>
      <c r="J341" s="16"/>
      <c r="K341" s="22"/>
      <c r="L341" s="16"/>
      <c r="M341" s="2"/>
    </row>
    <row r="342" spans="1:13" ht="11.25">
      <c r="A342" s="4"/>
      <c r="B342" s="6" t="s">
        <v>176</v>
      </c>
      <c r="C342" s="58"/>
      <c r="D342" s="67"/>
      <c r="E342" s="23"/>
      <c r="F342" s="23"/>
      <c r="G342" s="23"/>
      <c r="H342" s="23"/>
      <c r="I342" s="23"/>
      <c r="J342" s="16"/>
      <c r="K342" s="22"/>
      <c r="L342" s="16"/>
      <c r="M342" s="2"/>
    </row>
    <row r="343" spans="1:13" ht="11.25">
      <c r="A343" s="4"/>
      <c r="B343" s="6"/>
      <c r="C343" s="58"/>
      <c r="D343" s="67"/>
      <c r="E343" s="23"/>
      <c r="F343" s="23"/>
      <c r="G343" s="23"/>
      <c r="H343" s="23"/>
      <c r="I343" s="23"/>
      <c r="J343" s="16"/>
      <c r="K343" s="22"/>
      <c r="L343" s="16"/>
      <c r="M343" s="2"/>
    </row>
    <row r="344" spans="1:13" s="19" customFormat="1" ht="11.25">
      <c r="A344" s="50"/>
      <c r="B344" s="51" t="str">
        <f>B350&amp;" "&amp;"Municipalities"</f>
        <v>Bojanala Platinum Municipalities</v>
      </c>
      <c r="C344" s="60"/>
      <c r="D344" s="66">
        <f>SUM(D345:D350)</f>
        <v>7140037</v>
      </c>
      <c r="E344" s="66">
        <f>SUM(E345:E350)</f>
        <v>390850</v>
      </c>
      <c r="F344" s="28">
        <f aca="true" t="shared" si="147" ref="F344:F350">IF(ISERROR(E344/D344),0,E344/D344)</f>
        <v>0.054740612688701756</v>
      </c>
      <c r="G344" s="66">
        <f>SUM(G345:G350)</f>
        <v>322291</v>
      </c>
      <c r="H344" s="28">
        <f aca="true" t="shared" si="148" ref="H344:H358">IF(ISERROR(G344/D344),0,G344/D344)</f>
        <v>0.04513856160689363</v>
      </c>
      <c r="I344" s="66">
        <f>SUM(I345:I350)</f>
        <v>14232</v>
      </c>
      <c r="J344" s="20">
        <f aca="true" t="shared" si="149" ref="J344:J350">IF(ISERROR(I344/D344),0,I344/D344)</f>
        <v>0.001993266981669703</v>
      </c>
      <c r="K344" s="25">
        <f aca="true" t="shared" si="150" ref="K344:K350">IF(E344="N/A",G344+I344,IF(G344="N/A",E344+I344,IF(I344="N/A",E344+G344,E344+G344+I344)))</f>
        <v>727373</v>
      </c>
      <c r="L344" s="20">
        <f t="shared" si="146"/>
        <v>0.1018724412772651</v>
      </c>
      <c r="M344" s="2">
        <f t="shared" si="121"/>
        <v>727373</v>
      </c>
    </row>
    <row r="345" spans="1:13" ht="11.25">
      <c r="A345" s="4" t="s">
        <v>5</v>
      </c>
      <c r="B345" s="5" t="str">
        <f>VLOOKUP($C345,'[2]Sheet1'!$D$4:$F$281,3,FALSE)</f>
        <v>Moretele</v>
      </c>
      <c r="C345" s="59" t="s">
        <v>177</v>
      </c>
      <c r="D345" s="67">
        <f>IF(ISERROR(VLOOKUP(C345,'[4]Sheet1'!$B$11:$J$295,6,FALSE)),"Outstanding",VLOOKUP(C345,'[4]Sheet1'!$B$11:$J$294,6,FALSE))</f>
        <v>358463</v>
      </c>
      <c r="E345" s="74">
        <v>325</v>
      </c>
      <c r="F345" s="23">
        <f t="shared" si="147"/>
        <v>0.0009066486638788382</v>
      </c>
      <c r="G345" s="83">
        <v>34355</v>
      </c>
      <c r="H345" s="23">
        <f t="shared" si="148"/>
        <v>0.09583973799248457</v>
      </c>
      <c r="I345" s="83">
        <v>6231</v>
      </c>
      <c r="J345" s="16">
        <f t="shared" si="149"/>
        <v>0.017382547152704743</v>
      </c>
      <c r="K345" s="71">
        <f t="shared" si="150"/>
        <v>40911</v>
      </c>
      <c r="L345" s="16">
        <f t="shared" si="146"/>
        <v>0.11412893380906816</v>
      </c>
      <c r="M345" s="2">
        <f t="shared" si="121"/>
        <v>40911</v>
      </c>
    </row>
    <row r="346" spans="1:13" ht="11.25">
      <c r="A346" s="4" t="s">
        <v>5</v>
      </c>
      <c r="B346" s="5" t="str">
        <f>VLOOKUP($C346,'[2]Sheet1'!$D$4:$F$281,3,FALSE)</f>
        <v>Madibeng</v>
      </c>
      <c r="C346" s="59" t="s">
        <v>178</v>
      </c>
      <c r="D346" s="67">
        <f>IF(ISERROR(VLOOKUP(C346,'[4]Sheet1'!$B$11:$J$295,6,FALSE)),"Outstanding",VLOOKUP(C346,'[4]Sheet1'!$B$11:$J$294,6,FALSE))</f>
        <v>2037332</v>
      </c>
      <c r="E346" s="74" t="s">
        <v>317</v>
      </c>
      <c r="F346" s="23">
        <f t="shared" si="147"/>
        <v>0</v>
      </c>
      <c r="G346" s="83">
        <v>2669</v>
      </c>
      <c r="H346" s="23">
        <f t="shared" si="148"/>
        <v>0.00131004666887871</v>
      </c>
      <c r="I346" s="83">
        <v>169</v>
      </c>
      <c r="J346" s="16">
        <f t="shared" si="149"/>
        <v>8.295162496834095E-05</v>
      </c>
      <c r="K346" s="71">
        <f t="shared" si="150"/>
        <v>2838</v>
      </c>
      <c r="L346" s="16">
        <f t="shared" si="146"/>
        <v>0.001392998293847051</v>
      </c>
      <c r="M346" s="2">
        <f aca="true" t="shared" si="151" ref="M346:M409">IF(AND(E346="N/A",G346="N/A",I346="N/A"),0,IF(E346="N/A",SUM(G346,I346),IF(G346="N/A",SUM(E346,I346),IF(I346="N/A",SUM(E346,G346),SUM(E346,G346,I346)))))</f>
        <v>2838</v>
      </c>
    </row>
    <row r="347" spans="1:13" ht="11.25">
      <c r="A347" s="4" t="s">
        <v>5</v>
      </c>
      <c r="B347" s="5" t="str">
        <f>VLOOKUP($C347,'[2]Sheet1'!$D$4:$F$281,3,FALSE)</f>
        <v>Rustenburg</v>
      </c>
      <c r="C347" s="59" t="s">
        <v>179</v>
      </c>
      <c r="D347" s="67">
        <f>IF(ISERROR(VLOOKUP(C347,'[4]Sheet1'!$B$11:$J$295,6,FALSE)),"Outstanding",VLOOKUP(C347,'[4]Sheet1'!$B$11:$J$294,6,FALSE))</f>
        <v>3893911</v>
      </c>
      <c r="E347" s="83">
        <v>348567</v>
      </c>
      <c r="F347" s="23">
        <f t="shared" si="147"/>
        <v>0.08951591343510419</v>
      </c>
      <c r="G347" s="83">
        <v>70493</v>
      </c>
      <c r="H347" s="23">
        <f t="shared" si="148"/>
        <v>0.018103392707229313</v>
      </c>
      <c r="I347" s="83" t="s">
        <v>317</v>
      </c>
      <c r="J347" s="16">
        <f t="shared" si="149"/>
        <v>0</v>
      </c>
      <c r="K347" s="71">
        <f t="shared" si="150"/>
        <v>419060</v>
      </c>
      <c r="L347" s="16">
        <f t="shared" si="146"/>
        <v>0.1076193061423335</v>
      </c>
      <c r="M347" s="2">
        <f t="shared" si="151"/>
        <v>419060</v>
      </c>
    </row>
    <row r="348" spans="1:13" ht="11.25">
      <c r="A348" s="4" t="s">
        <v>5</v>
      </c>
      <c r="B348" s="5" t="str">
        <f>VLOOKUP($C348,'[2]Sheet1'!$D$4:$F$281,3,FALSE)</f>
        <v>Kgetlengrivier</v>
      </c>
      <c r="C348" s="59" t="s">
        <v>180</v>
      </c>
      <c r="D348" s="67">
        <f>IF(ISERROR(VLOOKUP(C348,'[4]Sheet1'!$B$11:$J$295,6,FALSE)),"Outstanding",VLOOKUP(C348,'[4]Sheet1'!$B$11:$J$294,6,FALSE))</f>
        <v>134378</v>
      </c>
      <c r="E348" s="83">
        <v>17279</v>
      </c>
      <c r="F348" s="23">
        <f t="shared" si="147"/>
        <v>0.12858503624105136</v>
      </c>
      <c r="G348" s="83">
        <v>7169</v>
      </c>
      <c r="H348" s="23">
        <f t="shared" si="148"/>
        <v>0.05334950661566625</v>
      </c>
      <c r="I348" s="83">
        <v>755</v>
      </c>
      <c r="J348" s="16">
        <f t="shared" si="149"/>
        <v>0.00561847921534775</v>
      </c>
      <c r="K348" s="71">
        <f t="shared" si="150"/>
        <v>25203</v>
      </c>
      <c r="L348" s="16">
        <f t="shared" si="146"/>
        <v>0.18755302207206537</v>
      </c>
      <c r="M348" s="2">
        <f t="shared" si="151"/>
        <v>25203</v>
      </c>
    </row>
    <row r="349" spans="1:13" ht="11.25">
      <c r="A349" s="4" t="s">
        <v>5</v>
      </c>
      <c r="B349" s="5" t="str">
        <f>VLOOKUP($C349,'[2]Sheet1'!$D$4:$F$281,3,FALSE)</f>
        <v>Moses Kotane</v>
      </c>
      <c r="C349" s="59" t="s">
        <v>181</v>
      </c>
      <c r="D349" s="67">
        <f>IF(ISERROR(VLOOKUP(C349,'[4]Sheet1'!$B$11:$J$295,6,FALSE)),"Outstanding",VLOOKUP(C349,'[4]Sheet1'!$B$11:$J$294,6,FALSE))</f>
        <v>393802</v>
      </c>
      <c r="E349" s="83">
        <v>17287</v>
      </c>
      <c r="F349" s="23">
        <f t="shared" si="147"/>
        <v>0.043897694780625794</v>
      </c>
      <c r="G349" s="83">
        <v>204555</v>
      </c>
      <c r="H349" s="23">
        <f t="shared" si="148"/>
        <v>0.5194361633511257</v>
      </c>
      <c r="I349" s="83">
        <v>7077</v>
      </c>
      <c r="J349" s="16">
        <f t="shared" si="149"/>
        <v>0.01797096002559662</v>
      </c>
      <c r="K349" s="71">
        <f t="shared" si="150"/>
        <v>228919</v>
      </c>
      <c r="L349" s="16">
        <f t="shared" si="146"/>
        <v>0.5813048181573481</v>
      </c>
      <c r="M349" s="2">
        <f t="shared" si="151"/>
        <v>228919</v>
      </c>
    </row>
    <row r="350" spans="1:13" ht="11.25">
      <c r="A350" s="4" t="s">
        <v>15</v>
      </c>
      <c r="B350" s="5" t="str">
        <f>VLOOKUP($C350,'[2]Sheet1'!$D$4:$F$281,3,FALSE)</f>
        <v>Bojanala Platinum</v>
      </c>
      <c r="C350" s="59" t="s">
        <v>182</v>
      </c>
      <c r="D350" s="67">
        <f>IF(ISERROR(VLOOKUP(C350,'[4]Sheet1'!$B$11:$J$295,6,FALSE)),"Outstanding",VLOOKUP(C350,'[4]Sheet1'!$B$11:$J$294,6,FALSE))</f>
        <v>322151</v>
      </c>
      <c r="E350" s="83">
        <v>7392</v>
      </c>
      <c r="F350" s="23">
        <f t="shared" si="147"/>
        <v>0.022945761459688158</v>
      </c>
      <c r="G350" s="83">
        <v>3050</v>
      </c>
      <c r="H350" s="23">
        <f t="shared" si="148"/>
        <v>0.009467609909638647</v>
      </c>
      <c r="I350" s="74" t="s">
        <v>317</v>
      </c>
      <c r="J350" s="16">
        <f t="shared" si="149"/>
        <v>0</v>
      </c>
      <c r="K350" s="71">
        <f t="shared" si="150"/>
        <v>10442</v>
      </c>
      <c r="L350" s="16">
        <f t="shared" si="146"/>
        <v>0.03241337136932681</v>
      </c>
      <c r="M350" s="2">
        <f t="shared" si="151"/>
        <v>10442</v>
      </c>
    </row>
    <row r="351" spans="1:13" ht="11.25">
      <c r="A351" s="4"/>
      <c r="B351" s="13"/>
      <c r="C351" s="59"/>
      <c r="D351" s="67"/>
      <c r="E351" s="67"/>
      <c r="F351" s="23"/>
      <c r="G351" s="67"/>
      <c r="H351" s="23"/>
      <c r="I351" s="67"/>
      <c r="J351" s="16"/>
      <c r="K351" s="25"/>
      <c r="L351" s="16"/>
      <c r="M351" s="2">
        <f t="shared" si="151"/>
        <v>0</v>
      </c>
    </row>
    <row r="352" spans="1:13" s="19" customFormat="1" ht="11.25">
      <c r="A352" s="50"/>
      <c r="B352" s="51" t="str">
        <f>B358&amp;" "&amp;"Municipalities"</f>
        <v>Ngaka Modiri Molema Municipalities</v>
      </c>
      <c r="C352" s="60"/>
      <c r="D352" s="66">
        <f>SUM(D353:D358)</f>
        <v>2166788</v>
      </c>
      <c r="E352" s="66">
        <f>SUM(E353:E358)</f>
        <v>176824</v>
      </c>
      <c r="F352" s="28">
        <f>IF(ISERROR(E352/D352),0,E352/D352)</f>
        <v>0.08160650695868724</v>
      </c>
      <c r="G352" s="66">
        <f>SUM(G353:G358)</f>
        <v>141139</v>
      </c>
      <c r="H352" s="28">
        <f t="shared" si="148"/>
        <v>0.0651374292270402</v>
      </c>
      <c r="I352" s="66">
        <f>SUM(I353:I358)</f>
        <v>18412</v>
      </c>
      <c r="J352" s="20">
        <f aca="true" t="shared" si="152" ref="J352:J358">IF(ISERROR(I352/D352),0,I352/D352)</f>
        <v>0.008497370301109291</v>
      </c>
      <c r="K352" s="25">
        <f aca="true" t="shared" si="153" ref="K352:K358">IF(E352="N/A",G352+I352,IF(G352="N/A",E352+I352,IF(I352="N/A",E352+G352,E352+G352+I352)))</f>
        <v>336375</v>
      </c>
      <c r="L352" s="20">
        <f t="shared" si="146"/>
        <v>0.15524130648683673</v>
      </c>
      <c r="M352" s="2">
        <f t="shared" si="151"/>
        <v>336375</v>
      </c>
    </row>
    <row r="353" spans="1:13" ht="11.25">
      <c r="A353" s="4" t="s">
        <v>5</v>
      </c>
      <c r="B353" s="5" t="str">
        <f>VLOOKUP($C353,'[2]Sheet1'!$D$4:$F$281,3,FALSE)</f>
        <v>Ratlou</v>
      </c>
      <c r="C353" s="59" t="s">
        <v>183</v>
      </c>
      <c r="D353" s="67">
        <f>IF(ISERROR(VLOOKUP(C353,'[4]Sheet1'!$B$11:$J$295,6,FALSE)),"Outstanding",VLOOKUP(C353,'[4]Sheet1'!$B$11:$J$294,6,FALSE))</f>
        <v>85703</v>
      </c>
      <c r="E353" s="74" t="s">
        <v>317</v>
      </c>
      <c r="F353" s="23">
        <f aca="true" t="shared" si="154" ref="F353:F358">IF(ISERROR(E353/D353),0,E353/D353)</f>
        <v>0</v>
      </c>
      <c r="G353" s="74">
        <v>9932</v>
      </c>
      <c r="H353" s="23">
        <f t="shared" si="148"/>
        <v>0.11588859199794639</v>
      </c>
      <c r="I353" s="74">
        <v>7744</v>
      </c>
      <c r="J353" s="16">
        <f t="shared" si="152"/>
        <v>0.09035856387757721</v>
      </c>
      <c r="K353" s="71">
        <f t="shared" si="153"/>
        <v>17676</v>
      </c>
      <c r="L353" s="16">
        <f t="shared" si="146"/>
        <v>0.2062471558755236</v>
      </c>
      <c r="M353" s="2">
        <f t="shared" si="151"/>
        <v>17676</v>
      </c>
    </row>
    <row r="354" spans="1:13" ht="11.25">
      <c r="A354" s="4" t="s">
        <v>5</v>
      </c>
      <c r="B354" s="5" t="str">
        <f>VLOOKUP($C354,'[2]Sheet1'!$D$4:$F$281,3,FALSE)</f>
        <v>Tswaing</v>
      </c>
      <c r="C354" s="59" t="s">
        <v>184</v>
      </c>
      <c r="D354" s="67">
        <f>IF(ISERROR(VLOOKUP(C354,'[4]Sheet1'!$B$11:$J$295,6,FALSE)),"Outstanding",VLOOKUP(C354,'[4]Sheet1'!$B$11:$J$294,6,FALSE))</f>
        <v>127075</v>
      </c>
      <c r="E354" s="83">
        <v>11234</v>
      </c>
      <c r="F354" s="23">
        <f t="shared" si="154"/>
        <v>0.08840448554003541</v>
      </c>
      <c r="G354" s="83">
        <v>36314</v>
      </c>
      <c r="H354" s="23">
        <f t="shared" si="148"/>
        <v>0.2857682470981704</v>
      </c>
      <c r="I354" s="83">
        <v>1465</v>
      </c>
      <c r="J354" s="16">
        <f t="shared" si="152"/>
        <v>0.011528624827857565</v>
      </c>
      <c r="K354" s="71">
        <f t="shared" si="153"/>
        <v>49013</v>
      </c>
      <c r="L354" s="16">
        <f t="shared" si="146"/>
        <v>0.3857013574660633</v>
      </c>
      <c r="M354" s="2">
        <f t="shared" si="151"/>
        <v>49013</v>
      </c>
    </row>
    <row r="355" spans="1:13" ht="11.25">
      <c r="A355" s="4" t="s">
        <v>5</v>
      </c>
      <c r="B355" s="5" t="str">
        <f>VLOOKUP($C355,'[2]Sheet1'!$D$4:$F$281,3,FALSE)</f>
        <v>Mafikeng</v>
      </c>
      <c r="C355" s="59" t="s">
        <v>185</v>
      </c>
      <c r="D355" s="67">
        <f>IF(ISERROR(VLOOKUP(C355,'[4]Sheet1'!$B$11:$J$295,6,FALSE)),"Outstanding",VLOOKUP(C355,'[4]Sheet1'!$B$11:$J$294,6,FALSE))</f>
        <v>481419</v>
      </c>
      <c r="E355" s="83">
        <v>111809</v>
      </c>
      <c r="F355" s="23">
        <f t="shared" si="154"/>
        <v>0.232248831059846</v>
      </c>
      <c r="G355" s="83">
        <v>93588</v>
      </c>
      <c r="H355" s="23">
        <f t="shared" si="148"/>
        <v>0.19440030410100143</v>
      </c>
      <c r="I355" s="83">
        <v>4526</v>
      </c>
      <c r="J355" s="16">
        <f t="shared" si="152"/>
        <v>0.00940137385520721</v>
      </c>
      <c r="K355" s="71">
        <f t="shared" si="153"/>
        <v>209923</v>
      </c>
      <c r="L355" s="16">
        <f t="shared" si="146"/>
        <v>0.43605050901605463</v>
      </c>
      <c r="M355" s="2">
        <f t="shared" si="151"/>
        <v>209923</v>
      </c>
    </row>
    <row r="356" spans="1:13" ht="11.25">
      <c r="A356" s="4" t="s">
        <v>5</v>
      </c>
      <c r="B356" s="5" t="str">
        <f>VLOOKUP($C356,'[2]Sheet1'!$D$4:$F$281,3,FALSE)</f>
        <v>Ditsobotla</v>
      </c>
      <c r="C356" s="59" t="s">
        <v>186</v>
      </c>
      <c r="D356" s="67">
        <f>IF(ISERROR(VLOOKUP(C356,'[4]Sheet1'!$B$11:$J$295,6,FALSE)),"Outstanding",VLOOKUP(C356,'[4]Sheet1'!$B$11:$J$294,6,FALSE))</f>
        <v>466393</v>
      </c>
      <c r="E356" s="83" t="s">
        <v>317</v>
      </c>
      <c r="F356" s="23">
        <f t="shared" si="154"/>
        <v>0</v>
      </c>
      <c r="G356" s="83" t="s">
        <v>317</v>
      </c>
      <c r="H356" s="23">
        <f t="shared" si="148"/>
        <v>0</v>
      </c>
      <c r="I356" s="83">
        <v>3754</v>
      </c>
      <c r="J356" s="16">
        <f t="shared" si="152"/>
        <v>0.00804900588130611</v>
      </c>
      <c r="K356" s="71">
        <f>IF(E356="N/A",I356,IF(G356="N/A",E356+I356,IF(I356="N/A",E356+G356,E356+G356+I356)))</f>
        <v>3754</v>
      </c>
      <c r="L356" s="16">
        <f t="shared" si="146"/>
        <v>0.00804900588130611</v>
      </c>
      <c r="M356" s="2">
        <f t="shared" si="151"/>
        <v>3754</v>
      </c>
    </row>
    <row r="357" spans="1:13" ht="11.25">
      <c r="A357" s="4" t="s">
        <v>5</v>
      </c>
      <c r="B357" s="5" t="str">
        <f>VLOOKUP($C357,'[2]Sheet1'!$D$4:$F$281,3,FALSE)</f>
        <v>Ramotshere Moiloa</v>
      </c>
      <c r="C357" s="59" t="s">
        <v>187</v>
      </c>
      <c r="D357" s="67">
        <f>IF(ISERROR(VLOOKUP(C357,'[4]Sheet1'!$B$11:$J$295,6,FALSE)),"Outstanding",VLOOKUP(C357,'[4]Sheet1'!$B$11:$J$294,6,FALSE))</f>
        <v>249796</v>
      </c>
      <c r="E357" s="83" t="s">
        <v>317</v>
      </c>
      <c r="F357" s="23">
        <f t="shared" si="154"/>
        <v>0</v>
      </c>
      <c r="G357" s="83">
        <v>1305</v>
      </c>
      <c r="H357" s="23">
        <f t="shared" si="148"/>
        <v>0.005224262998606863</v>
      </c>
      <c r="I357" s="83">
        <v>923</v>
      </c>
      <c r="J357" s="16">
        <f t="shared" si="152"/>
        <v>0.003695015132347996</v>
      </c>
      <c r="K357" s="71">
        <f t="shared" si="153"/>
        <v>2228</v>
      </c>
      <c r="L357" s="16">
        <f t="shared" si="146"/>
        <v>0.008919278130954859</v>
      </c>
      <c r="M357" s="2">
        <f t="shared" si="151"/>
        <v>2228</v>
      </c>
    </row>
    <row r="358" spans="1:13" ht="11.25">
      <c r="A358" s="4" t="s">
        <v>15</v>
      </c>
      <c r="B358" s="5" t="str">
        <f>VLOOKUP($C358,'[2]Sheet1'!$D$4:$F$281,3,FALSE)</f>
        <v>Ngaka Modiri Molema</v>
      </c>
      <c r="C358" s="59" t="s">
        <v>188</v>
      </c>
      <c r="D358" s="67">
        <f>IF(ISERROR(VLOOKUP(C358,'[4]Sheet1'!$B$11:$J$295,6,FALSE)),"Outstanding",VLOOKUP(C358,'[4]Sheet1'!$B$11:$J$294,6,FALSE))</f>
        <v>756402</v>
      </c>
      <c r="E358" s="83">
        <v>53781</v>
      </c>
      <c r="F358" s="23">
        <f t="shared" si="154"/>
        <v>0.07110108117112329</v>
      </c>
      <c r="G358" s="74" t="s">
        <v>317</v>
      </c>
      <c r="H358" s="23">
        <f t="shared" si="148"/>
        <v>0</v>
      </c>
      <c r="I358" s="74" t="s">
        <v>317</v>
      </c>
      <c r="J358" s="16">
        <f t="shared" si="152"/>
        <v>0</v>
      </c>
      <c r="K358" s="71" t="e">
        <f t="shared" si="153"/>
        <v>#VALUE!</v>
      </c>
      <c r="L358" s="16">
        <f t="shared" si="146"/>
        <v>0</v>
      </c>
      <c r="M358" s="2">
        <f t="shared" si="151"/>
        <v>53781</v>
      </c>
    </row>
    <row r="359" spans="1:13" ht="11.25">
      <c r="A359" s="4"/>
      <c r="B359" s="5"/>
      <c r="C359" s="59"/>
      <c r="D359" s="67"/>
      <c r="E359" s="67"/>
      <c r="F359" s="23"/>
      <c r="G359" s="67"/>
      <c r="H359" s="23"/>
      <c r="I359" s="67"/>
      <c r="J359" s="16"/>
      <c r="K359" s="25"/>
      <c r="L359" s="16"/>
      <c r="M359" s="2">
        <f t="shared" si="151"/>
        <v>0</v>
      </c>
    </row>
    <row r="360" spans="1:13" s="19" customFormat="1" ht="15.75" customHeight="1">
      <c r="A360" s="50"/>
      <c r="B360" s="51" t="str">
        <f>B366&amp;" "&amp;"Municipalities"</f>
        <v>Dr Ruth Segomotsi Mompati Municipalities</v>
      </c>
      <c r="C360" s="60"/>
      <c r="D360" s="66">
        <f>SUM(D361:D366)</f>
        <v>2133343</v>
      </c>
      <c r="E360" s="66">
        <f>SUM(E361:E366)</f>
        <v>201556</v>
      </c>
      <c r="F360" s="28">
        <f aca="true" t="shared" si="155" ref="F360:F366">IF(ISERROR(E360/D360),0,E360/D360)</f>
        <v>0.09447894689227189</v>
      </c>
      <c r="G360" s="66">
        <f>SUM(G361:G366)</f>
        <v>92276</v>
      </c>
      <c r="H360" s="28">
        <f aca="true" t="shared" si="156" ref="H360:H366">IF(ISERROR(G360/D360),0,G360/D360)</f>
        <v>0.04325417900450139</v>
      </c>
      <c r="I360" s="66">
        <f>SUM(I361:I366)</f>
        <v>62808</v>
      </c>
      <c r="J360" s="20">
        <f aca="true" t="shared" si="157" ref="J360:J366">IF(ISERROR(I360/D360),0,I360/D360)</f>
        <v>0.02944111659494043</v>
      </c>
      <c r="K360" s="25">
        <f aca="true" t="shared" si="158" ref="K360:K366">IF(E360="N/A",G360+I360,IF(G360="N/A",E360+I360,IF(I360="N/A",E360+G360,E360+G360+I360)))</f>
        <v>356640</v>
      </c>
      <c r="L360" s="20">
        <f t="shared" si="146"/>
        <v>0.1671742424917137</v>
      </c>
      <c r="M360" s="2">
        <f t="shared" si="151"/>
        <v>356640</v>
      </c>
    </row>
    <row r="361" spans="1:13" ht="11.25">
      <c r="A361" s="4" t="s">
        <v>5</v>
      </c>
      <c r="B361" s="5" t="str">
        <f>VLOOKUP($C361,'[2]Sheet1'!$D$4:$F$281,3,FALSE)</f>
        <v>Naledi (Nw)</v>
      </c>
      <c r="C361" s="59" t="s">
        <v>189</v>
      </c>
      <c r="D361" s="67">
        <f>IF(ISERROR(VLOOKUP(C361,'[4]Sheet1'!$B$11:$J$295,6,FALSE)),"Outstanding",VLOOKUP(C361,'[4]Sheet1'!$B$11:$J$294,6,FALSE))</f>
        <v>377791</v>
      </c>
      <c r="E361" s="83">
        <v>117062</v>
      </c>
      <c r="F361" s="23">
        <f t="shared" si="155"/>
        <v>0.30985915492957744</v>
      </c>
      <c r="G361" s="83">
        <v>14359</v>
      </c>
      <c r="H361" s="23">
        <f t="shared" si="156"/>
        <v>0.038007787374500716</v>
      </c>
      <c r="I361" s="83">
        <v>59243</v>
      </c>
      <c r="J361" s="16">
        <f t="shared" si="157"/>
        <v>0.15681421738474446</v>
      </c>
      <c r="K361" s="71">
        <f t="shared" si="158"/>
        <v>190664</v>
      </c>
      <c r="L361" s="16">
        <f t="shared" si="146"/>
        <v>0.5046811596888227</v>
      </c>
      <c r="M361" s="2">
        <f t="shared" si="151"/>
        <v>190664</v>
      </c>
    </row>
    <row r="362" spans="1:13" ht="11.25">
      <c r="A362" s="4" t="s">
        <v>5</v>
      </c>
      <c r="B362" s="5" t="str">
        <f>VLOOKUP($C362,'[2]Sheet1'!$D$4:$F$281,3,FALSE)</f>
        <v>Mamusa</v>
      </c>
      <c r="C362" s="59" t="s">
        <v>190</v>
      </c>
      <c r="D362" s="67">
        <f>IF(ISERROR(VLOOKUP(C362,'[4]Sheet1'!$B$11:$J$295,6,FALSE)),"Outstanding",VLOOKUP(C362,'[4]Sheet1'!$B$11:$J$294,6,FALSE))</f>
        <v>200803</v>
      </c>
      <c r="E362" s="83">
        <v>78415</v>
      </c>
      <c r="F362" s="23">
        <f t="shared" si="155"/>
        <v>0.3905071139375408</v>
      </c>
      <c r="G362" s="83">
        <v>21949</v>
      </c>
      <c r="H362" s="23">
        <f t="shared" si="156"/>
        <v>0.10930613586450402</v>
      </c>
      <c r="I362" s="83">
        <v>944</v>
      </c>
      <c r="J362" s="16">
        <f t="shared" si="157"/>
        <v>0.004701124983192482</v>
      </c>
      <c r="K362" s="71">
        <f t="shared" si="158"/>
        <v>101308</v>
      </c>
      <c r="L362" s="16">
        <f t="shared" si="146"/>
        <v>0.5045143747852373</v>
      </c>
      <c r="M362" s="2">
        <f t="shared" si="151"/>
        <v>101308</v>
      </c>
    </row>
    <row r="363" spans="1:13" ht="11.25">
      <c r="A363" s="4" t="s">
        <v>5</v>
      </c>
      <c r="B363" s="5" t="str">
        <f>VLOOKUP($C363,'[2]Sheet1'!$D$4:$F$281,3,FALSE)</f>
        <v>Greater Taung</v>
      </c>
      <c r="C363" s="59" t="s">
        <v>191</v>
      </c>
      <c r="D363" s="67">
        <f>IF(ISERROR(VLOOKUP(C363,'[4]Sheet1'!$B$11:$J$295,6,FALSE)),"Outstanding",VLOOKUP(C363,'[4]Sheet1'!$B$11:$J$294,6,FALSE))</f>
        <v>132173</v>
      </c>
      <c r="E363" s="83" t="s">
        <v>317</v>
      </c>
      <c r="F363" s="23">
        <f t="shared" si="155"/>
        <v>0</v>
      </c>
      <c r="G363" s="83">
        <v>39459</v>
      </c>
      <c r="H363" s="23">
        <f t="shared" si="156"/>
        <v>0.2985405491287933</v>
      </c>
      <c r="I363" s="83" t="s">
        <v>317</v>
      </c>
      <c r="J363" s="16">
        <f t="shared" si="157"/>
        <v>0</v>
      </c>
      <c r="K363" s="71">
        <f>IF(E363="N/A",G363,IF(G363="N/A",E363+I363,IF(I363="N/A",E363+G363,E363+G363+I363)))</f>
        <v>39459</v>
      </c>
      <c r="L363" s="16">
        <f t="shared" si="146"/>
        <v>0.2985405491287933</v>
      </c>
      <c r="M363" s="2">
        <f t="shared" si="151"/>
        <v>39459</v>
      </c>
    </row>
    <row r="364" spans="1:13" ht="11.25">
      <c r="A364" s="4" t="s">
        <v>5</v>
      </c>
      <c r="B364" s="5" t="str">
        <f>VLOOKUP($C364,'[2]Sheet1'!$D$4:$F$281,3,FALSE)</f>
        <v>Lekwa-Teemane</v>
      </c>
      <c r="C364" s="59" t="s">
        <v>192</v>
      </c>
      <c r="D364" s="67">
        <f>IF(ISERROR(VLOOKUP(C364,'[4]Sheet1'!$B$11:$J$295,6,FALSE)),"Outstanding",VLOOKUP(C364,'[4]Sheet1'!$B$11:$J$294,6,FALSE))</f>
        <v>241257</v>
      </c>
      <c r="E364" s="83" t="s">
        <v>317</v>
      </c>
      <c r="F364" s="23">
        <f t="shared" si="155"/>
        <v>0</v>
      </c>
      <c r="G364" s="83" t="s">
        <v>317</v>
      </c>
      <c r="H364" s="23">
        <f t="shared" si="156"/>
        <v>0</v>
      </c>
      <c r="I364" s="83">
        <v>2621</v>
      </c>
      <c r="J364" s="16">
        <f t="shared" si="157"/>
        <v>0.01086393348172281</v>
      </c>
      <c r="K364" s="71">
        <f>IF(E364="N/A",I364,IF(G364="N/A",E364+I364,IF(I364="N/A",E364+G364,E364+G364+I364)))</f>
        <v>2621</v>
      </c>
      <c r="L364" s="16">
        <f t="shared" si="146"/>
        <v>0.01086393348172281</v>
      </c>
      <c r="M364" s="2">
        <f t="shared" si="151"/>
        <v>2621</v>
      </c>
    </row>
    <row r="365" spans="1:13" ht="11.25">
      <c r="A365" s="4" t="s">
        <v>5</v>
      </c>
      <c r="B365" s="5" t="str">
        <f>VLOOKUP($C365,'[2]Sheet1'!$D$4:$F$281,3,FALSE)</f>
        <v>Molopo-Kagisano</v>
      </c>
      <c r="C365" s="59" t="s">
        <v>312</v>
      </c>
      <c r="D365" s="67">
        <f>IF(ISERROR(VLOOKUP(C365,'[4]Sheet1'!$B$11:$J$295,6,FALSE)),"Outstanding",VLOOKUP(C365,'[4]Sheet1'!$B$11:$J$294,6,FALSE))</f>
        <v>848272</v>
      </c>
      <c r="E365" s="83">
        <v>0</v>
      </c>
      <c r="F365" s="23">
        <f>IF(ISERROR(E365/D365),0,E365/D365)</f>
        <v>0</v>
      </c>
      <c r="G365" s="83">
        <v>0</v>
      </c>
      <c r="H365" s="23">
        <f>IF(ISERROR(G365/D365),0,G365/D365)</f>
        <v>0</v>
      </c>
      <c r="I365" s="74">
        <v>0</v>
      </c>
      <c r="J365" s="16">
        <f>IF(ISERROR(I365/D365),0,I365/D365)</f>
        <v>0</v>
      </c>
      <c r="K365" s="71">
        <f>IF(E365="N/A",G365+I365,IF(G365="N/A",E365+I365,IF(I365="N/A",E365+G365,E365+G365+I365)))</f>
        <v>0</v>
      </c>
      <c r="L365" s="16">
        <f>IF(ISERROR(K365/D365),0,K365/D365)</f>
        <v>0</v>
      </c>
      <c r="M365" s="2">
        <f t="shared" si="151"/>
        <v>0</v>
      </c>
    </row>
    <row r="366" spans="1:13" ht="11.25">
      <c r="A366" s="4" t="s">
        <v>15</v>
      </c>
      <c r="B366" s="5" t="str">
        <f>VLOOKUP($C366,'[2]Sheet1'!$D$4:$F$281,3,FALSE)</f>
        <v>Dr Ruth Segomotsi Mompati</v>
      </c>
      <c r="C366" s="59" t="s">
        <v>193</v>
      </c>
      <c r="D366" s="67">
        <f>IF(ISERROR(VLOOKUP(C366,'[4]Sheet1'!$B$11:$J$295,6,FALSE)),"Outstanding",VLOOKUP(C366,'[4]Sheet1'!$B$11:$J$294,6,FALSE))</f>
        <v>333047</v>
      </c>
      <c r="E366" s="83">
        <v>6079</v>
      </c>
      <c r="F366" s="23">
        <f t="shared" si="155"/>
        <v>0.018252679051305072</v>
      </c>
      <c r="G366" s="83">
        <v>16509</v>
      </c>
      <c r="H366" s="23">
        <f t="shared" si="156"/>
        <v>0.049569580269451456</v>
      </c>
      <c r="I366" s="74" t="s">
        <v>317</v>
      </c>
      <c r="J366" s="16">
        <f t="shared" si="157"/>
        <v>0</v>
      </c>
      <c r="K366" s="71">
        <f t="shared" si="158"/>
        <v>22588</v>
      </c>
      <c r="L366" s="16">
        <f t="shared" si="146"/>
        <v>0.06782225932075653</v>
      </c>
      <c r="M366" s="2">
        <f t="shared" si="151"/>
        <v>22588</v>
      </c>
    </row>
    <row r="367" spans="1:13" ht="11.25">
      <c r="A367" s="4"/>
      <c r="B367" s="13"/>
      <c r="C367" s="59"/>
      <c r="D367" s="67"/>
      <c r="E367" s="67"/>
      <c r="F367" s="23"/>
      <c r="G367" s="67"/>
      <c r="H367" s="23"/>
      <c r="I367" s="67"/>
      <c r="J367" s="16"/>
      <c r="K367" s="25"/>
      <c r="L367" s="16"/>
      <c r="M367" s="2">
        <f t="shared" si="151"/>
        <v>0</v>
      </c>
    </row>
    <row r="368" spans="1:13" s="19" customFormat="1" ht="11.25">
      <c r="A368" s="50"/>
      <c r="B368" s="51" t="str">
        <f>B373&amp;" "&amp;"Municipalities"</f>
        <v>Dr Kenneth Kaunda Municipalities</v>
      </c>
      <c r="C368" s="60"/>
      <c r="D368" s="66">
        <f>SUM(D369:D373)</f>
        <v>3761845</v>
      </c>
      <c r="E368" s="66">
        <f>SUM(E369:E373)</f>
        <v>1131276</v>
      </c>
      <c r="F368" s="28">
        <f aca="true" t="shared" si="159" ref="F368:F373">IF(ISERROR(E368/D368),0,E368/D368)</f>
        <v>0.3007237140286216</v>
      </c>
      <c r="G368" s="66">
        <f>SUM(G369:G373)</f>
        <v>839722</v>
      </c>
      <c r="H368" s="28">
        <f aca="true" t="shared" si="160" ref="H368:H373">IF(ISERROR(G368/D368),0,G368/D368)</f>
        <v>0.22322078660869865</v>
      </c>
      <c r="I368" s="66">
        <f>SUM(I369:I373)</f>
        <v>65770</v>
      </c>
      <c r="J368" s="20">
        <f aca="true" t="shared" si="161" ref="J368:J373">IF(ISERROR(I368/D368),0,I368/D368)</f>
        <v>0.017483442300254264</v>
      </c>
      <c r="K368" s="25">
        <f aca="true" t="shared" si="162" ref="K368:K373">IF(E368="N/A",G368+I368,IF(G368="N/A",E368+I368,IF(I368="N/A",E368+G368,E368+G368+I368)))</f>
        <v>2036768</v>
      </c>
      <c r="L368" s="20">
        <f t="shared" si="146"/>
        <v>0.5414279429375746</v>
      </c>
      <c r="M368" s="2">
        <f t="shared" si="151"/>
        <v>2036768</v>
      </c>
    </row>
    <row r="369" spans="1:13" ht="11.25">
      <c r="A369" s="4" t="s">
        <v>5</v>
      </c>
      <c r="B369" s="5" t="str">
        <f>VLOOKUP($C369,'[2]Sheet1'!$D$4:$F$281,3,FALSE)</f>
        <v>Ventersdorp</v>
      </c>
      <c r="C369" s="59" t="s">
        <v>194</v>
      </c>
      <c r="D369" s="67">
        <f>IF(ISERROR(VLOOKUP(C369,'[4]Sheet1'!$B$11:$J$295,6,FALSE)),"Outstanding",VLOOKUP(C369,'[4]Sheet1'!$B$11:$J$294,6,FALSE))</f>
        <v>157142</v>
      </c>
      <c r="E369" s="83">
        <v>17042</v>
      </c>
      <c r="F369" s="23">
        <f t="shared" si="159"/>
        <v>0.10844968245281338</v>
      </c>
      <c r="G369" s="83">
        <v>71199</v>
      </c>
      <c r="H369" s="23">
        <f t="shared" si="160"/>
        <v>0.4530870168382737</v>
      </c>
      <c r="I369" s="83">
        <v>12341</v>
      </c>
      <c r="J369" s="16">
        <f t="shared" si="161"/>
        <v>0.07853406473126218</v>
      </c>
      <c r="K369" s="71">
        <f t="shared" si="162"/>
        <v>100582</v>
      </c>
      <c r="L369" s="16">
        <f t="shared" si="146"/>
        <v>0.6400707640223492</v>
      </c>
      <c r="M369" s="2">
        <f t="shared" si="151"/>
        <v>100582</v>
      </c>
    </row>
    <row r="370" spans="1:13" ht="11.25">
      <c r="A370" s="4" t="s">
        <v>5</v>
      </c>
      <c r="B370" s="5" t="str">
        <f>VLOOKUP($C370,'[2]Sheet1'!$D$4:$F$281,3,FALSE)</f>
        <v>Tlokwe</v>
      </c>
      <c r="C370" s="59" t="s">
        <v>195</v>
      </c>
      <c r="D370" s="67">
        <f>IF(ISERROR(VLOOKUP(C370,'[4]Sheet1'!$B$11:$J$295,6,FALSE)),"Outstanding",VLOOKUP(C370,'[4]Sheet1'!$B$11:$J$294,6,FALSE))</f>
        <v>1049725</v>
      </c>
      <c r="E370" s="83">
        <v>235248</v>
      </c>
      <c r="F370" s="23">
        <f t="shared" si="159"/>
        <v>0.22410440829741124</v>
      </c>
      <c r="G370" s="83">
        <v>363449</v>
      </c>
      <c r="H370" s="23">
        <f t="shared" si="160"/>
        <v>0.34623258472457075</v>
      </c>
      <c r="I370" s="83">
        <v>1441</v>
      </c>
      <c r="J370" s="16">
        <f t="shared" si="161"/>
        <v>0.001372740479649432</v>
      </c>
      <c r="K370" s="71">
        <f t="shared" si="162"/>
        <v>600138</v>
      </c>
      <c r="L370" s="16">
        <f t="shared" si="146"/>
        <v>0.5717097335016313</v>
      </c>
      <c r="M370" s="2">
        <f t="shared" si="151"/>
        <v>600138</v>
      </c>
    </row>
    <row r="371" spans="1:13" ht="11.25">
      <c r="A371" s="4" t="s">
        <v>5</v>
      </c>
      <c r="B371" s="5" t="str">
        <f>VLOOKUP($C371,'[2]Sheet1'!$D$4:$F$281,3,FALSE)</f>
        <v>City Of Matlosana</v>
      </c>
      <c r="C371" s="59" t="s">
        <v>196</v>
      </c>
      <c r="D371" s="67">
        <f>IF(ISERROR(VLOOKUP(C371,'[4]Sheet1'!$B$11:$J$295,6,FALSE)),"Outstanding",VLOOKUP(C371,'[4]Sheet1'!$B$11:$J$294,6,FALSE))</f>
        <v>2001495</v>
      </c>
      <c r="E371" s="83">
        <v>844562</v>
      </c>
      <c r="F371" s="23">
        <f t="shared" si="159"/>
        <v>0.4219655807284055</v>
      </c>
      <c r="G371" s="83">
        <v>397771</v>
      </c>
      <c r="H371" s="23">
        <f t="shared" si="160"/>
        <v>0.19873694413425963</v>
      </c>
      <c r="I371" s="83">
        <v>31045</v>
      </c>
      <c r="J371" s="16">
        <f t="shared" si="161"/>
        <v>0.015510905598065446</v>
      </c>
      <c r="K371" s="71">
        <f t="shared" si="162"/>
        <v>1273378</v>
      </c>
      <c r="L371" s="16">
        <f t="shared" si="146"/>
        <v>0.6362134304607306</v>
      </c>
      <c r="M371" s="2">
        <f t="shared" si="151"/>
        <v>1273378</v>
      </c>
    </row>
    <row r="372" spans="1:13" ht="11.25">
      <c r="A372" s="4" t="s">
        <v>5</v>
      </c>
      <c r="B372" s="5" t="str">
        <f>VLOOKUP($C372,'[2]Sheet1'!$D$4:$F$281,3,FALSE)</f>
        <v>Maquassi Hills</v>
      </c>
      <c r="C372" s="59" t="s">
        <v>197</v>
      </c>
      <c r="D372" s="67">
        <f>IF(ISERROR(VLOOKUP(C372,'[4]Sheet1'!$B$11:$J$295,6,FALSE)),"Outstanding",VLOOKUP(C372,'[4]Sheet1'!$B$11:$J$294,6,FALSE))</f>
        <v>336801</v>
      </c>
      <c r="E372" s="83">
        <v>34424</v>
      </c>
      <c r="F372" s="23">
        <f t="shared" si="159"/>
        <v>0.10220872265818688</v>
      </c>
      <c r="G372" s="83">
        <v>3236</v>
      </c>
      <c r="H372" s="23">
        <f t="shared" si="160"/>
        <v>0.009608047482044293</v>
      </c>
      <c r="I372" s="83">
        <v>20918</v>
      </c>
      <c r="J372" s="16">
        <f t="shared" si="161"/>
        <v>0.062107891603647256</v>
      </c>
      <c r="K372" s="71">
        <f t="shared" si="162"/>
        <v>58578</v>
      </c>
      <c r="L372" s="16">
        <f t="shared" si="146"/>
        <v>0.17392466174387844</v>
      </c>
      <c r="M372" s="2">
        <f t="shared" si="151"/>
        <v>58578</v>
      </c>
    </row>
    <row r="373" spans="1:13" ht="11.25">
      <c r="A373" s="4" t="s">
        <v>15</v>
      </c>
      <c r="B373" s="5" t="str">
        <f>VLOOKUP($C373,'[2]Sheet1'!$D$4:$F$281,3,FALSE)</f>
        <v>Dr Kenneth Kaunda</v>
      </c>
      <c r="C373" s="59" t="s">
        <v>198</v>
      </c>
      <c r="D373" s="67">
        <f>IF(ISERROR(VLOOKUP(C373,'[4]Sheet1'!$B$11:$J$295,6,FALSE)),"Outstanding",VLOOKUP(C373,'[4]Sheet1'!$B$11:$J$294,6,FALSE))</f>
        <v>216682</v>
      </c>
      <c r="E373" s="74" t="s">
        <v>317</v>
      </c>
      <c r="F373" s="23">
        <f t="shared" si="159"/>
        <v>0</v>
      </c>
      <c r="G373" s="83">
        <v>4067</v>
      </c>
      <c r="H373" s="23">
        <f t="shared" si="160"/>
        <v>0.018769440931872515</v>
      </c>
      <c r="I373" s="83">
        <v>25</v>
      </c>
      <c r="J373" s="16">
        <f t="shared" si="161"/>
        <v>0.00011537645028198004</v>
      </c>
      <c r="K373" s="71">
        <f t="shared" si="162"/>
        <v>4092</v>
      </c>
      <c r="L373" s="16">
        <f t="shared" si="146"/>
        <v>0.018884817382154494</v>
      </c>
      <c r="M373" s="2">
        <f t="shared" si="151"/>
        <v>4092</v>
      </c>
    </row>
    <row r="374" spans="1:13" ht="11.25">
      <c r="A374" s="4"/>
      <c r="B374" s="5"/>
      <c r="C374" s="59"/>
      <c r="D374" s="67"/>
      <c r="E374" s="67"/>
      <c r="F374" s="23"/>
      <c r="G374" s="67"/>
      <c r="H374" s="23"/>
      <c r="I374" s="67"/>
      <c r="J374" s="16"/>
      <c r="K374" s="22"/>
      <c r="L374" s="16"/>
      <c r="M374" s="2">
        <f t="shared" si="151"/>
        <v>0</v>
      </c>
    </row>
    <row r="375" spans="1:13" s="19" customFormat="1" ht="11.25">
      <c r="A375" s="79">
        <f>COUNTIF(A345:A373,"A")+COUNTIF(A345:A373,"b")+COUNTIF(A345:A373,"c")</f>
        <v>23</v>
      </c>
      <c r="B375" s="6" t="s">
        <v>232</v>
      </c>
      <c r="C375" s="60"/>
      <c r="D375" s="68">
        <f>D344+D352+D360+D368</f>
        <v>15202013</v>
      </c>
      <c r="E375" s="68">
        <f>E344+E352+E360+E368</f>
        <v>1900506</v>
      </c>
      <c r="F375" s="54">
        <f>IF(ISERROR(E375/D375),0,E375/D375)</f>
        <v>0.12501673298134924</v>
      </c>
      <c r="G375" s="68">
        <f>G344+G352+G360+G368</f>
        <v>1395428</v>
      </c>
      <c r="H375" s="54">
        <f>IF(ISERROR(G375/D375),0,G375/D375)</f>
        <v>0.09179231724114431</v>
      </c>
      <c r="I375" s="68">
        <f>I344+I352+I360+I368</f>
        <v>161222</v>
      </c>
      <c r="J375" s="20">
        <f>IF(ISERROR(I375/D375),0,I375/D375)</f>
        <v>0.01060530602098551</v>
      </c>
      <c r="K375" s="73">
        <f>IF(E375="N/A",G375+I375,IF(G375="N/A",E375+I375,IF(I375="N/A",E375+G375,E375+G375+I375)))</f>
        <v>3457156</v>
      </c>
      <c r="L375" s="20">
        <f t="shared" si="146"/>
        <v>0.22741435624347908</v>
      </c>
      <c r="M375" s="2">
        <f t="shared" si="151"/>
        <v>3457156</v>
      </c>
    </row>
    <row r="376" spans="1:213" s="3" customFormat="1" ht="11.25">
      <c r="A376" s="8"/>
      <c r="B376" s="75"/>
      <c r="C376" s="76"/>
      <c r="D376" s="77"/>
      <c r="E376" s="77"/>
      <c r="F376" s="29"/>
      <c r="G376" s="77"/>
      <c r="H376" s="29"/>
      <c r="I376" s="77"/>
      <c r="J376" s="17"/>
      <c r="K376" s="78"/>
      <c r="L376" s="17"/>
      <c r="M376" s="2"/>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row>
    <row r="377" spans="1:13" ht="11.25">
      <c r="A377" s="7"/>
      <c r="B377" s="15"/>
      <c r="C377" s="62"/>
      <c r="D377" s="67"/>
      <c r="E377" s="23"/>
      <c r="F377" s="23"/>
      <c r="G377" s="23"/>
      <c r="H377" s="23"/>
      <c r="I377" s="23"/>
      <c r="J377" s="16"/>
      <c r="K377" s="22"/>
      <c r="L377" s="16"/>
      <c r="M377" s="2"/>
    </row>
    <row r="378" spans="1:13" ht="11.25">
      <c r="A378" s="4"/>
      <c r="B378" s="6" t="s">
        <v>199</v>
      </c>
      <c r="C378" s="58"/>
      <c r="D378" s="67"/>
      <c r="E378" s="23"/>
      <c r="F378" s="23"/>
      <c r="G378" s="23"/>
      <c r="H378" s="23"/>
      <c r="I378" s="23"/>
      <c r="J378" s="16"/>
      <c r="K378" s="22"/>
      <c r="L378" s="16"/>
      <c r="M378" s="2">
        <f t="shared" si="151"/>
        <v>0</v>
      </c>
    </row>
    <row r="379" spans="1:13" ht="11.25">
      <c r="A379" s="4"/>
      <c r="B379" s="6"/>
      <c r="C379" s="58"/>
      <c r="D379" s="67"/>
      <c r="E379" s="23"/>
      <c r="F379" s="23"/>
      <c r="G379" s="23"/>
      <c r="H379" s="23"/>
      <c r="I379" s="23"/>
      <c r="J379" s="16"/>
      <c r="K379" s="22"/>
      <c r="L379" s="16">
        <f t="shared" si="146"/>
        <v>0</v>
      </c>
      <c r="M379" s="2">
        <f t="shared" si="151"/>
        <v>0</v>
      </c>
    </row>
    <row r="380" spans="1:13" ht="11.25">
      <c r="A380" s="4" t="s">
        <v>4</v>
      </c>
      <c r="B380" s="5" t="str">
        <f>VLOOKUP($C380,'[2]Sheet1'!$D$4:$F$281,3,FALSE)</f>
        <v>Cape Town</v>
      </c>
      <c r="C380" s="59" t="s">
        <v>249</v>
      </c>
      <c r="D380" s="67">
        <f>IF(ISERROR(VLOOKUP(C380,'[4]Sheet1'!$B$11:$J$295,6,FALSE)),"Outstanding",VLOOKUP(C380,'[4]Sheet1'!$B$11:$J$294,6,FALSE))</f>
        <v>29678184</v>
      </c>
      <c r="E380" s="74" t="s">
        <v>317</v>
      </c>
      <c r="F380" s="23">
        <f>IF(ISERROR(E380/D380),0,E380/D380)</f>
        <v>0</v>
      </c>
      <c r="G380" s="74">
        <v>1465</v>
      </c>
      <c r="H380" s="23">
        <f>IF(ISERROR(G380/D380),0,G380/D380)</f>
        <v>4.936285858999998E-05</v>
      </c>
      <c r="I380" s="74" t="s">
        <v>317</v>
      </c>
      <c r="J380" s="16">
        <f>IF(ISERROR(I380/D380),0,I380/D380)</f>
        <v>0</v>
      </c>
      <c r="K380" s="71">
        <f>IF(E380="N/A",G380,IF(G380="N/A",E380+I380,IF(I380="N/A",E380+G380,E380+G380+I380)))</f>
        <v>1465</v>
      </c>
      <c r="L380" s="16">
        <f>IF(ISERROR(K380/D380),0,K380/D380)</f>
        <v>4.936285858999998E-05</v>
      </c>
      <c r="M380" s="2">
        <f t="shared" si="151"/>
        <v>1465</v>
      </c>
    </row>
    <row r="381" spans="1:13" ht="11.25">
      <c r="A381" s="4"/>
      <c r="B381" s="5"/>
      <c r="C381" s="59"/>
      <c r="D381" s="67"/>
      <c r="E381" s="15"/>
      <c r="F381" s="16"/>
      <c r="G381" s="15"/>
      <c r="H381" s="16"/>
      <c r="I381" s="15"/>
      <c r="J381" s="16"/>
      <c r="K381" s="25"/>
      <c r="L381" s="16"/>
      <c r="M381" s="2">
        <f t="shared" si="151"/>
        <v>0</v>
      </c>
    </row>
    <row r="382" spans="1:13" ht="11.25">
      <c r="A382" s="4"/>
      <c r="B382" s="51" t="str">
        <f>B388&amp;" "&amp;"Municipalities"</f>
        <v>West Coast Municipalities</v>
      </c>
      <c r="C382" s="59"/>
      <c r="D382" s="66">
        <f>SUM(D383:D388)</f>
        <v>2753939</v>
      </c>
      <c r="E382" s="66">
        <f>SUM(E383:E388)</f>
        <v>88288</v>
      </c>
      <c r="F382" s="28">
        <f aca="true" t="shared" si="163" ref="F382:F388">IF(ISERROR(E382/D382),0,E382/D382)</f>
        <v>0.03205880740277835</v>
      </c>
      <c r="G382" s="66">
        <f>SUM(G383:G388)</f>
        <v>70213</v>
      </c>
      <c r="H382" s="28">
        <f>IF(ISERROR(G382/D382),0,G382/D382)</f>
        <v>0.02549548119983776</v>
      </c>
      <c r="I382" s="66">
        <f>SUM(I383:I388)</f>
        <v>13274</v>
      </c>
      <c r="J382" s="20">
        <f aca="true" t="shared" si="164" ref="J382:J388">IF(ISERROR(I382/D382),0,I382/D382)</f>
        <v>0.004820005090889813</v>
      </c>
      <c r="K382" s="25">
        <f>IF(E382="N/A",G382+I382,IF(G382="N/A",E382+I382,IF(I382="N/A",E382+G382,E382+G382+I382)))</f>
        <v>171775</v>
      </c>
      <c r="L382" s="20">
        <f t="shared" si="146"/>
        <v>0.06237429369350592</v>
      </c>
      <c r="M382" s="2">
        <f t="shared" si="151"/>
        <v>171775</v>
      </c>
    </row>
    <row r="383" spans="1:13" ht="11.25">
      <c r="A383" s="4" t="s">
        <v>5</v>
      </c>
      <c r="B383" s="5" t="str">
        <f>VLOOKUP($C383,'[2]Sheet1'!$D$4:$F$281,3,FALSE)</f>
        <v>Matzikama</v>
      </c>
      <c r="C383" s="59" t="s">
        <v>200</v>
      </c>
      <c r="D383" s="67">
        <f>IF(ISERROR(VLOOKUP(C383,'[4]Sheet1'!$B$11:$J$295,6,FALSE)),"Outstanding",VLOOKUP(C383,'[4]Sheet1'!$B$11:$J$294,6,FALSE))</f>
        <v>245609</v>
      </c>
      <c r="E383" s="74">
        <v>74600</v>
      </c>
      <c r="F383" s="23">
        <f t="shared" si="163"/>
        <v>0.30373479799193026</v>
      </c>
      <c r="G383" s="74">
        <v>39082</v>
      </c>
      <c r="H383" s="23">
        <f aca="true" t="shared" si="165" ref="H383:H388">IF(ISERROR(G383/D383),0,G383/D383)</f>
        <v>0.1591228334466571</v>
      </c>
      <c r="I383" s="74">
        <v>613</v>
      </c>
      <c r="J383" s="16">
        <f t="shared" si="164"/>
        <v>0.0024958368789417327</v>
      </c>
      <c r="K383" s="71">
        <f aca="true" t="shared" si="166" ref="K383:K388">IF(E383="N/A",G383+I383,IF(G383="N/A",E383+I383,IF(I383="N/A",E383+G383,E383+G383+I383)))</f>
        <v>114295</v>
      </c>
      <c r="L383" s="16">
        <f aca="true" t="shared" si="167" ref="L383:L388">IF(ISERROR(K383/D383),0,K383/D383)</f>
        <v>0.4653534683175291</v>
      </c>
      <c r="M383" s="2">
        <f t="shared" si="151"/>
        <v>114295</v>
      </c>
    </row>
    <row r="384" spans="1:13" ht="11.25">
      <c r="A384" s="4" t="s">
        <v>5</v>
      </c>
      <c r="B384" s="5" t="str">
        <f>VLOOKUP($C384,'[2]Sheet1'!$D$4:$F$281,3,FALSE)</f>
        <v>Cederberg</v>
      </c>
      <c r="C384" s="59" t="s">
        <v>201</v>
      </c>
      <c r="D384" s="15">
        <f>IF(ISERROR(VLOOKUP(C384,'[4]Sheet1'!$B$11:$J$295,6,FALSE)),"Outstanding",VLOOKUP(C384,'[4]Sheet1'!$B$11:$J$294,6,FALSE))</f>
        <v>796932</v>
      </c>
      <c r="E384" s="80">
        <v>4608</v>
      </c>
      <c r="F384" s="16">
        <f t="shared" si="163"/>
        <v>0.005782174639743416</v>
      </c>
      <c r="G384" s="80">
        <v>1930</v>
      </c>
      <c r="H384" s="16">
        <f t="shared" si="165"/>
        <v>0.0024217875552744778</v>
      </c>
      <c r="I384" s="80">
        <v>286</v>
      </c>
      <c r="J384" s="16">
        <f t="shared" si="164"/>
        <v>0.00035887629057435266</v>
      </c>
      <c r="K384" s="71">
        <f t="shared" si="166"/>
        <v>6824</v>
      </c>
      <c r="L384" s="16">
        <f t="shared" si="167"/>
        <v>0.008562838485592247</v>
      </c>
      <c r="M384" s="2">
        <f t="shared" si="151"/>
        <v>6824</v>
      </c>
    </row>
    <row r="385" spans="1:13" ht="11.25">
      <c r="A385" s="4" t="s">
        <v>5</v>
      </c>
      <c r="B385" s="5" t="str">
        <f>VLOOKUP($C385,'[2]Sheet1'!$D$4:$F$281,3,FALSE)</f>
        <v>Bergrivier</v>
      </c>
      <c r="C385" s="59" t="s">
        <v>202</v>
      </c>
      <c r="D385" s="67">
        <f>IF(ISERROR(VLOOKUP(C385,'[4]Sheet1'!$B$11:$J$295,6,FALSE)),"Outstanding",VLOOKUP(C385,'[4]Sheet1'!$B$11:$J$294,6,FALSE))</f>
        <v>206871</v>
      </c>
      <c r="E385" s="74">
        <v>1356</v>
      </c>
      <c r="F385" s="23">
        <f t="shared" si="163"/>
        <v>0.006554809518975593</v>
      </c>
      <c r="G385" s="74">
        <v>616</v>
      </c>
      <c r="H385" s="23">
        <f t="shared" si="165"/>
        <v>0.0029777010794166414</v>
      </c>
      <c r="I385" s="74" t="s">
        <v>317</v>
      </c>
      <c r="J385" s="16">
        <f t="shared" si="164"/>
        <v>0</v>
      </c>
      <c r="K385" s="71">
        <f t="shared" si="166"/>
        <v>1972</v>
      </c>
      <c r="L385" s="16">
        <f t="shared" si="167"/>
        <v>0.009532510598392234</v>
      </c>
      <c r="M385" s="2">
        <f t="shared" si="151"/>
        <v>1972</v>
      </c>
    </row>
    <row r="386" spans="1:13" ht="11.25">
      <c r="A386" s="4" t="s">
        <v>5</v>
      </c>
      <c r="B386" s="5" t="str">
        <f>VLOOKUP($C386,'[2]Sheet1'!$D$4:$F$281,3,FALSE)</f>
        <v>Saldanha Bay</v>
      </c>
      <c r="C386" s="59" t="s">
        <v>203</v>
      </c>
      <c r="D386" s="67">
        <f>IF(ISERROR(VLOOKUP(C386,'[4]Sheet1'!$B$11:$J$295,6,FALSE)),"Outstanding",VLOOKUP(C386,'[4]Sheet1'!$B$11:$J$294,6,FALSE))</f>
        <v>804660</v>
      </c>
      <c r="E386" s="74" t="s">
        <v>317</v>
      </c>
      <c r="F386" s="23">
        <f t="shared" si="163"/>
        <v>0</v>
      </c>
      <c r="G386" s="74">
        <v>28585</v>
      </c>
      <c r="H386" s="23">
        <f t="shared" si="165"/>
        <v>0.0355243208311585</v>
      </c>
      <c r="I386" s="74">
        <v>187</v>
      </c>
      <c r="J386" s="16">
        <f t="shared" si="164"/>
        <v>0.00023239629160142172</v>
      </c>
      <c r="K386" s="71">
        <f t="shared" si="166"/>
        <v>28772</v>
      </c>
      <c r="L386" s="16">
        <f t="shared" si="167"/>
        <v>0.03575671712275992</v>
      </c>
      <c r="M386" s="2">
        <f t="shared" si="151"/>
        <v>28772</v>
      </c>
    </row>
    <row r="387" spans="1:13" ht="11.25">
      <c r="A387" s="4" t="s">
        <v>5</v>
      </c>
      <c r="B387" s="5" t="str">
        <f>VLOOKUP($C387,'[2]Sheet1'!$D$4:$F$281,3,FALSE)</f>
        <v>Swartland</v>
      </c>
      <c r="C387" s="59" t="s">
        <v>204</v>
      </c>
      <c r="D387" s="67">
        <f>IF(ISERROR(VLOOKUP(C387,'[4]Sheet1'!$B$11:$J$295,6,FALSE)),"Outstanding",VLOOKUP(C387,'[4]Sheet1'!$B$11:$J$294,6,FALSE))</f>
        <v>411305</v>
      </c>
      <c r="E387" s="88">
        <v>7724</v>
      </c>
      <c r="F387" s="87">
        <f t="shared" si="163"/>
        <v>0.018779251407106647</v>
      </c>
      <c r="G387" s="88" t="s">
        <v>317</v>
      </c>
      <c r="H387" s="87">
        <f t="shared" si="165"/>
        <v>0</v>
      </c>
      <c r="I387" s="88">
        <v>12188</v>
      </c>
      <c r="J387" s="16">
        <f t="shared" si="164"/>
        <v>0.02963251115352354</v>
      </c>
      <c r="K387" s="71">
        <f t="shared" si="166"/>
        <v>19912</v>
      </c>
      <c r="L387" s="16">
        <f t="shared" si="167"/>
        <v>0.04841176256063019</v>
      </c>
      <c r="M387" s="2">
        <f t="shared" si="151"/>
        <v>19912</v>
      </c>
    </row>
    <row r="388" spans="1:13" ht="11.25">
      <c r="A388" s="4" t="s">
        <v>15</v>
      </c>
      <c r="B388" s="5" t="str">
        <f>VLOOKUP($C388,'[2]Sheet1'!$D$4:$F$281,3,FALSE)</f>
        <v>West Coast</v>
      </c>
      <c r="C388" s="59" t="s">
        <v>205</v>
      </c>
      <c r="D388" s="67">
        <f>IF(ISERROR(VLOOKUP(C388,'[4]Sheet1'!$B$11:$J$295,6,FALSE)),"Outstanding",VLOOKUP(C388,'[4]Sheet1'!$B$11:$J$294,6,FALSE))</f>
        <v>288562</v>
      </c>
      <c r="E388" s="74">
        <v>0</v>
      </c>
      <c r="F388" s="23">
        <f t="shared" si="163"/>
        <v>0</v>
      </c>
      <c r="G388" s="74">
        <v>0</v>
      </c>
      <c r="H388" s="23">
        <f t="shared" si="165"/>
        <v>0</v>
      </c>
      <c r="I388" s="74">
        <v>0</v>
      </c>
      <c r="J388" s="16">
        <f t="shared" si="164"/>
        <v>0</v>
      </c>
      <c r="K388" s="71">
        <f t="shared" si="166"/>
        <v>0</v>
      </c>
      <c r="L388" s="16">
        <f t="shared" si="167"/>
        <v>0</v>
      </c>
      <c r="M388" s="2">
        <f t="shared" si="151"/>
        <v>0</v>
      </c>
    </row>
    <row r="389" spans="1:13" ht="11.25">
      <c r="A389" s="4"/>
      <c r="B389" s="13"/>
      <c r="C389" s="59"/>
      <c r="D389" s="67"/>
      <c r="E389" s="67"/>
      <c r="F389" s="23"/>
      <c r="G389" s="67"/>
      <c r="H389" s="23"/>
      <c r="I389" s="67"/>
      <c r="J389" s="16"/>
      <c r="K389" s="25"/>
      <c r="L389" s="16">
        <f aca="true" t="shared" si="168" ref="L389:L421">IF(ISERROR(K389/D389),0,K389/D389)</f>
        <v>0</v>
      </c>
      <c r="M389" s="2">
        <f t="shared" si="151"/>
        <v>0</v>
      </c>
    </row>
    <row r="390" spans="1:13" ht="11.25">
      <c r="A390" s="4"/>
      <c r="B390" s="51" t="str">
        <f>B396&amp;" "&amp;"Municipalities"</f>
        <v>Cape Winelands DM Municipalities</v>
      </c>
      <c r="C390" s="59"/>
      <c r="D390" s="66">
        <f>SUM(D391:D396)</f>
        <v>4617387</v>
      </c>
      <c r="E390" s="66">
        <f>SUM(E391:E396)</f>
        <v>48032</v>
      </c>
      <c r="F390" s="28">
        <f>IF(ISERROR(E390/D390),0,E390/D390)</f>
        <v>0.010402420243310773</v>
      </c>
      <c r="G390" s="66">
        <f>SUM(G391:G396)</f>
        <v>28500</v>
      </c>
      <c r="H390" s="28">
        <f>IF(ISERROR(G390/D390),0,G390/D390)</f>
        <v>0.006172322138040411</v>
      </c>
      <c r="I390" s="66">
        <f>SUM(I391:I396)</f>
        <v>117</v>
      </c>
      <c r="J390" s="20">
        <f aca="true" t="shared" si="169" ref="J390:J396">IF(ISERROR(I390/D390),0,I390/D390)</f>
        <v>2.5339006671955373E-05</v>
      </c>
      <c r="K390" s="25">
        <f aca="true" t="shared" si="170" ref="K390:K396">IF(E390="N/A",G390+I390,IF(G390="N/A",E390+I390,IF(I390="N/A",E390+G390,E390+G390+I390)))</f>
        <v>76649</v>
      </c>
      <c r="L390" s="20">
        <f t="shared" si="168"/>
        <v>0.01660008138802314</v>
      </c>
      <c r="M390" s="2">
        <f t="shared" si="151"/>
        <v>76649</v>
      </c>
    </row>
    <row r="391" spans="1:13" ht="11.25">
      <c r="A391" s="4" t="s">
        <v>5</v>
      </c>
      <c r="B391" s="5" t="str">
        <f>VLOOKUP($C391,'[2]Sheet1'!$D$4:$F$281,3,FALSE)</f>
        <v>Witzenberg</v>
      </c>
      <c r="C391" s="59" t="s">
        <v>206</v>
      </c>
      <c r="D391" s="67">
        <f>IF(ISERROR(VLOOKUP(C391,'[4]Sheet1'!$B$11:$J$295,6,FALSE)),"Outstanding",VLOOKUP(C391,'[4]Sheet1'!$B$11:$J$294,6,FALSE))</f>
        <v>424009</v>
      </c>
      <c r="E391" s="74" t="s">
        <v>317</v>
      </c>
      <c r="F391" s="23">
        <f aca="true" t="shared" si="171" ref="F391:F396">IF(ISERROR(E391/D391),0,E391/D391)</f>
        <v>0</v>
      </c>
      <c r="G391" s="74">
        <v>431</v>
      </c>
      <c r="H391" s="23">
        <f aca="true" t="shared" si="172" ref="H391:H396">IF(ISERROR(G391/D391),0,G391/D391)</f>
        <v>0.001016487857569061</v>
      </c>
      <c r="I391" s="74" t="s">
        <v>317</v>
      </c>
      <c r="J391" s="16">
        <f t="shared" si="169"/>
        <v>0</v>
      </c>
      <c r="K391" s="71">
        <f>IF(E391="N/A",G391,IF(G391="N/A",E391+I391,IF(I391="N/A",E391+G391,E391+G391+I391)))</f>
        <v>431</v>
      </c>
      <c r="L391" s="16">
        <f t="shared" si="168"/>
        <v>0.001016487857569061</v>
      </c>
      <c r="M391" s="2">
        <f t="shared" si="151"/>
        <v>431</v>
      </c>
    </row>
    <row r="392" spans="1:13" ht="11.25">
      <c r="A392" s="4" t="s">
        <v>5</v>
      </c>
      <c r="B392" s="5" t="str">
        <f>VLOOKUP($C392,'[2]Sheet1'!$D$4:$F$281,3,FALSE)</f>
        <v>Drakenstein</v>
      </c>
      <c r="C392" s="59" t="s">
        <v>207</v>
      </c>
      <c r="D392" s="67">
        <f>IF(ISERROR(VLOOKUP(C392,'[4]Sheet1'!$B$11:$J$295,6,FALSE)),"Outstanding",VLOOKUP(C392,'[4]Sheet1'!$B$11:$J$294,6,FALSE))</f>
        <v>1578629</v>
      </c>
      <c r="E392" s="74">
        <v>2024</v>
      </c>
      <c r="F392" s="23">
        <f t="shared" si="171"/>
        <v>0.0012821251858416386</v>
      </c>
      <c r="G392" s="74">
        <v>5833</v>
      </c>
      <c r="H392" s="23">
        <f t="shared" si="172"/>
        <v>0.003694978364137489</v>
      </c>
      <c r="I392" s="74">
        <v>66</v>
      </c>
      <c r="J392" s="16">
        <f t="shared" si="169"/>
        <v>4.180842997309691E-05</v>
      </c>
      <c r="K392" s="71">
        <f t="shared" si="170"/>
        <v>7923</v>
      </c>
      <c r="L392" s="16">
        <f t="shared" si="168"/>
        <v>0.005018911979952224</v>
      </c>
      <c r="M392" s="2">
        <f t="shared" si="151"/>
        <v>7923</v>
      </c>
    </row>
    <row r="393" spans="1:13" ht="11.25">
      <c r="A393" s="4" t="s">
        <v>5</v>
      </c>
      <c r="B393" s="5" t="str">
        <f>VLOOKUP($C393,'[2]Sheet1'!$D$4:$F$281,3,FALSE)</f>
        <v>Stellenbosch</v>
      </c>
      <c r="C393" s="59" t="s">
        <v>208</v>
      </c>
      <c r="D393" s="67">
        <f>IF(ISERROR(VLOOKUP(C393,'[4]Sheet1'!$B$11:$J$295,6,FALSE)),"Outstanding",VLOOKUP(C393,'[4]Sheet1'!$B$11:$J$294,6,FALSE))</f>
        <v>1102374</v>
      </c>
      <c r="E393" s="74">
        <v>43477</v>
      </c>
      <c r="F393" s="23">
        <f t="shared" si="171"/>
        <v>0.03943942799812042</v>
      </c>
      <c r="G393" s="74">
        <v>12984</v>
      </c>
      <c r="H393" s="23">
        <f t="shared" si="172"/>
        <v>0.011778216830222774</v>
      </c>
      <c r="I393" s="74" t="s">
        <v>317</v>
      </c>
      <c r="J393" s="16">
        <f t="shared" si="169"/>
        <v>0</v>
      </c>
      <c r="K393" s="71">
        <f t="shared" si="170"/>
        <v>56461</v>
      </c>
      <c r="L393" s="16">
        <f t="shared" si="168"/>
        <v>0.05121764482834319</v>
      </c>
      <c r="M393" s="2">
        <f t="shared" si="151"/>
        <v>56461</v>
      </c>
    </row>
    <row r="394" spans="1:13" ht="11.25">
      <c r="A394" s="4" t="s">
        <v>5</v>
      </c>
      <c r="B394" s="5" t="str">
        <f>VLOOKUP($C394,'[2]Sheet1'!$D$4:$F$281,3,FALSE)</f>
        <v>Breede Valley</v>
      </c>
      <c r="C394" s="59" t="s">
        <v>209</v>
      </c>
      <c r="D394" s="67">
        <f>IF(ISERROR(VLOOKUP(C394,'[4]Sheet1'!$B$11:$J$295,6,FALSE)),"Outstanding",VLOOKUP(C394,'[4]Sheet1'!$B$11:$J$294,6,FALSE))</f>
        <v>764082</v>
      </c>
      <c r="E394" s="74" t="s">
        <v>317</v>
      </c>
      <c r="F394" s="23">
        <f t="shared" si="171"/>
        <v>0</v>
      </c>
      <c r="G394" s="74">
        <v>45</v>
      </c>
      <c r="H394" s="23">
        <f t="shared" si="172"/>
        <v>5.889420245471036E-05</v>
      </c>
      <c r="I394" s="74" t="s">
        <v>317</v>
      </c>
      <c r="J394" s="16">
        <f t="shared" si="169"/>
        <v>0</v>
      </c>
      <c r="K394" s="71">
        <f>IF(E394="N/A",G394,IF(G394="N/A",E394+I394,IF(I394="N/A",E394+G394,E394+G394+I394)))</f>
        <v>45</v>
      </c>
      <c r="L394" s="16">
        <f t="shared" si="168"/>
        <v>5.889420245471036E-05</v>
      </c>
      <c r="M394" s="2">
        <f t="shared" si="151"/>
        <v>45</v>
      </c>
    </row>
    <row r="395" spans="1:13" ht="11.25">
      <c r="A395" s="4" t="s">
        <v>5</v>
      </c>
      <c r="B395" s="5" t="str">
        <f>VLOOKUP($C395,'[2]Sheet1'!$D$4:$F$281,3,FALSE)</f>
        <v>Langeberg</v>
      </c>
      <c r="C395" s="59" t="s">
        <v>210</v>
      </c>
      <c r="D395" s="67">
        <f>IF(ISERROR(VLOOKUP(C395,'[4]Sheet1'!$B$11:$J$295,6,FALSE)),"Outstanding",VLOOKUP(C395,'[4]Sheet1'!$B$11:$J$294,6,FALSE))</f>
        <v>455261</v>
      </c>
      <c r="E395" s="74">
        <v>0</v>
      </c>
      <c r="F395" s="23">
        <f t="shared" si="171"/>
        <v>0</v>
      </c>
      <c r="G395" s="74">
        <v>0</v>
      </c>
      <c r="H395" s="23">
        <f t="shared" si="172"/>
        <v>0</v>
      </c>
      <c r="I395" s="74">
        <v>0</v>
      </c>
      <c r="J395" s="16">
        <f t="shared" si="169"/>
        <v>0</v>
      </c>
      <c r="K395" s="71">
        <f t="shared" si="170"/>
        <v>0</v>
      </c>
      <c r="L395" s="16">
        <f t="shared" si="168"/>
        <v>0</v>
      </c>
      <c r="M395" s="2">
        <f t="shared" si="151"/>
        <v>0</v>
      </c>
    </row>
    <row r="396" spans="1:13" ht="11.25">
      <c r="A396" s="4" t="s">
        <v>15</v>
      </c>
      <c r="B396" s="5" t="str">
        <f>VLOOKUP($C396,'[2]Sheet1'!$D$4:$F$281,3,FALSE)</f>
        <v>Cape Winelands DM</v>
      </c>
      <c r="C396" s="59" t="s">
        <v>211</v>
      </c>
      <c r="D396" s="67">
        <f>IF(ISERROR(VLOOKUP(C396,'[4]Sheet1'!$B$11:$J$295,6,FALSE)),"Outstanding",VLOOKUP(C396,'[4]Sheet1'!$B$11:$J$294,6,FALSE))</f>
        <v>293032</v>
      </c>
      <c r="E396" s="74">
        <v>2531</v>
      </c>
      <c r="F396" s="23">
        <f t="shared" si="171"/>
        <v>0.008637281935078763</v>
      </c>
      <c r="G396" s="74">
        <v>9207</v>
      </c>
      <c r="H396" s="23">
        <f t="shared" si="172"/>
        <v>0.03141977667968004</v>
      </c>
      <c r="I396" s="74">
        <v>51</v>
      </c>
      <c r="J396" s="16">
        <f t="shared" si="169"/>
        <v>0.00017404242540063883</v>
      </c>
      <c r="K396" s="71">
        <f t="shared" si="170"/>
        <v>11789</v>
      </c>
      <c r="L396" s="16">
        <f t="shared" si="168"/>
        <v>0.04023110104015944</v>
      </c>
      <c r="M396" s="2">
        <f t="shared" si="151"/>
        <v>11789</v>
      </c>
    </row>
    <row r="397" spans="1:13" ht="11.25">
      <c r="A397" s="4"/>
      <c r="B397" s="5"/>
      <c r="C397" s="59"/>
      <c r="D397" s="67"/>
      <c r="E397" s="67"/>
      <c r="F397" s="23"/>
      <c r="G397" s="67"/>
      <c r="H397" s="23"/>
      <c r="I397" s="67"/>
      <c r="J397" s="16"/>
      <c r="K397" s="25"/>
      <c r="L397" s="16"/>
      <c r="M397" s="2">
        <f t="shared" si="151"/>
        <v>0</v>
      </c>
    </row>
    <row r="398" spans="1:13" ht="11.25">
      <c r="A398" s="4"/>
      <c r="B398" s="51" t="str">
        <f>B403&amp;" "&amp;"Municipalities"</f>
        <v>Overberg Municipalities</v>
      </c>
      <c r="C398" s="59"/>
      <c r="D398" s="66">
        <f>SUM(D399:D403)</f>
        <v>1899990</v>
      </c>
      <c r="E398" s="66">
        <f>SUM(E399:E403)</f>
        <v>133977</v>
      </c>
      <c r="F398" s="28">
        <f aca="true" t="shared" si="173" ref="F398:F403">IF(ISERROR(E398/D398),0,E398/D398)</f>
        <v>0.07051458165569292</v>
      </c>
      <c r="G398" s="66">
        <f>SUM(G399:G403)</f>
        <v>35848</v>
      </c>
      <c r="H398" s="28">
        <f aca="true" t="shared" si="174" ref="H398:H403">IF(ISERROR(G398/D398),0,G398/D398)</f>
        <v>0.018867467723514334</v>
      </c>
      <c r="I398" s="66">
        <f>SUM(I399:I403)</f>
        <v>490</v>
      </c>
      <c r="J398" s="20">
        <f aca="true" t="shared" si="175" ref="J398:J403">IF(ISERROR(I398/D398),0,I398/D398)</f>
        <v>0.00025789609418996943</v>
      </c>
      <c r="K398" s="25">
        <f aca="true" t="shared" si="176" ref="K398:K403">IF(E398="N/A",G398+I398,IF(G398="N/A",E398+I398,IF(I398="N/A",E398+G398,E398+G398+I398)))</f>
        <v>170315</v>
      </c>
      <c r="L398" s="20">
        <f t="shared" si="168"/>
        <v>0.08963994547339722</v>
      </c>
      <c r="M398" s="2">
        <f t="shared" si="151"/>
        <v>170315</v>
      </c>
    </row>
    <row r="399" spans="1:13" ht="11.25">
      <c r="A399" s="4" t="s">
        <v>5</v>
      </c>
      <c r="B399" s="5" t="str">
        <f>VLOOKUP($C399,'[2]Sheet1'!$D$4:$F$281,3,FALSE)</f>
        <v>Theewaterskloof</v>
      </c>
      <c r="C399" s="59" t="s">
        <v>212</v>
      </c>
      <c r="D399" s="67">
        <f>IF(ISERROR(VLOOKUP(C399,'[4]Sheet1'!$B$11:$J$295,6,FALSE)),"Outstanding",VLOOKUP(C399,'[4]Sheet1'!$B$11:$J$294,6,FALSE))</f>
        <v>453379</v>
      </c>
      <c r="E399" s="74">
        <v>97110</v>
      </c>
      <c r="F399" s="23">
        <f t="shared" si="173"/>
        <v>0.21419165863438758</v>
      </c>
      <c r="G399" s="74">
        <v>775</v>
      </c>
      <c r="H399" s="23">
        <f t="shared" si="174"/>
        <v>0.0017093866279646829</v>
      </c>
      <c r="I399" s="74" t="s">
        <v>317</v>
      </c>
      <c r="J399" s="16">
        <f t="shared" si="175"/>
        <v>0</v>
      </c>
      <c r="K399" s="71">
        <f t="shared" si="176"/>
        <v>97885</v>
      </c>
      <c r="L399" s="16">
        <f t="shared" si="168"/>
        <v>0.21590104526235224</v>
      </c>
      <c r="M399" s="2">
        <f t="shared" si="151"/>
        <v>97885</v>
      </c>
    </row>
    <row r="400" spans="1:13" ht="11.25">
      <c r="A400" s="4" t="s">
        <v>5</v>
      </c>
      <c r="B400" s="5" t="str">
        <f>VLOOKUP($C400,'[2]Sheet1'!$D$4:$F$281,3,FALSE)</f>
        <v>Overstrand</v>
      </c>
      <c r="C400" s="59" t="s">
        <v>213</v>
      </c>
      <c r="D400" s="67">
        <f>IF(ISERROR(VLOOKUP(C400,'[4]Sheet1'!$B$11:$J$295,6,FALSE)),"Outstanding",VLOOKUP(C400,'[4]Sheet1'!$B$11:$J$294,6,FALSE))</f>
        <v>890678</v>
      </c>
      <c r="E400" s="74" t="s">
        <v>317</v>
      </c>
      <c r="F400" s="23">
        <f t="shared" si="173"/>
        <v>0</v>
      </c>
      <c r="G400" s="74">
        <v>30179</v>
      </c>
      <c r="H400" s="23">
        <f t="shared" si="174"/>
        <v>0.033883176636225434</v>
      </c>
      <c r="I400" s="74">
        <v>176</v>
      </c>
      <c r="J400" s="16">
        <f t="shared" si="175"/>
        <v>0.00019760227601894287</v>
      </c>
      <c r="K400" s="71">
        <f t="shared" si="176"/>
        <v>30355</v>
      </c>
      <c r="L400" s="16">
        <f t="shared" si="168"/>
        <v>0.03408077891224438</v>
      </c>
      <c r="M400" s="2">
        <f t="shared" si="151"/>
        <v>30355</v>
      </c>
    </row>
    <row r="401" spans="1:13" ht="11.25">
      <c r="A401" s="4" t="s">
        <v>5</v>
      </c>
      <c r="B401" s="5" t="str">
        <f>VLOOKUP($C401,'[2]Sheet1'!$D$4:$F$281,3,FALSE)</f>
        <v>Cape Agulhas</v>
      </c>
      <c r="C401" s="59" t="s">
        <v>214</v>
      </c>
      <c r="D401" s="67">
        <f>IF(ISERROR(VLOOKUP(C401,'[4]Sheet1'!$B$11:$J$295,6,FALSE)),"Outstanding",VLOOKUP(C401,'[4]Sheet1'!$B$11:$J$294,6,FALSE))</f>
        <v>262667</v>
      </c>
      <c r="E401" s="74">
        <v>26375</v>
      </c>
      <c r="F401" s="23">
        <f t="shared" si="173"/>
        <v>0.10041230912143513</v>
      </c>
      <c r="G401" s="74" t="s">
        <v>317</v>
      </c>
      <c r="H401" s="23">
        <f t="shared" si="174"/>
        <v>0</v>
      </c>
      <c r="I401" s="74" t="s">
        <v>317</v>
      </c>
      <c r="J401" s="16">
        <f t="shared" si="175"/>
        <v>0</v>
      </c>
      <c r="K401" s="71">
        <f>IF(E401="N/A",G401+I401,IF(G401="N/A",E401,IF(I401="N/A",E401+G401,E401+G401+I401)))</f>
        <v>26375</v>
      </c>
      <c r="L401" s="16">
        <f t="shared" si="168"/>
        <v>0.10041230912143513</v>
      </c>
      <c r="M401" s="2">
        <f t="shared" si="151"/>
        <v>26375</v>
      </c>
    </row>
    <row r="402" spans="1:13" ht="11.25">
      <c r="A402" s="4" t="s">
        <v>5</v>
      </c>
      <c r="B402" s="5" t="str">
        <f>VLOOKUP($C402,'[2]Sheet1'!$D$4:$F$281,3,FALSE)</f>
        <v>Swellendam</v>
      </c>
      <c r="C402" s="59" t="s">
        <v>215</v>
      </c>
      <c r="D402" s="67">
        <f>IF(ISERROR(VLOOKUP(C402,'[4]Sheet1'!$B$11:$J$295,6,FALSE)),"Outstanding",VLOOKUP(C402,'[4]Sheet1'!$B$11:$J$294,6,FALSE))</f>
        <v>184204</v>
      </c>
      <c r="E402" s="74">
        <v>10352</v>
      </c>
      <c r="F402" s="23">
        <f t="shared" si="173"/>
        <v>0.05619856246335585</v>
      </c>
      <c r="G402" s="74">
        <v>1958</v>
      </c>
      <c r="H402" s="23">
        <f t="shared" si="174"/>
        <v>0.010629519445831796</v>
      </c>
      <c r="I402" s="74">
        <v>314</v>
      </c>
      <c r="J402" s="16">
        <f t="shared" si="175"/>
        <v>0.0017046318212416668</v>
      </c>
      <c r="K402" s="71">
        <f t="shared" si="176"/>
        <v>12624</v>
      </c>
      <c r="L402" s="16">
        <f t="shared" si="168"/>
        <v>0.06853271373042931</v>
      </c>
      <c r="M402" s="2">
        <f t="shared" si="151"/>
        <v>12624</v>
      </c>
    </row>
    <row r="403" spans="1:13" ht="11.25">
      <c r="A403" s="4" t="s">
        <v>15</v>
      </c>
      <c r="B403" s="5" t="str">
        <f>VLOOKUP($C403,'[2]Sheet1'!$D$4:$F$281,3,FALSE)</f>
        <v>Overberg</v>
      </c>
      <c r="C403" s="59" t="s">
        <v>216</v>
      </c>
      <c r="D403" s="67">
        <f>IF(ISERROR(VLOOKUP(C403,'[4]Sheet1'!$B$11:$J$295,6,FALSE)),"Outstanding",VLOOKUP(C403,'[4]Sheet1'!$B$11:$J$294,6,FALSE))</f>
        <v>109062</v>
      </c>
      <c r="E403" s="74">
        <v>140</v>
      </c>
      <c r="F403" s="23">
        <f t="shared" si="173"/>
        <v>0.0012836735068126387</v>
      </c>
      <c r="G403" s="74">
        <v>2936</v>
      </c>
      <c r="H403" s="23">
        <f t="shared" si="174"/>
        <v>0.02692046725715648</v>
      </c>
      <c r="I403" s="74" t="s">
        <v>317</v>
      </c>
      <c r="J403" s="16">
        <f t="shared" si="175"/>
        <v>0</v>
      </c>
      <c r="K403" s="71">
        <f t="shared" si="176"/>
        <v>3076</v>
      </c>
      <c r="L403" s="16">
        <f t="shared" si="168"/>
        <v>0.02820414076396912</v>
      </c>
      <c r="M403" s="2">
        <f t="shared" si="151"/>
        <v>3076</v>
      </c>
    </row>
    <row r="404" spans="1:13" ht="11.25">
      <c r="A404" s="4"/>
      <c r="B404" s="13"/>
      <c r="C404" s="59"/>
      <c r="D404" s="67"/>
      <c r="E404" s="67"/>
      <c r="F404" s="23"/>
      <c r="G404" s="67"/>
      <c r="H404" s="23"/>
      <c r="I404" s="67"/>
      <c r="J404" s="16"/>
      <c r="K404" s="25"/>
      <c r="L404" s="16"/>
      <c r="M404" s="2">
        <f t="shared" si="151"/>
        <v>0</v>
      </c>
    </row>
    <row r="405" spans="1:13" ht="11.25">
      <c r="A405" s="4"/>
      <c r="B405" s="51" t="str">
        <f>B413&amp;" "&amp;"Municipalities"</f>
        <v>Eden Municipalities</v>
      </c>
      <c r="C405" s="59"/>
      <c r="D405" s="66">
        <f>SUM(D406:D413)</f>
        <v>4071020</v>
      </c>
      <c r="E405" s="66">
        <f>SUM(E406:E413)</f>
        <v>314096</v>
      </c>
      <c r="F405" s="28">
        <f>IF(ISERROR(E405/D405),0,E405/D405)</f>
        <v>0.07715412844938124</v>
      </c>
      <c r="G405" s="66">
        <f>SUM(G406:G413)</f>
        <v>62970</v>
      </c>
      <c r="H405" s="28">
        <f>IF(ISERROR(G405/D405),0,G405/D405)</f>
        <v>0.01546786800359615</v>
      </c>
      <c r="I405" s="66">
        <f>SUM(I406:I413)</f>
        <v>1160405</v>
      </c>
      <c r="J405" s="20">
        <f aca="true" t="shared" si="177" ref="J405:J413">IF(ISERROR(I405/D405),0,I405/D405)</f>
        <v>0.28504035843596937</v>
      </c>
      <c r="K405" s="25">
        <f aca="true" t="shared" si="178" ref="K405:K413">IF(E405="N/A",G405+I405,IF(G405="N/A",E405+I405,IF(I405="N/A",E405+G405,E405+G405+I405)))</f>
        <v>1537471</v>
      </c>
      <c r="L405" s="20">
        <f t="shared" si="168"/>
        <v>0.3776623548889467</v>
      </c>
      <c r="M405" s="2">
        <f t="shared" si="151"/>
        <v>1537471</v>
      </c>
    </row>
    <row r="406" spans="1:13" ht="11.25">
      <c r="A406" s="4" t="s">
        <v>5</v>
      </c>
      <c r="B406" s="5" t="str">
        <f>VLOOKUP($C406,'[2]Sheet1'!$D$4:$F$281,3,FALSE)</f>
        <v>Kannaland</v>
      </c>
      <c r="C406" s="59" t="s">
        <v>217</v>
      </c>
      <c r="D406" s="67">
        <f>IF(ISERROR(VLOOKUP(C406,'[4]Sheet1'!$B$11:$J$295,6,FALSE)),"Outstanding",VLOOKUP(C406,'[4]Sheet1'!$B$11:$J$294,6,FALSE))</f>
        <v>128786</v>
      </c>
      <c r="E406" s="74">
        <v>53354</v>
      </c>
      <c r="F406" s="23">
        <f aca="true" t="shared" si="179" ref="F406:F413">IF(ISERROR(E406/D406),0,E406/D406)</f>
        <v>0.41428416132188284</v>
      </c>
      <c r="G406" s="74">
        <v>1966</v>
      </c>
      <c r="H406" s="23">
        <f aca="true" t="shared" si="180" ref="H406:H413">IF(ISERROR(G406/D406),0,G406/D406)</f>
        <v>0.015265634463373349</v>
      </c>
      <c r="I406" s="74">
        <v>3649</v>
      </c>
      <c r="J406" s="16">
        <f t="shared" si="177"/>
        <v>0.0283338251052133</v>
      </c>
      <c r="K406" s="71">
        <f t="shared" si="178"/>
        <v>58969</v>
      </c>
      <c r="L406" s="16">
        <f t="shared" si="168"/>
        <v>0.45788362089046947</v>
      </c>
      <c r="M406" s="2">
        <f t="shared" si="151"/>
        <v>58969</v>
      </c>
    </row>
    <row r="407" spans="1:13" ht="11.25">
      <c r="A407" s="4" t="s">
        <v>5</v>
      </c>
      <c r="B407" s="5" t="str">
        <f>VLOOKUP($C407,'[2]Sheet1'!$D$4:$F$281,3,FALSE)</f>
        <v>Hessequa</v>
      </c>
      <c r="C407" s="59" t="s">
        <v>218</v>
      </c>
      <c r="D407" s="67">
        <f>IF(ISERROR(VLOOKUP(C407,'[4]Sheet1'!$B$11:$J$295,6,FALSE)),"Outstanding",VLOOKUP(C407,'[4]Sheet1'!$B$11:$J$294,6,FALSE))</f>
        <v>325453</v>
      </c>
      <c r="E407" s="74">
        <v>9914</v>
      </c>
      <c r="F407" s="23">
        <f t="shared" si="179"/>
        <v>0.03046215582587962</v>
      </c>
      <c r="G407" s="74">
        <v>837</v>
      </c>
      <c r="H407" s="23">
        <f t="shared" si="180"/>
        <v>0.0025717999219549365</v>
      </c>
      <c r="I407" s="74">
        <v>1337</v>
      </c>
      <c r="J407" s="16">
        <f t="shared" si="177"/>
        <v>0.004108120066491936</v>
      </c>
      <c r="K407" s="71">
        <f t="shared" si="178"/>
        <v>12088</v>
      </c>
      <c r="L407" s="16">
        <f t="shared" si="168"/>
        <v>0.03714207581432649</v>
      </c>
      <c r="M407" s="2">
        <f t="shared" si="151"/>
        <v>12088</v>
      </c>
    </row>
    <row r="408" spans="1:13" ht="11.25">
      <c r="A408" s="4" t="s">
        <v>5</v>
      </c>
      <c r="B408" s="5" t="str">
        <f>VLOOKUP($C408,'[2]Sheet1'!$D$4:$F$281,3,FALSE)</f>
        <v>Mossel Bay</v>
      </c>
      <c r="C408" s="59" t="s">
        <v>219</v>
      </c>
      <c r="D408" s="67">
        <f>IF(ISERROR(VLOOKUP(C408,'[4]Sheet1'!$B$11:$J$295,6,FALSE)),"Outstanding",VLOOKUP(C408,'[4]Sheet1'!$B$11:$J$294,6,FALSE))</f>
        <v>788655</v>
      </c>
      <c r="E408" s="74">
        <v>132304</v>
      </c>
      <c r="F408" s="23">
        <f t="shared" si="179"/>
        <v>0.16775903278366333</v>
      </c>
      <c r="G408" s="74" t="s">
        <v>317</v>
      </c>
      <c r="H408" s="23">
        <f t="shared" si="180"/>
        <v>0</v>
      </c>
      <c r="I408" s="74" t="s">
        <v>317</v>
      </c>
      <c r="J408" s="16">
        <f t="shared" si="177"/>
        <v>0</v>
      </c>
      <c r="K408" s="71">
        <f>IF(E408="N/A",G408+I408,IF(G408="N/A",E408,IF(I408="N/A",E408+G408,E408+G408+I408)))</f>
        <v>132304</v>
      </c>
      <c r="L408" s="16">
        <f t="shared" si="168"/>
        <v>0.16775903278366333</v>
      </c>
      <c r="M408" s="2">
        <f t="shared" si="151"/>
        <v>132304</v>
      </c>
    </row>
    <row r="409" spans="1:13" ht="11.25">
      <c r="A409" s="4" t="s">
        <v>5</v>
      </c>
      <c r="B409" s="5" t="str">
        <f>VLOOKUP($C409,'[2]Sheet1'!$D$4:$F$281,3,FALSE)</f>
        <v>George</v>
      </c>
      <c r="C409" s="59" t="s">
        <v>220</v>
      </c>
      <c r="D409" s="67">
        <f>IF(ISERROR(VLOOKUP(C409,'[4]Sheet1'!$B$11:$J$295,6,FALSE)),"Outstanding",VLOOKUP(C409,'[4]Sheet1'!$B$11:$J$294,6,FALSE))</f>
        <v>1125230</v>
      </c>
      <c r="E409" s="74">
        <v>20468</v>
      </c>
      <c r="F409" s="23">
        <f t="shared" si="179"/>
        <v>0.018190058921287205</v>
      </c>
      <c r="G409" s="74" t="s">
        <v>317</v>
      </c>
      <c r="H409" s="23">
        <f t="shared" si="180"/>
        <v>0</v>
      </c>
      <c r="I409" s="74">
        <v>11050</v>
      </c>
      <c r="J409" s="16">
        <f t="shared" si="177"/>
        <v>0.00982021453391751</v>
      </c>
      <c r="K409" s="71">
        <f t="shared" si="178"/>
        <v>31518</v>
      </c>
      <c r="L409" s="16">
        <f t="shared" si="168"/>
        <v>0.028010273455204713</v>
      </c>
      <c r="M409" s="2">
        <f t="shared" si="151"/>
        <v>31518</v>
      </c>
    </row>
    <row r="410" spans="1:13" ht="11.25">
      <c r="A410" s="4" t="s">
        <v>5</v>
      </c>
      <c r="B410" s="5" t="str">
        <f>VLOOKUP($C410,'[2]Sheet1'!$D$4:$F$281,3,FALSE)</f>
        <v>Oudtshoorn</v>
      </c>
      <c r="C410" s="59" t="s">
        <v>221</v>
      </c>
      <c r="D410" s="67">
        <f>IF(ISERROR(VLOOKUP(C410,'[4]Sheet1'!$B$11:$J$295,6,FALSE)),"Outstanding",VLOOKUP(C410,'[4]Sheet1'!$B$11:$J$294,6,FALSE))</f>
        <v>477090</v>
      </c>
      <c r="E410" s="74">
        <v>42058</v>
      </c>
      <c r="F410" s="23">
        <f t="shared" si="179"/>
        <v>0.08815527468611792</v>
      </c>
      <c r="G410" s="74">
        <v>2896</v>
      </c>
      <c r="H410" s="23">
        <f t="shared" si="180"/>
        <v>0.0060701335177849045</v>
      </c>
      <c r="I410" s="74">
        <v>9161</v>
      </c>
      <c r="J410" s="16">
        <f t="shared" si="177"/>
        <v>0.01920182774738519</v>
      </c>
      <c r="K410" s="71">
        <f t="shared" si="178"/>
        <v>54115</v>
      </c>
      <c r="L410" s="16">
        <f t="shared" si="168"/>
        <v>0.11342723595128802</v>
      </c>
      <c r="M410" s="2">
        <f aca="true" t="shared" si="181" ref="M410:M422">IF(AND(E410="N/A",G410="N/A",I410="N/A"),0,IF(E410="N/A",SUM(G410,I410),IF(G410="N/A",SUM(E410,I410),IF(I410="N/A",SUM(E410,G410),SUM(E410,G410,I410)))))</f>
        <v>54115</v>
      </c>
    </row>
    <row r="411" spans="1:13" ht="11.25">
      <c r="A411" s="4" t="s">
        <v>5</v>
      </c>
      <c r="B411" s="5" t="str">
        <f>VLOOKUP($C411,'[2]Sheet1'!$D$4:$F$281,3,FALSE)</f>
        <v>Bitou</v>
      </c>
      <c r="C411" s="59" t="s">
        <v>222</v>
      </c>
      <c r="D411" s="67">
        <f>IF(ISERROR(VLOOKUP(C411,'[4]Sheet1'!$B$11:$J$295,6,FALSE)),"Outstanding",VLOOKUP(C411,'[4]Sheet1'!$B$11:$J$294,6,FALSE))</f>
        <v>387994</v>
      </c>
      <c r="E411" s="74">
        <v>26917</v>
      </c>
      <c r="F411" s="23">
        <f t="shared" si="179"/>
        <v>0.06937478414614659</v>
      </c>
      <c r="G411" s="74">
        <v>42039</v>
      </c>
      <c r="H411" s="23">
        <f t="shared" si="180"/>
        <v>0.10834961365381938</v>
      </c>
      <c r="I411" s="74">
        <v>944</v>
      </c>
      <c r="J411" s="16">
        <f t="shared" si="177"/>
        <v>0.0024330273148553843</v>
      </c>
      <c r="K411" s="71">
        <f t="shared" si="178"/>
        <v>69900</v>
      </c>
      <c r="L411" s="16">
        <f t="shared" si="168"/>
        <v>0.18015742511482136</v>
      </c>
      <c r="M411" s="2">
        <f t="shared" si="181"/>
        <v>69900</v>
      </c>
    </row>
    <row r="412" spans="1:13" ht="11.25">
      <c r="A412" s="4" t="s">
        <v>5</v>
      </c>
      <c r="B412" s="5" t="str">
        <f>VLOOKUP($C412,'[2]Sheet1'!$D$4:$F$281,3,FALSE)</f>
        <v>Knysna</v>
      </c>
      <c r="C412" s="59" t="s">
        <v>223</v>
      </c>
      <c r="D412" s="67">
        <f>IF(ISERROR(VLOOKUP(C412,'[4]Sheet1'!$B$11:$J$295,6,FALSE)),"Outstanding",VLOOKUP(C412,'[4]Sheet1'!$B$11:$J$294,6,FALSE))</f>
        <v>568826</v>
      </c>
      <c r="E412" s="74">
        <v>15066</v>
      </c>
      <c r="F412" s="23">
        <f t="shared" si="179"/>
        <v>0.026486131084022178</v>
      </c>
      <c r="G412" s="74">
        <v>6360</v>
      </c>
      <c r="H412" s="23">
        <f t="shared" si="180"/>
        <v>0.011180923516154325</v>
      </c>
      <c r="I412" s="74">
        <v>408221</v>
      </c>
      <c r="J412" s="16">
        <f t="shared" si="177"/>
        <v>0.7176553111144709</v>
      </c>
      <c r="K412" s="71">
        <f t="shared" si="178"/>
        <v>429647</v>
      </c>
      <c r="L412" s="16">
        <f t="shared" si="168"/>
        <v>0.7553223657146474</v>
      </c>
      <c r="M412" s="2">
        <f t="shared" si="181"/>
        <v>429647</v>
      </c>
    </row>
    <row r="413" spans="1:13" ht="11.25">
      <c r="A413" s="4" t="s">
        <v>15</v>
      </c>
      <c r="B413" s="5" t="str">
        <f>VLOOKUP($C413,'[2]Sheet1'!$D$4:$F$281,3,FALSE)</f>
        <v>Eden</v>
      </c>
      <c r="C413" s="59" t="s">
        <v>224</v>
      </c>
      <c r="D413" s="67">
        <f>IF(ISERROR(VLOOKUP(C413,'[4]Sheet1'!$B$11:$J$295,6,FALSE)),"Outstanding",VLOOKUP(C413,'[4]Sheet1'!$B$11:$J$294,6,FALSE))</f>
        <v>268986</v>
      </c>
      <c r="E413" s="74">
        <v>14015</v>
      </c>
      <c r="F413" s="23">
        <f t="shared" si="179"/>
        <v>0.05210308343185147</v>
      </c>
      <c r="G413" s="74">
        <v>8872</v>
      </c>
      <c r="H413" s="23">
        <f t="shared" si="180"/>
        <v>0.032983129233491705</v>
      </c>
      <c r="I413" s="74">
        <v>726043</v>
      </c>
      <c r="J413" s="16">
        <f t="shared" si="177"/>
        <v>2.6991850876997314</v>
      </c>
      <c r="K413" s="71">
        <f t="shared" si="178"/>
        <v>748930</v>
      </c>
      <c r="L413" s="16">
        <f t="shared" si="168"/>
        <v>2.784271300365075</v>
      </c>
      <c r="M413" s="2">
        <f t="shared" si="181"/>
        <v>748930</v>
      </c>
    </row>
    <row r="414" spans="1:13" ht="11.25">
      <c r="A414" s="4"/>
      <c r="B414" s="13"/>
      <c r="C414" s="59"/>
      <c r="D414" s="67"/>
      <c r="E414" s="67"/>
      <c r="F414" s="23"/>
      <c r="G414" s="67"/>
      <c r="H414" s="23"/>
      <c r="I414" s="67"/>
      <c r="J414" s="16"/>
      <c r="K414" s="25"/>
      <c r="L414" s="16"/>
      <c r="M414" s="2">
        <f t="shared" si="181"/>
        <v>0</v>
      </c>
    </row>
    <row r="415" spans="1:13" ht="11.25">
      <c r="A415" s="4"/>
      <c r="B415" s="51" t="str">
        <f>B419&amp;" "&amp;"Municipalities"</f>
        <v>Central Karoo Municipalities</v>
      </c>
      <c r="C415" s="59"/>
      <c r="D415" s="66">
        <f>SUM(D416:D419)</f>
        <v>407625</v>
      </c>
      <c r="E415" s="66">
        <f>SUM(E416:E419)</f>
        <v>33352</v>
      </c>
      <c r="F415" s="28">
        <f>IF(ISERROR(E415/D415),0,E415/D415)</f>
        <v>0.08182030052131248</v>
      </c>
      <c r="G415" s="66">
        <f>SUM(G416:G419)</f>
        <v>10522</v>
      </c>
      <c r="H415" s="28">
        <f>IF(ISERROR(G415/D415),0,G415/D415)</f>
        <v>0.025812940815700704</v>
      </c>
      <c r="I415" s="66">
        <f>SUM(I416:I419)</f>
        <v>1411</v>
      </c>
      <c r="J415" s="20">
        <f>IF(ISERROR(I415/D415),0,I415/D415)</f>
        <v>0.003461514872738424</v>
      </c>
      <c r="K415" s="25">
        <f>IF(E415="N/A",G415+I415,IF(G415="N/A",E415+I415,IF(I415="N/A",E415+G415,E415+G415+I415)))</f>
        <v>45285</v>
      </c>
      <c r="L415" s="20">
        <f t="shared" si="168"/>
        <v>0.11109475620975161</v>
      </c>
      <c r="M415" s="2">
        <f t="shared" si="181"/>
        <v>45285</v>
      </c>
    </row>
    <row r="416" spans="1:13" ht="11.25">
      <c r="A416" s="4" t="s">
        <v>5</v>
      </c>
      <c r="B416" s="5" t="str">
        <f>VLOOKUP($C416,'[2]Sheet1'!$D$4:$F$281,3,FALSE)</f>
        <v>Laingsburg</v>
      </c>
      <c r="C416" s="59" t="s">
        <v>225</v>
      </c>
      <c r="D416" s="67">
        <f>IF(ISERROR(VLOOKUP(C416,'[4]Sheet1'!$B$11:$J$295,6,FALSE)),"Outstanding",VLOOKUP(C416,'[4]Sheet1'!$B$11:$J$294,6,FALSE))</f>
        <v>55042</v>
      </c>
      <c r="E416" s="88">
        <v>12227</v>
      </c>
      <c r="F416" s="87">
        <f>IF(ISERROR(E416/D416),0,E416/D416)</f>
        <v>0.22213945714181899</v>
      </c>
      <c r="G416" s="88">
        <v>7709</v>
      </c>
      <c r="H416" s="87">
        <f>IF(ISERROR(G416/D416),0,G416/D416)</f>
        <v>0.14005668398677373</v>
      </c>
      <c r="I416" s="88">
        <v>610</v>
      </c>
      <c r="J416" s="16">
        <f>IF(ISERROR(I416/D416),0,I416/D416)</f>
        <v>0.011082446132044621</v>
      </c>
      <c r="K416" s="71">
        <f>IF(E416="N/A",G416+I416,IF(G416="N/A",E416+I416,IF(I416="N/A",E416+G416,E416+G416+I416)))</f>
        <v>20546</v>
      </c>
      <c r="L416" s="16">
        <f t="shared" si="168"/>
        <v>0.37327858726063734</v>
      </c>
      <c r="M416" s="2">
        <f t="shared" si="181"/>
        <v>20546</v>
      </c>
    </row>
    <row r="417" spans="1:13" ht="11.25">
      <c r="A417" s="4" t="s">
        <v>5</v>
      </c>
      <c r="B417" s="5" t="str">
        <f>VLOOKUP($C417,'[2]Sheet1'!$D$4:$F$281,3,FALSE)</f>
        <v>Prince Albert</v>
      </c>
      <c r="C417" s="59" t="s">
        <v>226</v>
      </c>
      <c r="D417" s="67">
        <f>IF(ISERROR(VLOOKUP(C417,'[4]Sheet1'!$B$11:$J$295,6,FALSE)),"Outstanding",VLOOKUP(C417,'[4]Sheet1'!$B$11:$J$294,6,FALSE))</f>
        <v>47873</v>
      </c>
      <c r="E417" s="74">
        <v>6240</v>
      </c>
      <c r="F417" s="23">
        <f>IF(ISERROR(E417/D417),0,E417/D417)</f>
        <v>0.13034487080400226</v>
      </c>
      <c r="G417" s="74" t="s">
        <v>317</v>
      </c>
      <c r="H417" s="23">
        <f>IF(ISERROR(G417/D417),0,G417/D417)</f>
        <v>0</v>
      </c>
      <c r="I417" s="74">
        <v>801</v>
      </c>
      <c r="J417" s="16">
        <f>IF(ISERROR(I417/D417),0,I417/D417)</f>
        <v>0.016731769473398366</v>
      </c>
      <c r="K417" s="71">
        <f>IF(E417="N/A",G417+I417,IF(G417="N/A",E417+I417,IF(I417="N/A",E417+G417,E417+G417+I417)))</f>
        <v>7041</v>
      </c>
      <c r="L417" s="16">
        <f t="shared" si="168"/>
        <v>0.1470766402774006</v>
      </c>
      <c r="M417" s="2">
        <f t="shared" si="181"/>
        <v>7041</v>
      </c>
    </row>
    <row r="418" spans="1:13" ht="11.25">
      <c r="A418" s="4" t="s">
        <v>5</v>
      </c>
      <c r="B418" s="5" t="str">
        <f>VLOOKUP($C418,'[2]Sheet1'!$D$4:$F$281,3,FALSE)</f>
        <v>Beaufort West</v>
      </c>
      <c r="C418" s="59" t="s">
        <v>227</v>
      </c>
      <c r="D418" s="67">
        <f>IF(ISERROR(VLOOKUP(C418,'[4]Sheet1'!$B$11:$J$295,6,FALSE)),"Outstanding",VLOOKUP(C418,'[4]Sheet1'!$B$11:$J$294,6,FALSE))</f>
        <v>251993</v>
      </c>
      <c r="E418" s="74">
        <v>14394</v>
      </c>
      <c r="F418" s="23">
        <f>IF(ISERROR(E418/D418),0,E418/D418)</f>
        <v>0.05712063430333382</v>
      </c>
      <c r="G418" s="74" t="s">
        <v>317</v>
      </c>
      <c r="H418" s="23">
        <f>IF(ISERROR(G418/D418),0,G418/D418)</f>
        <v>0</v>
      </c>
      <c r="I418" s="74" t="s">
        <v>317</v>
      </c>
      <c r="J418" s="16">
        <f>IF(ISERROR(I418/D418),0,I418/D418)</f>
        <v>0</v>
      </c>
      <c r="K418" s="71">
        <f>IF(E418="N/A",G418+I418,IF(G418="N/A",E418,IF(I418="N/A",E418+G418,E418+G418+I418)))</f>
        <v>14394</v>
      </c>
      <c r="L418" s="16">
        <f t="shared" si="168"/>
        <v>0.05712063430333382</v>
      </c>
      <c r="M418" s="2">
        <f t="shared" si="181"/>
        <v>14394</v>
      </c>
    </row>
    <row r="419" spans="1:13" ht="11.25">
      <c r="A419" s="4" t="s">
        <v>15</v>
      </c>
      <c r="B419" s="5" t="str">
        <f>VLOOKUP($C419,'[2]Sheet1'!$D$4:$F$281,3,FALSE)</f>
        <v>Central Karoo</v>
      </c>
      <c r="C419" s="59" t="s">
        <v>228</v>
      </c>
      <c r="D419" s="67">
        <f>IF(ISERROR(VLOOKUP(C419,'[4]Sheet1'!$B$11:$J$295,6,FALSE)),"Outstanding",VLOOKUP(C419,'[4]Sheet1'!$B$11:$J$294,6,FALSE))</f>
        <v>52717</v>
      </c>
      <c r="E419" s="74">
        <v>491</v>
      </c>
      <c r="F419" s="23">
        <f>IF(ISERROR(E419/D419),0,E419/D419)</f>
        <v>0.009313883566970806</v>
      </c>
      <c r="G419" s="74">
        <v>2813</v>
      </c>
      <c r="H419" s="23">
        <f>IF(ISERROR(G419/D419),0,G419/D419)</f>
        <v>0.05336039607716676</v>
      </c>
      <c r="I419" s="74" t="s">
        <v>317</v>
      </c>
      <c r="J419" s="16">
        <f>IF(ISERROR(I419/D419),0,I419/D419)</f>
        <v>0</v>
      </c>
      <c r="K419" s="71">
        <f>IF(E419="N/A",G419+I419,IF(G419="N/A",E419+I419,IF(I419="N/A",E419+G419,E419+G419+I419)))</f>
        <v>3304</v>
      </c>
      <c r="L419" s="16">
        <f t="shared" si="168"/>
        <v>0.06267427964413756</v>
      </c>
      <c r="M419" s="2">
        <f t="shared" si="181"/>
        <v>3304</v>
      </c>
    </row>
    <row r="420" spans="1:13" ht="11.25">
      <c r="A420" s="4"/>
      <c r="B420" s="5"/>
      <c r="C420" s="59"/>
      <c r="D420" s="67"/>
      <c r="E420" s="67"/>
      <c r="F420" s="23"/>
      <c r="G420" s="67"/>
      <c r="H420" s="23"/>
      <c r="I420" s="67"/>
      <c r="J420" s="16"/>
      <c r="K420" s="22"/>
      <c r="L420" s="16"/>
      <c r="M420" s="2">
        <f t="shared" si="181"/>
        <v>0</v>
      </c>
    </row>
    <row r="421" spans="1:13" s="19" customFormat="1" ht="11.25">
      <c r="A421" s="79">
        <f>COUNTIF(A380:A419,"A")+COUNTIF(A380:A419,"b")+COUNTIF(A380:A419,"c")</f>
        <v>30</v>
      </c>
      <c r="B421" s="6" t="s">
        <v>233</v>
      </c>
      <c r="C421" s="60"/>
      <c r="D421" s="68">
        <f>D380+D382+D390+D398+D405+D415</f>
        <v>43428145</v>
      </c>
      <c r="E421" s="68">
        <f>SUM(IF(E380="N/A",0)+E382+E390+E398+E405+E415)</f>
        <v>617745</v>
      </c>
      <c r="F421" s="54">
        <f>IF(ISERROR(E421/D421),0,E421/D421)</f>
        <v>0.01422453111916247</v>
      </c>
      <c r="G421" s="68">
        <f>G380+G382+G390+G398+G405+G415</f>
        <v>209518</v>
      </c>
      <c r="H421" s="54">
        <f>IF(ISERROR(G421/D421),0,G421/D421)</f>
        <v>0.0048244750034798865</v>
      </c>
      <c r="I421" s="68">
        <f>SUM(IF(I380="N/A",0)+I382+I390+I398+I405+I415)</f>
        <v>1175697</v>
      </c>
      <c r="J421" s="20">
        <f>IF(ISERROR(I421/D421),0,I421/D421)</f>
        <v>0.02707223621916156</v>
      </c>
      <c r="K421" s="55">
        <f>IF(E421="N/A",G421+I421,IF(G421="N/A",E421+I421,IF(I421="N/A",E421+G421,E421+G421+I421)))</f>
        <v>2002960</v>
      </c>
      <c r="L421" s="20">
        <f t="shared" si="168"/>
        <v>0.04612124234180392</v>
      </c>
      <c r="M421" s="2">
        <f t="shared" si="181"/>
        <v>2002960</v>
      </c>
    </row>
    <row r="422" spans="1:213" s="3" customFormat="1" ht="11.25">
      <c r="A422" s="8"/>
      <c r="B422" s="75"/>
      <c r="C422" s="76"/>
      <c r="D422" s="77"/>
      <c r="E422" s="77"/>
      <c r="F422" s="31"/>
      <c r="G422" s="77"/>
      <c r="H422" s="31"/>
      <c r="I422" s="77"/>
      <c r="J422" s="9"/>
      <c r="K422" s="78">
        <f>K421-(K415+K405+K398+K390+K382+K380)</f>
        <v>0</v>
      </c>
      <c r="L422" s="9"/>
      <c r="M422" s="2">
        <f t="shared" si="181"/>
        <v>0</v>
      </c>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row>
    <row r="423" spans="1:12" ht="11.25">
      <c r="A423" s="109" t="s">
        <v>304</v>
      </c>
      <c r="B423" s="109"/>
      <c r="C423" s="109"/>
      <c r="D423" s="109"/>
      <c r="E423" s="109"/>
      <c r="F423" s="109"/>
      <c r="G423" s="109"/>
      <c r="H423" s="109"/>
      <c r="I423" s="109"/>
      <c r="J423" s="109"/>
      <c r="K423" s="109"/>
      <c r="L423" s="109"/>
    </row>
    <row r="424" spans="2:4" ht="11.25">
      <c r="B424" s="24"/>
      <c r="D424" s="34">
        <f>COUNTIF(D10:D421,"Outstanding")</f>
        <v>8</v>
      </c>
    </row>
    <row r="425" spans="2:11" s="102" customFormat="1" ht="11.25">
      <c r="B425" s="103" t="s">
        <v>314</v>
      </c>
      <c r="C425" s="104"/>
      <c r="D425" s="105">
        <f>'[3]30July2013'!$G$282-(D68+D106+D128+D215+D260+D292+D339+D375+D421)</f>
        <v>-21998027</v>
      </c>
      <c r="E425" s="106"/>
      <c r="F425" s="106"/>
      <c r="G425" s="106"/>
      <c r="H425" s="107"/>
      <c r="I425" s="107"/>
      <c r="K425" s="108"/>
    </row>
  </sheetData>
  <sheetProtection/>
  <mergeCells count="2">
    <mergeCell ref="A423:L423"/>
    <mergeCell ref="D4:L4"/>
  </mergeCells>
  <conditionalFormatting sqref="A68">
    <cfRule type="cellIs" priority="11" dxfId="2" operator="notEqual" stopIfTrue="1">
      <formula>45</formula>
    </cfRule>
  </conditionalFormatting>
  <conditionalFormatting sqref="A106">
    <cfRule type="cellIs" priority="10" dxfId="2" operator="notEqual" stopIfTrue="1">
      <formula>24</formula>
    </cfRule>
  </conditionalFormatting>
  <conditionalFormatting sqref="A128">
    <cfRule type="cellIs" priority="9" dxfId="2" operator="notEqual" stopIfTrue="1">
      <formula>12</formula>
    </cfRule>
  </conditionalFormatting>
  <conditionalFormatting sqref="A260">
    <cfRule type="cellIs" priority="7" dxfId="2" operator="notEqual" stopIfTrue="1">
      <formula>30</formula>
    </cfRule>
  </conditionalFormatting>
  <conditionalFormatting sqref="A292">
    <cfRule type="cellIs" priority="6" dxfId="2" operator="notEqual" stopIfTrue="1">
      <formula>21</formula>
    </cfRule>
  </conditionalFormatting>
  <conditionalFormatting sqref="A339">
    <cfRule type="cellIs" priority="5" dxfId="2" operator="notEqual" stopIfTrue="1">
      <formula>32</formula>
    </cfRule>
  </conditionalFormatting>
  <conditionalFormatting sqref="A375">
    <cfRule type="cellIs" priority="4" dxfId="2" operator="notEqual" stopIfTrue="1">
      <formula>23</formula>
    </cfRule>
  </conditionalFormatting>
  <conditionalFormatting sqref="A421">
    <cfRule type="cellIs" priority="3" dxfId="2" operator="notEqual" stopIfTrue="1">
      <formula>30</formula>
    </cfRule>
  </conditionalFormatting>
  <conditionalFormatting sqref="E4:E6 G4:G6 I4:I6 I19:I23 G19:G23 E19:E23 E58:E59 G58:G59 I58:I59 I160 G160 E160 E166:E167 G166:G167 I166:I167 I200:I205 G200:G205 E200:E205 I193:I197 G193:G197 E193:E197 I82 G82 E82 E90 G90 I90 I99 G99 E99 E101 G101 I101 I106 G106 E106 E226 G226 I226 I10:I11 G10:G11 E10:E11 E13:E16 G13:G16 I13:I16 E25:E33 G25:G33 I25:I33 I68 G68 E68 I61:I66 G61:G66 E61:E66 I53:I55 G53:G55 E53:E55 I46:I51 G46:G51 E46:E51 I35:I44 G35:G44 E35:E44 E75 G75 I75 E73 G73 I73 E110:E113 G110:G113 I110:I113 G133 I128 G128 E128 I121:I126 G121:G126 E121:E126 I115:I119 G115:G119 E115:E119 E162:E164 G162:G164 I162:I164 E154:E158 G154:G158 I154:I158 E144:E152 G144:G152 I144:I152 E135:E142 G135:G142 I135:I142 E220:E224 G220:G224 I220:I224 E215 G215 I215 E207:E213 G207:G213 I207:I213 I191 G191 E191 I183:I189 G183:G189 E183:E189 I175:I181 G175:G181 E175:E181 I169:I173 G169:G173 E169:E173 I251:I258 G251:G258 E251:E258 I243:I249 G243:G249 E243:E249 I236:I241 G236:G241 E236:E241 I228:I234 G228:G234 E228:E234 E265:E273 G265:G273 I265:I273 E260 G260 I260 I303:I310 G303:G310 E303:E310 I297:I301 G297:G301 E297:E301 I292 G292 E292 I284:I290 G284:G290 E284:E290 I275:I282 G275:G282 E275:E282 E344:E350 G344:G350 I344:I350 E339 G339 I339 E332:E337 G332:G337 I332:I337 E323:E330 G323:G330 I323:I330 E312:E321 G312:G321 I312:I321 I380 G380 E380 I375 G375 E375 I368:I373 G368:G373 E368:E373 I360:I366 G360:G366 E360:E366 I352:I358 G352:G358 E352:E358 E426:E65536 G426:G65536 I426:I65536 E421 G421 I421 E415:E419 G415:G419 I415:I419 E405:E413 G405:G413 I405:I413 E398:E403 G398:G403 I398:I403 E390:E396 G390:G396 I390:I396 E382:E388 G382:G388 I382:I388">
    <cfRule type="cellIs" priority="2" dxfId="0" operator="equal" stopIfTrue="1">
      <formula>0</formula>
    </cfRule>
  </conditionalFormatting>
  <conditionalFormatting sqref="I225 G225 E225">
    <cfRule type="cellIs" priority="1" dxfId="0" operator="equal" stopIfTrue="1">
      <formula>0</formula>
    </cfRule>
  </conditionalFormatting>
  <printOptions/>
  <pageMargins left="0.984251968503937" right="0.984251968503937" top="0.984251968503937" bottom="0.984251968503937" header="0.5118110236220472" footer="0.5118110236220472"/>
  <pageSetup fitToHeight="0" horizontalDpi="600" verticalDpi="600" orientation="landscape" paperSize="9" scale="42" r:id="rId1"/>
  <rowBreaks count="8" manualBreakCount="8">
    <brk id="69" max="255" man="1"/>
    <brk id="107" max="255" man="1"/>
    <brk id="129" max="255" man="1"/>
    <brk id="216" max="255" man="1"/>
    <brk id="261" max="255" man="1"/>
    <brk id="293" max="255" man="1"/>
    <brk id="340" max="255" man="1"/>
    <brk id="376" max="255" man="1"/>
  </rowBreaks>
  <ignoredErrors>
    <ignoredError sqref="F215 F260 F292 F339 F375 F421 F128 F106 F68 H375 H339 H292 H260 H215 H128 H106 H68 H13 F13 K30 F25 F35 F46 H46 F200" formula="1"/>
    <ignoredError sqref="K24 K34 K45 K52 K60 K67 K81 K89 K98 K105 K143 K206 K199 K190 K182 K174 K168 K161 K153 K127 K214 K227 K235 K242 K259 K274 K283 K291 K302 K311 K322 K331 K351 K359 K367 K389 K397 K404 K414 K420 K374 K134 K381 K70:K71 K130:K132 K108:K109 K217:K219 K262:K264 K294:K296 K341:K343 K377:K379 G49 I4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Lawrence Gqesha</dc:creator>
  <cp:keywords/>
  <dc:description/>
  <cp:lastModifiedBy>Lawrence Gqesha</cp:lastModifiedBy>
  <cp:lastPrinted>2012-03-23T14:12:56Z</cp:lastPrinted>
  <dcterms:created xsi:type="dcterms:W3CDTF">2009-05-21T09:37:51Z</dcterms:created>
  <dcterms:modified xsi:type="dcterms:W3CDTF">2014-12-09T13:21:00Z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