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54" lockStructure="1"/>
  <bookViews>
    <workbookView xWindow="-15" yWindow="5625" windowWidth="18810" windowHeight="5685"/>
  </bookViews>
  <sheets>
    <sheet name="Electricity and Water Losses" sheetId="1" r:id="rId1"/>
  </sheets>
  <externalReferences>
    <externalReference r:id="rId2"/>
    <externalReference r:id="rId3"/>
    <externalReference r:id="rId4"/>
  </externalReferences>
  <definedNames>
    <definedName name="c_budget_r000">[1]Sheet1!$B$5:$F$287</definedName>
    <definedName name="_xlnm.Print_Area" localSheetId="0">'Electricity and Water Losses'!$A$1:$J$423</definedName>
    <definedName name="_xlnm.Print_Titles" localSheetId="0">'Electricity and Water Losses'!$1:$6</definedName>
  </definedNames>
  <calcPr calcId="145621"/>
</workbook>
</file>

<file path=xl/calcChain.xml><?xml version="1.0" encoding="utf-8"?>
<calcChain xmlns="http://schemas.openxmlformats.org/spreadsheetml/2006/main">
  <c r="I204" i="1" l="1"/>
  <c r="F198" i="1" l="1"/>
  <c r="I159" i="1" l="1"/>
  <c r="J159" i="1" s="1"/>
  <c r="I258" i="1" l="1"/>
  <c r="J258" i="1" s="1"/>
  <c r="I56" i="1" l="1"/>
  <c r="J56" i="1" s="1"/>
  <c r="I18" i="1" l="1"/>
  <c r="J18" i="1" s="1"/>
  <c r="I17" i="1" l="1"/>
  <c r="J17" i="1" s="1"/>
  <c r="I337" i="1" l="1"/>
  <c r="J337" i="1"/>
  <c r="I280" i="1"/>
  <c r="I15" i="1"/>
  <c r="J15" i="1"/>
  <c r="E410" i="1"/>
  <c r="E388" i="1"/>
  <c r="G385" i="1"/>
  <c r="G384" i="1"/>
  <c r="E384" i="1"/>
  <c r="G383" i="1"/>
  <c r="E383" i="1"/>
  <c r="I113" i="1"/>
  <c r="I185" i="1"/>
  <c r="J185" i="1"/>
  <c r="I387" i="1"/>
  <c r="J387" i="1"/>
  <c r="I166" i="1"/>
  <c r="J166" i="1"/>
  <c r="I137" i="1"/>
  <c r="I33" i="1"/>
  <c r="I78" i="1"/>
  <c r="J78" i="1"/>
  <c r="I178" i="1"/>
  <c r="J178" i="1"/>
  <c r="I321" i="1"/>
  <c r="J321" i="1"/>
  <c r="I316" i="1"/>
  <c r="G318" i="1"/>
  <c r="I318" i="1"/>
  <c r="E318" i="1"/>
  <c r="E312" i="1"/>
  <c r="I21" i="1"/>
  <c r="I20" i="1"/>
  <c r="I16" i="1"/>
  <c r="J16" i="1"/>
  <c r="I301" i="1"/>
  <c r="J301" i="1"/>
  <c r="I300" i="1"/>
  <c r="J300" i="1"/>
  <c r="I299" i="1"/>
  <c r="I298" i="1"/>
  <c r="I319" i="1"/>
  <c r="J319" i="1"/>
  <c r="I309" i="1"/>
  <c r="I308" i="1"/>
  <c r="J308" i="1"/>
  <c r="I307" i="1"/>
  <c r="J307" i="1"/>
  <c r="I306" i="1"/>
  <c r="I305" i="1"/>
  <c r="I83" i="1"/>
  <c r="J83" i="1"/>
  <c r="I333" i="1"/>
  <c r="I112" i="1"/>
  <c r="I124" i="1"/>
  <c r="J124" i="1"/>
  <c r="I123" i="1"/>
  <c r="J123" i="1"/>
  <c r="I122" i="1"/>
  <c r="I118" i="1"/>
  <c r="J118" i="1"/>
  <c r="I117" i="1"/>
  <c r="J117" i="1"/>
  <c r="I116" i="1"/>
  <c r="I115" i="1"/>
  <c r="I336" i="1"/>
  <c r="I328" i="1"/>
  <c r="I327" i="1"/>
  <c r="I323" i="1" s="1"/>
  <c r="I326" i="1"/>
  <c r="I325" i="1"/>
  <c r="D419" i="1"/>
  <c r="D418" i="1"/>
  <c r="D417" i="1"/>
  <c r="D416" i="1"/>
  <c r="D413" i="1"/>
  <c r="D412" i="1"/>
  <c r="D411" i="1"/>
  <c r="D410" i="1"/>
  <c r="D409" i="1"/>
  <c r="D405" i="1"/>
  <c r="D408" i="1"/>
  <c r="D407" i="1"/>
  <c r="D406" i="1"/>
  <c r="D403" i="1"/>
  <c r="D402" i="1"/>
  <c r="D401" i="1"/>
  <c r="D400" i="1"/>
  <c r="D399" i="1"/>
  <c r="D396" i="1"/>
  <c r="D395" i="1"/>
  <c r="D394" i="1"/>
  <c r="D393" i="1"/>
  <c r="D392" i="1"/>
  <c r="D391" i="1"/>
  <c r="D388" i="1"/>
  <c r="D387" i="1"/>
  <c r="D386" i="1"/>
  <c r="D385" i="1"/>
  <c r="D382" i="1"/>
  <c r="D384" i="1"/>
  <c r="D383" i="1"/>
  <c r="D380" i="1"/>
  <c r="D373" i="1"/>
  <c r="D372" i="1"/>
  <c r="D371" i="1"/>
  <c r="D370" i="1"/>
  <c r="D368" i="1"/>
  <c r="D369" i="1"/>
  <c r="D366" i="1"/>
  <c r="D365" i="1"/>
  <c r="D364" i="1"/>
  <c r="D363" i="1"/>
  <c r="D362" i="1"/>
  <c r="D360" i="1"/>
  <c r="D361" i="1"/>
  <c r="D358" i="1"/>
  <c r="D357" i="1"/>
  <c r="D356" i="1"/>
  <c r="D355" i="1"/>
  <c r="D354" i="1"/>
  <c r="D352" i="1"/>
  <c r="D353" i="1"/>
  <c r="D350" i="1"/>
  <c r="D349" i="1"/>
  <c r="D348" i="1"/>
  <c r="D347" i="1"/>
  <c r="D346" i="1"/>
  <c r="J346" i="1"/>
  <c r="D345" i="1"/>
  <c r="D344" i="1"/>
  <c r="D375" i="1"/>
  <c r="D337" i="1"/>
  <c r="D336" i="1"/>
  <c r="J336" i="1"/>
  <c r="D335" i="1"/>
  <c r="D334" i="1"/>
  <c r="D333" i="1"/>
  <c r="D330" i="1"/>
  <c r="D329" i="1"/>
  <c r="D328" i="1"/>
  <c r="J328" i="1"/>
  <c r="D327" i="1"/>
  <c r="D326" i="1"/>
  <c r="D325" i="1"/>
  <c r="D323" i="1"/>
  <c r="D324" i="1"/>
  <c r="J324" i="1"/>
  <c r="D321" i="1"/>
  <c r="D320" i="1"/>
  <c r="D319" i="1"/>
  <c r="D318" i="1"/>
  <c r="D317" i="1"/>
  <c r="D316" i="1"/>
  <c r="D315" i="1"/>
  <c r="D314" i="1"/>
  <c r="J314" i="1"/>
  <c r="D313" i="1"/>
  <c r="D310" i="1"/>
  <c r="D309" i="1"/>
  <c r="J309" i="1"/>
  <c r="D308" i="1"/>
  <c r="D307" i="1"/>
  <c r="D306" i="1"/>
  <c r="D305" i="1"/>
  <c r="J305" i="1"/>
  <c r="D304" i="1"/>
  <c r="D303" i="1"/>
  <c r="D301" i="1"/>
  <c r="D300" i="1"/>
  <c r="D299" i="1"/>
  <c r="D298" i="1"/>
  <c r="D297" i="1"/>
  <c r="D290" i="1"/>
  <c r="D289" i="1"/>
  <c r="D287" i="1"/>
  <c r="D286" i="1"/>
  <c r="D285" i="1"/>
  <c r="D282" i="1"/>
  <c r="D281" i="1"/>
  <c r="D280" i="1"/>
  <c r="D279" i="1"/>
  <c r="D278" i="1"/>
  <c r="D277" i="1"/>
  <c r="D276" i="1"/>
  <c r="D273" i="1"/>
  <c r="D272" i="1"/>
  <c r="D271" i="1"/>
  <c r="D270" i="1"/>
  <c r="D269" i="1"/>
  <c r="J269" i="1"/>
  <c r="D268" i="1"/>
  <c r="D267" i="1"/>
  <c r="D266" i="1"/>
  <c r="D258" i="1"/>
  <c r="D257" i="1"/>
  <c r="D256" i="1"/>
  <c r="D255" i="1"/>
  <c r="D254" i="1"/>
  <c r="D253" i="1"/>
  <c r="J253" i="1"/>
  <c r="D252" i="1"/>
  <c r="D249" i="1"/>
  <c r="D248" i="1"/>
  <c r="D247" i="1"/>
  <c r="D246" i="1"/>
  <c r="D245" i="1"/>
  <c r="D243" i="1"/>
  <c r="D244" i="1"/>
  <c r="D241" i="1"/>
  <c r="D240" i="1"/>
  <c r="D239" i="1"/>
  <c r="D238" i="1"/>
  <c r="D237" i="1"/>
  <c r="D234" i="1"/>
  <c r="D233" i="1"/>
  <c r="D232" i="1"/>
  <c r="D231" i="1"/>
  <c r="D230" i="1"/>
  <c r="D229" i="1"/>
  <c r="D226" i="1"/>
  <c r="D224" i="1"/>
  <c r="D223" i="1"/>
  <c r="D222" i="1"/>
  <c r="D220" i="1"/>
  <c r="D221" i="1"/>
  <c r="D213" i="1"/>
  <c r="D212" i="1"/>
  <c r="D211" i="1"/>
  <c r="D210" i="1"/>
  <c r="D209" i="1"/>
  <c r="J209" i="1"/>
  <c r="D208" i="1"/>
  <c r="J208" i="1"/>
  <c r="D205" i="1"/>
  <c r="D204" i="1"/>
  <c r="D203" i="1"/>
  <c r="D202" i="1"/>
  <c r="D201" i="1"/>
  <c r="D200" i="1"/>
  <c r="D198" i="1"/>
  <c r="D197" i="1"/>
  <c r="D196" i="1"/>
  <c r="D195" i="1"/>
  <c r="D194" i="1"/>
  <c r="D193" i="1"/>
  <c r="D192" i="1"/>
  <c r="D189" i="1"/>
  <c r="D183" i="1"/>
  <c r="D188" i="1"/>
  <c r="D187" i="1"/>
  <c r="D186" i="1"/>
  <c r="D185" i="1"/>
  <c r="D184" i="1"/>
  <c r="D181" i="1"/>
  <c r="D180" i="1"/>
  <c r="D179" i="1"/>
  <c r="D178" i="1"/>
  <c r="D177" i="1"/>
  <c r="D176" i="1"/>
  <c r="D175" i="1"/>
  <c r="D173" i="1"/>
  <c r="D172" i="1"/>
  <c r="D171" i="1"/>
  <c r="D170" i="1"/>
  <c r="D169" i="1"/>
  <c r="D167" i="1"/>
  <c r="D166" i="1"/>
  <c r="D165" i="1"/>
  <c r="D164" i="1"/>
  <c r="D163" i="1"/>
  <c r="D160" i="1"/>
  <c r="D159" i="1"/>
  <c r="D158" i="1"/>
  <c r="D157" i="1"/>
  <c r="D156" i="1"/>
  <c r="D155" i="1"/>
  <c r="D152" i="1"/>
  <c r="D151" i="1"/>
  <c r="D150" i="1"/>
  <c r="J150" i="1"/>
  <c r="D149" i="1"/>
  <c r="D148" i="1"/>
  <c r="D147" i="1"/>
  <c r="D146" i="1"/>
  <c r="D145" i="1"/>
  <c r="D142" i="1"/>
  <c r="D141" i="1"/>
  <c r="D140" i="1"/>
  <c r="J140" i="1"/>
  <c r="D139" i="1"/>
  <c r="D138" i="1"/>
  <c r="D137" i="1"/>
  <c r="D135" i="1"/>
  <c r="D136" i="1"/>
  <c r="D133" i="1"/>
  <c r="D126" i="1"/>
  <c r="D125" i="1"/>
  <c r="D124" i="1"/>
  <c r="D123" i="1"/>
  <c r="D122" i="1"/>
  <c r="D121" i="1"/>
  <c r="D119" i="1"/>
  <c r="J119" i="1"/>
  <c r="D118" i="1"/>
  <c r="D117" i="1"/>
  <c r="D116" i="1"/>
  <c r="D113" i="1"/>
  <c r="J113" i="1"/>
  <c r="D112" i="1"/>
  <c r="J112" i="1"/>
  <c r="D111" i="1"/>
  <c r="D104" i="1"/>
  <c r="D103" i="1"/>
  <c r="D102" i="1"/>
  <c r="D101" i="1"/>
  <c r="J101" i="1"/>
  <c r="D100" i="1"/>
  <c r="D99" i="1"/>
  <c r="D97" i="1"/>
  <c r="D96" i="1"/>
  <c r="D95" i="1"/>
  <c r="D94" i="1"/>
  <c r="D93" i="1"/>
  <c r="D90" i="1"/>
  <c r="D92" i="1"/>
  <c r="D91" i="1"/>
  <c r="D88" i="1"/>
  <c r="D86" i="1"/>
  <c r="D85" i="1"/>
  <c r="D84" i="1"/>
  <c r="D83" i="1"/>
  <c r="D80" i="1"/>
  <c r="J80" i="1"/>
  <c r="D79" i="1"/>
  <c r="D78" i="1"/>
  <c r="D77" i="1"/>
  <c r="D75" i="1"/>
  <c r="D76" i="1"/>
  <c r="D73" i="1"/>
  <c r="D66" i="1"/>
  <c r="D65" i="1"/>
  <c r="D64" i="1"/>
  <c r="D63" i="1"/>
  <c r="J63" i="1"/>
  <c r="D62" i="1"/>
  <c r="D61" i="1"/>
  <c r="D59" i="1"/>
  <c r="D58" i="1"/>
  <c r="D57" i="1"/>
  <c r="D56" i="1"/>
  <c r="D55" i="1"/>
  <c r="D54" i="1"/>
  <c r="D53" i="1"/>
  <c r="D51" i="1"/>
  <c r="D50" i="1"/>
  <c r="D49" i="1"/>
  <c r="D48" i="1"/>
  <c r="D47" i="1"/>
  <c r="D44" i="1"/>
  <c r="D43" i="1"/>
  <c r="D42" i="1"/>
  <c r="J42" i="1"/>
  <c r="D41" i="1"/>
  <c r="D40" i="1"/>
  <c r="D39" i="1"/>
  <c r="D38" i="1"/>
  <c r="D37" i="1"/>
  <c r="D36" i="1"/>
  <c r="J36" i="1"/>
  <c r="D33" i="1"/>
  <c r="D25" i="1"/>
  <c r="D32" i="1"/>
  <c r="J32" i="1"/>
  <c r="D31" i="1"/>
  <c r="D30" i="1"/>
  <c r="D29" i="1"/>
  <c r="D28" i="1"/>
  <c r="J28" i="1"/>
  <c r="D27" i="1"/>
  <c r="J27" i="1"/>
  <c r="D26" i="1"/>
  <c r="J26" i="1"/>
  <c r="D23" i="1"/>
  <c r="J23" i="1"/>
  <c r="D22" i="1"/>
  <c r="D21" i="1"/>
  <c r="J21" i="1"/>
  <c r="D20" i="1"/>
  <c r="J20" i="1"/>
  <c r="D19" i="1"/>
  <c r="D18" i="1"/>
  <c r="D17" i="1"/>
  <c r="D16" i="1"/>
  <c r="D15" i="1"/>
  <c r="D14" i="1"/>
  <c r="D11" i="1"/>
  <c r="D10" i="1"/>
  <c r="H415" i="1"/>
  <c r="G415" i="1"/>
  <c r="F415" i="1"/>
  <c r="F421" i="1" s="1"/>
  <c r="E415" i="1"/>
  <c r="H405" i="1"/>
  <c r="G405" i="1"/>
  <c r="F405" i="1"/>
  <c r="E405" i="1"/>
  <c r="H398" i="1"/>
  <c r="G398" i="1"/>
  <c r="F398" i="1"/>
  <c r="E398" i="1"/>
  <c r="H390" i="1"/>
  <c r="G390" i="1"/>
  <c r="F390" i="1"/>
  <c r="E390" i="1"/>
  <c r="H382" i="1"/>
  <c r="H421" i="1" s="1"/>
  <c r="G382" i="1"/>
  <c r="F382" i="1"/>
  <c r="E382" i="1"/>
  <c r="I419" i="1"/>
  <c r="I418" i="1"/>
  <c r="J418" i="1"/>
  <c r="I417" i="1"/>
  <c r="J417" i="1"/>
  <c r="I416" i="1"/>
  <c r="I413" i="1"/>
  <c r="J413" i="1"/>
  <c r="I412" i="1"/>
  <c r="J412" i="1"/>
  <c r="I411" i="1"/>
  <c r="J411" i="1"/>
  <c r="I410" i="1"/>
  <c r="J410" i="1"/>
  <c r="I409" i="1"/>
  <c r="I408" i="1"/>
  <c r="J408" i="1" s="1"/>
  <c r="I407" i="1"/>
  <c r="I406" i="1"/>
  <c r="J406" i="1"/>
  <c r="I403" i="1"/>
  <c r="J403" i="1"/>
  <c r="I402" i="1"/>
  <c r="I401" i="1"/>
  <c r="J401" i="1"/>
  <c r="I400" i="1"/>
  <c r="I399" i="1"/>
  <c r="J399" i="1"/>
  <c r="I396" i="1"/>
  <c r="J396" i="1"/>
  <c r="I395" i="1"/>
  <c r="J395" i="1"/>
  <c r="I394" i="1"/>
  <c r="I393" i="1"/>
  <c r="I390" i="1" s="1"/>
  <c r="J390" i="1" s="1"/>
  <c r="J393" i="1"/>
  <c r="I392" i="1"/>
  <c r="J392" i="1"/>
  <c r="I391" i="1"/>
  <c r="J391" i="1"/>
  <c r="I388" i="1"/>
  <c r="J388" i="1" s="1"/>
  <c r="I386" i="1"/>
  <c r="J386" i="1"/>
  <c r="I385" i="1"/>
  <c r="J385" i="1"/>
  <c r="I384" i="1"/>
  <c r="J384" i="1"/>
  <c r="I383" i="1"/>
  <c r="J383" i="1"/>
  <c r="I380" i="1"/>
  <c r="J380" i="1"/>
  <c r="H368" i="1"/>
  <c r="G368" i="1"/>
  <c r="F368" i="1"/>
  <c r="E368" i="1"/>
  <c r="H360" i="1"/>
  <c r="G360" i="1"/>
  <c r="F360" i="1"/>
  <c r="E360" i="1"/>
  <c r="E375" i="1" s="1"/>
  <c r="H352" i="1"/>
  <c r="G352" i="1"/>
  <c r="F352" i="1"/>
  <c r="E352" i="1"/>
  <c r="H344" i="1"/>
  <c r="G344" i="1"/>
  <c r="F344" i="1"/>
  <c r="E344" i="1"/>
  <c r="I373" i="1"/>
  <c r="J373" i="1"/>
  <c r="I372" i="1"/>
  <c r="J372" i="1"/>
  <c r="I371" i="1"/>
  <c r="J371" i="1"/>
  <c r="I370" i="1"/>
  <c r="J370" i="1" s="1"/>
  <c r="I369" i="1"/>
  <c r="I366" i="1"/>
  <c r="J366" i="1"/>
  <c r="I365" i="1"/>
  <c r="J365" i="1"/>
  <c r="I364" i="1"/>
  <c r="J364" i="1"/>
  <c r="I363" i="1"/>
  <c r="J363" i="1"/>
  <c r="I362" i="1"/>
  <c r="I361" i="1"/>
  <c r="J361" i="1"/>
  <c r="I358" i="1"/>
  <c r="J358" i="1"/>
  <c r="I357" i="1"/>
  <c r="J357" i="1"/>
  <c r="I356" i="1"/>
  <c r="J356" i="1"/>
  <c r="I355" i="1"/>
  <c r="J355" i="1"/>
  <c r="I354" i="1"/>
  <c r="J354" i="1"/>
  <c r="I353" i="1"/>
  <c r="I350" i="1"/>
  <c r="J350" i="1"/>
  <c r="I349" i="1"/>
  <c r="J349" i="1"/>
  <c r="I348" i="1"/>
  <c r="J348" i="1"/>
  <c r="I347" i="1"/>
  <c r="J347" i="1"/>
  <c r="I346" i="1"/>
  <c r="I345" i="1"/>
  <c r="I344" i="1"/>
  <c r="H332" i="1"/>
  <c r="G332" i="1"/>
  <c r="F332" i="1"/>
  <c r="E332" i="1"/>
  <c r="H323" i="1"/>
  <c r="G323" i="1"/>
  <c r="F323" i="1"/>
  <c r="E323" i="1"/>
  <c r="H312" i="1"/>
  <c r="F312" i="1"/>
  <c r="H303" i="1"/>
  <c r="G303" i="1"/>
  <c r="F303" i="1"/>
  <c r="E303" i="1"/>
  <c r="H297" i="1"/>
  <c r="G297" i="1"/>
  <c r="F297" i="1"/>
  <c r="E297" i="1"/>
  <c r="I335" i="1"/>
  <c r="J335" i="1"/>
  <c r="I334" i="1"/>
  <c r="J334" i="1"/>
  <c r="I330" i="1"/>
  <c r="J330" i="1"/>
  <c r="I329" i="1"/>
  <c r="J329" i="1"/>
  <c r="I324" i="1"/>
  <c r="I317" i="1"/>
  <c r="J317" i="1"/>
  <c r="I314" i="1"/>
  <c r="I313" i="1"/>
  <c r="J313" i="1"/>
  <c r="I304" i="1"/>
  <c r="I303" i="1"/>
  <c r="H284" i="1"/>
  <c r="G284" i="1"/>
  <c r="F284" i="1"/>
  <c r="E284" i="1"/>
  <c r="H275" i="1"/>
  <c r="H292" i="1" s="1"/>
  <c r="G275" i="1"/>
  <c r="G292" i="1" s="1"/>
  <c r="F275" i="1"/>
  <c r="E275" i="1"/>
  <c r="H265" i="1"/>
  <c r="G265" i="1"/>
  <c r="F265" i="1"/>
  <c r="E265" i="1"/>
  <c r="I290" i="1"/>
  <c r="J290" i="1"/>
  <c r="I289" i="1"/>
  <c r="I288" i="1"/>
  <c r="J288" i="1"/>
  <c r="I287" i="1"/>
  <c r="J287" i="1"/>
  <c r="I286" i="1"/>
  <c r="J286" i="1"/>
  <c r="I285" i="1"/>
  <c r="J282" i="1"/>
  <c r="I281" i="1"/>
  <c r="J281" i="1"/>
  <c r="J280" i="1"/>
  <c r="I279" i="1"/>
  <c r="I275" i="1" s="1"/>
  <c r="I292" i="1" s="1"/>
  <c r="J292" i="1" s="1"/>
  <c r="I278" i="1"/>
  <c r="J278" i="1"/>
  <c r="I277" i="1"/>
  <c r="J277" i="1"/>
  <c r="I276" i="1"/>
  <c r="J273" i="1"/>
  <c r="I272" i="1"/>
  <c r="J272" i="1"/>
  <c r="I271" i="1"/>
  <c r="J271" i="1"/>
  <c r="I270" i="1"/>
  <c r="J270" i="1"/>
  <c r="I269" i="1"/>
  <c r="I268" i="1"/>
  <c r="J268" i="1"/>
  <c r="I267" i="1"/>
  <c r="J267" i="1"/>
  <c r="I266" i="1"/>
  <c r="J266" i="1"/>
  <c r="H251" i="1"/>
  <c r="G251" i="1"/>
  <c r="F251" i="1"/>
  <c r="E251" i="1"/>
  <c r="H243" i="1"/>
  <c r="G243" i="1"/>
  <c r="F243" i="1"/>
  <c r="E243" i="1"/>
  <c r="H236" i="1"/>
  <c r="G236" i="1"/>
  <c r="F236" i="1"/>
  <c r="E236" i="1"/>
  <c r="H228" i="1"/>
  <c r="G228" i="1"/>
  <c r="F228" i="1"/>
  <c r="E228" i="1"/>
  <c r="H220" i="1"/>
  <c r="G220" i="1"/>
  <c r="F220" i="1"/>
  <c r="F260" i="1" s="1"/>
  <c r="E220" i="1"/>
  <c r="E260" i="1" s="1"/>
  <c r="I257" i="1"/>
  <c r="J257" i="1"/>
  <c r="I256" i="1"/>
  <c r="J256" i="1"/>
  <c r="I254" i="1"/>
  <c r="J254" i="1"/>
  <c r="I253" i="1"/>
  <c r="I252" i="1"/>
  <c r="J252" i="1"/>
  <c r="I249" i="1"/>
  <c r="J249" i="1" s="1"/>
  <c r="I248" i="1"/>
  <c r="J248" i="1"/>
  <c r="I247" i="1"/>
  <c r="J247" i="1"/>
  <c r="I246" i="1"/>
  <c r="I245" i="1"/>
  <c r="I244" i="1"/>
  <c r="J244" i="1"/>
  <c r="I241" i="1"/>
  <c r="J241" i="1"/>
  <c r="I240" i="1"/>
  <c r="J240" i="1" s="1"/>
  <c r="I239" i="1"/>
  <c r="J239" i="1"/>
  <c r="I238" i="1"/>
  <c r="I237" i="1"/>
  <c r="J237" i="1"/>
  <c r="I234" i="1"/>
  <c r="J234" i="1"/>
  <c r="I233" i="1"/>
  <c r="J233" i="1"/>
  <c r="I232" i="1"/>
  <c r="J232" i="1" s="1"/>
  <c r="I231" i="1"/>
  <c r="J231" i="1"/>
  <c r="I230" i="1"/>
  <c r="I229" i="1"/>
  <c r="J229" i="1"/>
  <c r="I226" i="1"/>
  <c r="I220" i="1" s="1"/>
  <c r="I225" i="1"/>
  <c r="J225" i="1"/>
  <c r="I224" i="1"/>
  <c r="J224" i="1"/>
  <c r="I223" i="1"/>
  <c r="J223" i="1"/>
  <c r="I222" i="1"/>
  <c r="J222" i="1" s="1"/>
  <c r="I221" i="1"/>
  <c r="H207" i="1"/>
  <c r="G207" i="1"/>
  <c r="F207" i="1"/>
  <c r="E207" i="1"/>
  <c r="H200" i="1"/>
  <c r="G200" i="1"/>
  <c r="F200" i="1"/>
  <c r="E200" i="1"/>
  <c r="E191" i="1"/>
  <c r="H191" i="1"/>
  <c r="G191" i="1"/>
  <c r="F191" i="1"/>
  <c r="H183" i="1"/>
  <c r="G183" i="1"/>
  <c r="F183" i="1"/>
  <c r="E183" i="1"/>
  <c r="H175" i="1"/>
  <c r="G175" i="1"/>
  <c r="F175" i="1"/>
  <c r="E175" i="1"/>
  <c r="H169" i="1"/>
  <c r="G169" i="1"/>
  <c r="F169" i="1"/>
  <c r="E169" i="1"/>
  <c r="H162" i="1"/>
  <c r="G162" i="1"/>
  <c r="F162" i="1"/>
  <c r="E162" i="1"/>
  <c r="H154" i="1"/>
  <c r="G154" i="1"/>
  <c r="F154" i="1"/>
  <c r="E154" i="1"/>
  <c r="H144" i="1"/>
  <c r="G144" i="1"/>
  <c r="F144" i="1"/>
  <c r="E144" i="1"/>
  <c r="H135" i="1"/>
  <c r="G135" i="1"/>
  <c r="F135" i="1"/>
  <c r="E135" i="1"/>
  <c r="I213" i="1"/>
  <c r="J213" i="1"/>
  <c r="I212" i="1"/>
  <c r="J212" i="1"/>
  <c r="I211" i="1"/>
  <c r="J211" i="1"/>
  <c r="I210" i="1"/>
  <c r="J210" i="1"/>
  <c r="I209" i="1"/>
  <c r="I208" i="1"/>
  <c r="I205" i="1"/>
  <c r="J205" i="1"/>
  <c r="I203" i="1"/>
  <c r="J203" i="1"/>
  <c r="I202" i="1"/>
  <c r="J202" i="1"/>
  <c r="I201" i="1"/>
  <c r="J201" i="1"/>
  <c r="I198" i="1"/>
  <c r="I197" i="1"/>
  <c r="J197" i="1"/>
  <c r="I196" i="1"/>
  <c r="I195" i="1"/>
  <c r="J195" i="1"/>
  <c r="I194" i="1"/>
  <c r="J194" i="1"/>
  <c r="I193" i="1"/>
  <c r="J193" i="1"/>
  <c r="I192" i="1"/>
  <c r="I189" i="1"/>
  <c r="I188" i="1"/>
  <c r="I187" i="1"/>
  <c r="J187" i="1"/>
  <c r="I186" i="1"/>
  <c r="J186" i="1"/>
  <c r="I184" i="1"/>
  <c r="J184" i="1"/>
  <c r="I181" i="1"/>
  <c r="J181" i="1"/>
  <c r="I179" i="1"/>
  <c r="J179" i="1"/>
  <c r="I177" i="1"/>
  <c r="I176" i="1"/>
  <c r="I173" i="1"/>
  <c r="J173" i="1"/>
  <c r="I172" i="1"/>
  <c r="J172" i="1"/>
  <c r="I171" i="1"/>
  <c r="J171" i="1"/>
  <c r="I170" i="1"/>
  <c r="J170" i="1"/>
  <c r="I167" i="1"/>
  <c r="J167" i="1" s="1"/>
  <c r="I165" i="1"/>
  <c r="I164" i="1"/>
  <c r="J164" i="1" s="1"/>
  <c r="I163" i="1"/>
  <c r="J163" i="1" s="1"/>
  <c r="I160" i="1"/>
  <c r="J160" i="1" s="1"/>
  <c r="I158" i="1"/>
  <c r="J158" i="1"/>
  <c r="I157" i="1"/>
  <c r="J157" i="1" s="1"/>
  <c r="I156" i="1"/>
  <c r="J156" i="1"/>
  <c r="I155" i="1"/>
  <c r="I152" i="1"/>
  <c r="I144" i="1" s="1"/>
  <c r="J144" i="1" s="1"/>
  <c r="J152" i="1"/>
  <c r="I151" i="1"/>
  <c r="J151" i="1"/>
  <c r="I150" i="1"/>
  <c r="I149" i="1"/>
  <c r="J149" i="1"/>
  <c r="I148" i="1"/>
  <c r="J148" i="1"/>
  <c r="I147" i="1"/>
  <c r="J147" i="1"/>
  <c r="I146" i="1"/>
  <c r="J146" i="1"/>
  <c r="I145" i="1"/>
  <c r="J145" i="1"/>
  <c r="I142" i="1"/>
  <c r="J142" i="1" s="1"/>
  <c r="I141" i="1"/>
  <c r="J141" i="1" s="1"/>
  <c r="I140" i="1"/>
  <c r="I139" i="1"/>
  <c r="J139" i="1"/>
  <c r="I138" i="1"/>
  <c r="J138" i="1"/>
  <c r="I136" i="1"/>
  <c r="J136" i="1"/>
  <c r="I133" i="1"/>
  <c r="J133" i="1"/>
  <c r="H121" i="1"/>
  <c r="H128" i="1"/>
  <c r="G121" i="1"/>
  <c r="F121" i="1"/>
  <c r="E121" i="1"/>
  <c r="E128" i="1"/>
  <c r="H115" i="1"/>
  <c r="G115" i="1"/>
  <c r="G128" i="1"/>
  <c r="F115" i="1"/>
  <c r="F128" i="1"/>
  <c r="E115" i="1"/>
  <c r="I126" i="1"/>
  <c r="I125" i="1"/>
  <c r="J125" i="1"/>
  <c r="I119" i="1"/>
  <c r="I111" i="1"/>
  <c r="E99" i="1"/>
  <c r="H99" i="1"/>
  <c r="G99" i="1"/>
  <c r="F99" i="1"/>
  <c r="H90" i="1"/>
  <c r="G90" i="1"/>
  <c r="F90" i="1"/>
  <c r="F106" i="1" s="1"/>
  <c r="E90" i="1"/>
  <c r="H82" i="1"/>
  <c r="G82" i="1"/>
  <c r="F82" i="1"/>
  <c r="E82" i="1"/>
  <c r="H75" i="1"/>
  <c r="G75" i="1"/>
  <c r="I75" i="1"/>
  <c r="J75" i="1"/>
  <c r="F75" i="1"/>
  <c r="E75" i="1"/>
  <c r="I104" i="1"/>
  <c r="J104" i="1"/>
  <c r="I103" i="1"/>
  <c r="I102" i="1"/>
  <c r="I101" i="1"/>
  <c r="I100" i="1"/>
  <c r="J100" i="1"/>
  <c r="I97" i="1"/>
  <c r="J97" i="1"/>
  <c r="I96" i="1"/>
  <c r="J96" i="1" s="1"/>
  <c r="I95" i="1"/>
  <c r="J95" i="1" s="1"/>
  <c r="I94" i="1"/>
  <c r="I93" i="1"/>
  <c r="J93" i="1"/>
  <c r="I92" i="1"/>
  <c r="J92" i="1" s="1"/>
  <c r="I91" i="1"/>
  <c r="J91" i="1" s="1"/>
  <c r="I88" i="1"/>
  <c r="J88" i="1"/>
  <c r="I87" i="1"/>
  <c r="J87" i="1" s="1"/>
  <c r="I86" i="1"/>
  <c r="J86" i="1"/>
  <c r="I85" i="1"/>
  <c r="J85" i="1"/>
  <c r="I84" i="1"/>
  <c r="I80" i="1"/>
  <c r="I79" i="1"/>
  <c r="J79" i="1"/>
  <c r="I77" i="1"/>
  <c r="I76" i="1"/>
  <c r="J76" i="1"/>
  <c r="I73" i="1"/>
  <c r="J73" i="1"/>
  <c r="I66" i="1"/>
  <c r="J66" i="1" s="1"/>
  <c r="I65" i="1"/>
  <c r="J65" i="1"/>
  <c r="I64" i="1"/>
  <c r="J64" i="1"/>
  <c r="I63" i="1"/>
  <c r="I62" i="1"/>
  <c r="J62" i="1"/>
  <c r="I59" i="1"/>
  <c r="J59" i="1"/>
  <c r="I58" i="1"/>
  <c r="J58" i="1"/>
  <c r="I57" i="1"/>
  <c r="J57" i="1"/>
  <c r="I55" i="1"/>
  <c r="J55" i="1"/>
  <c r="I54" i="1"/>
  <c r="I51" i="1"/>
  <c r="J51" i="1"/>
  <c r="I50" i="1"/>
  <c r="J50" i="1"/>
  <c r="I49" i="1"/>
  <c r="J49" i="1"/>
  <c r="I48" i="1"/>
  <c r="J48" i="1"/>
  <c r="I47" i="1"/>
  <c r="J47" i="1"/>
  <c r="I44" i="1"/>
  <c r="J44" i="1"/>
  <c r="I43" i="1"/>
  <c r="J43" i="1"/>
  <c r="I42" i="1"/>
  <c r="I41" i="1"/>
  <c r="J41" i="1"/>
  <c r="I40" i="1"/>
  <c r="J40" i="1"/>
  <c r="I39" i="1"/>
  <c r="J39" i="1"/>
  <c r="I38" i="1"/>
  <c r="J38" i="1"/>
  <c r="I37" i="1"/>
  <c r="J37" i="1"/>
  <c r="I36" i="1"/>
  <c r="I32" i="1"/>
  <c r="I31" i="1"/>
  <c r="J31" i="1"/>
  <c r="I30" i="1"/>
  <c r="J30" i="1"/>
  <c r="I29" i="1"/>
  <c r="J29" i="1" s="1"/>
  <c r="I28" i="1"/>
  <c r="I27" i="1"/>
  <c r="I26" i="1"/>
  <c r="I23" i="1"/>
  <c r="I22" i="1"/>
  <c r="J22" i="1"/>
  <c r="I19" i="1"/>
  <c r="J19" i="1" s="1"/>
  <c r="I14" i="1"/>
  <c r="J14" i="1"/>
  <c r="I11" i="1"/>
  <c r="J11" i="1"/>
  <c r="A421" i="1"/>
  <c r="B419" i="1"/>
  <c r="B415" i="1"/>
  <c r="B418" i="1"/>
  <c r="B417" i="1"/>
  <c r="B416" i="1"/>
  <c r="B413" i="1"/>
  <c r="B405" i="1"/>
  <c r="B412" i="1"/>
  <c r="B411" i="1"/>
  <c r="B410" i="1"/>
  <c r="B409" i="1"/>
  <c r="B408" i="1"/>
  <c r="B407" i="1"/>
  <c r="B406" i="1"/>
  <c r="B403" i="1"/>
  <c r="B398" i="1"/>
  <c r="B402" i="1"/>
  <c r="B401" i="1"/>
  <c r="B400" i="1"/>
  <c r="B399" i="1"/>
  <c r="B396" i="1"/>
  <c r="B390" i="1"/>
  <c r="B395" i="1"/>
  <c r="B394" i="1"/>
  <c r="B393" i="1"/>
  <c r="B392" i="1"/>
  <c r="B391" i="1"/>
  <c r="B388" i="1"/>
  <c r="B382" i="1"/>
  <c r="B387" i="1"/>
  <c r="B386" i="1"/>
  <c r="B385" i="1"/>
  <c r="B384" i="1"/>
  <c r="B383" i="1"/>
  <c r="B380" i="1"/>
  <c r="A375" i="1"/>
  <c r="B373" i="1"/>
  <c r="B368" i="1"/>
  <c r="B372" i="1"/>
  <c r="B371" i="1"/>
  <c r="B370" i="1"/>
  <c r="B369" i="1"/>
  <c r="B366" i="1"/>
  <c r="B360" i="1"/>
  <c r="B365" i="1"/>
  <c r="B364" i="1"/>
  <c r="B363" i="1"/>
  <c r="B362" i="1"/>
  <c r="B361" i="1"/>
  <c r="B358" i="1"/>
  <c r="B352" i="1"/>
  <c r="B357" i="1"/>
  <c r="B356" i="1"/>
  <c r="B355" i="1"/>
  <c r="B354" i="1"/>
  <c r="B353" i="1"/>
  <c r="B350" i="1"/>
  <c r="B344" i="1"/>
  <c r="B349" i="1"/>
  <c r="B348" i="1"/>
  <c r="B347" i="1"/>
  <c r="B346" i="1"/>
  <c r="B345" i="1"/>
  <c r="A339" i="1"/>
  <c r="B337" i="1"/>
  <c r="B332" i="1"/>
  <c r="B336" i="1"/>
  <c r="B335" i="1"/>
  <c r="B334" i="1"/>
  <c r="B333" i="1"/>
  <c r="B330" i="1"/>
  <c r="B323" i="1"/>
  <c r="B329" i="1"/>
  <c r="B328" i="1"/>
  <c r="B327" i="1"/>
  <c r="B326" i="1"/>
  <c r="B325" i="1"/>
  <c r="B324" i="1"/>
  <c r="B321" i="1"/>
  <c r="B312" i="1"/>
  <c r="B320" i="1"/>
  <c r="B319" i="1"/>
  <c r="B318" i="1"/>
  <c r="B317" i="1"/>
  <c r="B316" i="1"/>
  <c r="B315" i="1"/>
  <c r="B314" i="1"/>
  <c r="B313" i="1"/>
  <c r="B310" i="1"/>
  <c r="B303" i="1"/>
  <c r="B309" i="1"/>
  <c r="B308" i="1"/>
  <c r="B307" i="1"/>
  <c r="B306" i="1"/>
  <c r="B305" i="1"/>
  <c r="B304" i="1"/>
  <c r="B301" i="1"/>
  <c r="B297" i="1"/>
  <c r="B300" i="1"/>
  <c r="B299" i="1"/>
  <c r="B298" i="1"/>
  <c r="A292" i="1"/>
  <c r="B290" i="1"/>
  <c r="B284" i="1"/>
  <c r="B289" i="1"/>
  <c r="B288" i="1"/>
  <c r="B287" i="1"/>
  <c r="B286" i="1"/>
  <c r="B285" i="1"/>
  <c r="B282" i="1"/>
  <c r="B275" i="1"/>
  <c r="B281" i="1"/>
  <c r="B280" i="1"/>
  <c r="B279" i="1"/>
  <c r="B278" i="1"/>
  <c r="B277" i="1"/>
  <c r="B276" i="1"/>
  <c r="B273" i="1"/>
  <c r="B265" i="1"/>
  <c r="B272" i="1"/>
  <c r="B271" i="1"/>
  <c r="B270" i="1"/>
  <c r="B269" i="1"/>
  <c r="B268" i="1"/>
  <c r="B267" i="1"/>
  <c r="B266" i="1"/>
  <c r="A260" i="1"/>
  <c r="B258" i="1"/>
  <c r="B251" i="1"/>
  <c r="B257" i="1"/>
  <c r="B256" i="1"/>
  <c r="B255" i="1"/>
  <c r="B254" i="1"/>
  <c r="B253" i="1"/>
  <c r="B252" i="1"/>
  <c r="B249" i="1"/>
  <c r="B243" i="1"/>
  <c r="B248" i="1"/>
  <c r="B247" i="1"/>
  <c r="B246" i="1"/>
  <c r="B245" i="1"/>
  <c r="B244" i="1"/>
  <c r="B241" i="1"/>
  <c r="B236" i="1"/>
  <c r="B240" i="1"/>
  <c r="B239" i="1"/>
  <c r="B238" i="1"/>
  <c r="B237" i="1"/>
  <c r="B234" i="1"/>
  <c r="B228" i="1"/>
  <c r="B233" i="1"/>
  <c r="B232" i="1"/>
  <c r="B231" i="1"/>
  <c r="B230" i="1"/>
  <c r="B229" i="1"/>
  <c r="B226" i="1"/>
  <c r="B220" i="1"/>
  <c r="B225" i="1"/>
  <c r="B224" i="1"/>
  <c r="B223" i="1"/>
  <c r="B222" i="1"/>
  <c r="B221" i="1"/>
  <c r="A215" i="1"/>
  <c r="B213" i="1"/>
  <c r="B207" i="1"/>
  <c r="B212" i="1"/>
  <c r="B211" i="1"/>
  <c r="B210" i="1"/>
  <c r="B209" i="1"/>
  <c r="B208" i="1"/>
  <c r="B205" i="1"/>
  <c r="B200" i="1"/>
  <c r="B204" i="1"/>
  <c r="B203" i="1"/>
  <c r="B202" i="1"/>
  <c r="B201" i="1"/>
  <c r="B198" i="1"/>
  <c r="B191" i="1"/>
  <c r="B197" i="1"/>
  <c r="B196" i="1"/>
  <c r="B195" i="1"/>
  <c r="B194" i="1"/>
  <c r="B193" i="1"/>
  <c r="B192" i="1"/>
  <c r="B189" i="1"/>
  <c r="B183" i="1"/>
  <c r="B188" i="1"/>
  <c r="B187" i="1"/>
  <c r="B186" i="1"/>
  <c r="B185" i="1"/>
  <c r="B184" i="1"/>
  <c r="B181" i="1"/>
  <c r="B175" i="1"/>
  <c r="B180" i="1"/>
  <c r="B179" i="1"/>
  <c r="B178" i="1"/>
  <c r="B177" i="1"/>
  <c r="B176" i="1"/>
  <c r="B173" i="1"/>
  <c r="B169" i="1"/>
  <c r="B172" i="1"/>
  <c r="B171" i="1"/>
  <c r="B170" i="1"/>
  <c r="B167" i="1"/>
  <c r="B162" i="1"/>
  <c r="B166" i="1"/>
  <c r="B165" i="1"/>
  <c r="B164" i="1"/>
  <c r="B163" i="1"/>
  <c r="B160" i="1"/>
  <c r="B154" i="1"/>
  <c r="B159" i="1"/>
  <c r="B158" i="1"/>
  <c r="B157" i="1"/>
  <c r="B156" i="1"/>
  <c r="B155" i="1"/>
  <c r="B152" i="1"/>
  <c r="B144" i="1"/>
  <c r="B151" i="1"/>
  <c r="B150" i="1"/>
  <c r="B149" i="1"/>
  <c r="B148" i="1"/>
  <c r="B147" i="1"/>
  <c r="B146" i="1"/>
  <c r="B145" i="1"/>
  <c r="B142" i="1"/>
  <c r="B135" i="1"/>
  <c r="B141" i="1"/>
  <c r="B140" i="1"/>
  <c r="B139" i="1"/>
  <c r="B138" i="1"/>
  <c r="B137" i="1"/>
  <c r="B136" i="1"/>
  <c r="B133" i="1"/>
  <c r="A128" i="1"/>
  <c r="B126" i="1"/>
  <c r="B121" i="1"/>
  <c r="B125" i="1"/>
  <c r="B124" i="1"/>
  <c r="B123" i="1"/>
  <c r="B122" i="1"/>
  <c r="B119" i="1"/>
  <c r="B115" i="1"/>
  <c r="B118" i="1"/>
  <c r="B117" i="1"/>
  <c r="B116" i="1"/>
  <c r="B113" i="1"/>
  <c r="B112" i="1"/>
  <c r="B111" i="1"/>
  <c r="A106" i="1"/>
  <c r="B104" i="1"/>
  <c r="B99" i="1"/>
  <c r="B103" i="1"/>
  <c r="B102" i="1"/>
  <c r="B101" i="1"/>
  <c r="B100" i="1"/>
  <c r="B97" i="1"/>
  <c r="B90" i="1"/>
  <c r="B96" i="1"/>
  <c r="B95" i="1"/>
  <c r="B94" i="1"/>
  <c r="B93" i="1"/>
  <c r="B92" i="1"/>
  <c r="B91" i="1"/>
  <c r="B88" i="1"/>
  <c r="B82" i="1"/>
  <c r="B87" i="1"/>
  <c r="B86" i="1"/>
  <c r="B85" i="1"/>
  <c r="B84" i="1"/>
  <c r="B83" i="1"/>
  <c r="B80" i="1"/>
  <c r="B75" i="1"/>
  <c r="B79" i="1"/>
  <c r="B78" i="1"/>
  <c r="B77" i="1"/>
  <c r="B76" i="1"/>
  <c r="B73" i="1"/>
  <c r="A68" i="1"/>
  <c r="B66" i="1"/>
  <c r="B61" i="1"/>
  <c r="B65" i="1"/>
  <c r="B64" i="1"/>
  <c r="B63" i="1"/>
  <c r="B62" i="1"/>
  <c r="B59" i="1"/>
  <c r="B53" i="1"/>
  <c r="B58" i="1"/>
  <c r="B57" i="1"/>
  <c r="B56" i="1"/>
  <c r="B55" i="1"/>
  <c r="B54" i="1"/>
  <c r="B51" i="1"/>
  <c r="B46" i="1"/>
  <c r="B50" i="1"/>
  <c r="B49" i="1"/>
  <c r="B48" i="1"/>
  <c r="B47" i="1"/>
  <c r="B44" i="1"/>
  <c r="B35" i="1"/>
  <c r="B43" i="1"/>
  <c r="B42" i="1"/>
  <c r="B41" i="1"/>
  <c r="B40" i="1"/>
  <c r="B39" i="1"/>
  <c r="B38" i="1"/>
  <c r="B37" i="1"/>
  <c r="B36" i="1"/>
  <c r="B33" i="1"/>
  <c r="B25" i="1"/>
  <c r="B32" i="1"/>
  <c r="B31" i="1"/>
  <c r="B30" i="1"/>
  <c r="B29" i="1"/>
  <c r="B28" i="1"/>
  <c r="B27" i="1"/>
  <c r="B26" i="1"/>
  <c r="B23" i="1"/>
  <c r="B13" i="1"/>
  <c r="B22" i="1"/>
  <c r="B21" i="1"/>
  <c r="B20" i="1"/>
  <c r="B19" i="1"/>
  <c r="B18" i="1"/>
  <c r="B17" i="1"/>
  <c r="B16" i="1"/>
  <c r="B15" i="1"/>
  <c r="B14" i="1"/>
  <c r="B11" i="1"/>
  <c r="B10" i="1"/>
  <c r="I10" i="1"/>
  <c r="J10" i="1"/>
  <c r="H61" i="1"/>
  <c r="F61" i="1"/>
  <c r="H53" i="1"/>
  <c r="H46" i="1"/>
  <c r="G46" i="1"/>
  <c r="G35" i="1"/>
  <c r="H35" i="1"/>
  <c r="F35" i="1"/>
  <c r="H25" i="1"/>
  <c r="H13" i="1"/>
  <c r="G13" i="1"/>
  <c r="E61" i="1"/>
  <c r="I61" i="1" s="1"/>
  <c r="J61" i="1" s="1"/>
  <c r="F53" i="1"/>
  <c r="F25" i="1"/>
  <c r="G53" i="1"/>
  <c r="F13" i="1"/>
  <c r="G25" i="1"/>
  <c r="I25" i="1" s="1"/>
  <c r="J25" i="1" s="1"/>
  <c r="G61" i="1"/>
  <c r="F46" i="1"/>
  <c r="E13" i="1"/>
  <c r="E25" i="1"/>
  <c r="E35" i="1"/>
  <c r="E46" i="1"/>
  <c r="I46" i="1"/>
  <c r="E53" i="1"/>
  <c r="I53" i="1"/>
  <c r="J53" i="1"/>
  <c r="J103" i="1"/>
  <c r="J298" i="1"/>
  <c r="I320" i="1"/>
  <c r="J320" i="1"/>
  <c r="J116" i="1"/>
  <c r="J400" i="1"/>
  <c r="J176" i="1"/>
  <c r="K176" i="1"/>
  <c r="I297" i="1"/>
  <c r="J325" i="1"/>
  <c r="I35" i="1"/>
  <c r="D228" i="1"/>
  <c r="D46" i="1"/>
  <c r="J54" i="1"/>
  <c r="D390" i="1"/>
  <c r="J299" i="1"/>
  <c r="J306" i="1"/>
  <c r="J303" i="1"/>
  <c r="J407" i="1"/>
  <c r="J327" i="1"/>
  <c r="J362" i="1"/>
  <c r="J155" i="1"/>
  <c r="J94" i="1"/>
  <c r="D275" i="1"/>
  <c r="I99" i="1"/>
  <c r="J99" i="1"/>
  <c r="J102" i="1"/>
  <c r="D13" i="1"/>
  <c r="D68" i="1"/>
  <c r="D69" i="1"/>
  <c r="D251" i="1"/>
  <c r="D312" i="1"/>
  <c r="D207" i="1"/>
  <c r="J246" i="1"/>
  <c r="D35" i="1"/>
  <c r="J326" i="1"/>
  <c r="J369" i="1"/>
  <c r="J188" i="1"/>
  <c r="H375" i="1"/>
  <c r="I360" i="1"/>
  <c r="J360" i="1"/>
  <c r="G375" i="1"/>
  <c r="J126" i="1"/>
  <c r="J276" i="1"/>
  <c r="I183" i="1"/>
  <c r="J183" i="1"/>
  <c r="J196" i="1"/>
  <c r="E339" i="1"/>
  <c r="F292" i="1"/>
  <c r="I405" i="1"/>
  <c r="I398" i="1"/>
  <c r="J394" i="1"/>
  <c r="E421" i="1"/>
  <c r="J318" i="1"/>
  <c r="I312" i="1"/>
  <c r="J312" i="1"/>
  <c r="D82" i="1"/>
  <c r="D106" i="1" s="1"/>
  <c r="J84" i="1"/>
  <c r="D236" i="1"/>
  <c r="J238" i="1"/>
  <c r="D415" i="1"/>
  <c r="J419" i="1"/>
  <c r="J77" i="1"/>
  <c r="J177" i="1"/>
  <c r="J189" i="1"/>
  <c r="G312" i="1"/>
  <c r="G339" i="1"/>
  <c r="D154" i="1"/>
  <c r="D162" i="1"/>
  <c r="J165" i="1"/>
  <c r="J316" i="1"/>
  <c r="J297" i="1"/>
  <c r="J230" i="1"/>
  <c r="D265" i="1"/>
  <c r="D284" i="1"/>
  <c r="J137" i="1"/>
  <c r="J46" i="1"/>
  <c r="I169" i="1"/>
  <c r="J169" i="1"/>
  <c r="J198" i="1"/>
  <c r="J289" i="1"/>
  <c r="I332" i="1"/>
  <c r="J344" i="1"/>
  <c r="J353" i="1"/>
  <c r="I352" i="1"/>
  <c r="J352" i="1"/>
  <c r="J409" i="1"/>
  <c r="J416" i="1"/>
  <c r="I415" i="1"/>
  <c r="J402" i="1"/>
  <c r="D398" i="1"/>
  <c r="J398" i="1"/>
  <c r="I128" i="1"/>
  <c r="I200" i="1"/>
  <c r="J200" i="1" s="1"/>
  <c r="J33" i="1"/>
  <c r="E292" i="1"/>
  <c r="D191" i="1"/>
  <c r="J333" i="1"/>
  <c r="D332" i="1"/>
  <c r="D339" i="1"/>
  <c r="D260" i="1"/>
  <c r="D115" i="1"/>
  <c r="J115" i="1"/>
  <c r="J35" i="1"/>
  <c r="I121" i="1"/>
  <c r="J121" i="1"/>
  <c r="J285" i="1"/>
  <c r="I284" i="1"/>
  <c r="J284" i="1"/>
  <c r="J405" i="1"/>
  <c r="D144" i="1"/>
  <c r="I251" i="1"/>
  <c r="J251" i="1" s="1"/>
  <c r="J192" i="1"/>
  <c r="J122" i="1"/>
  <c r="J221" i="1"/>
  <c r="I382" i="1"/>
  <c r="J304" i="1"/>
  <c r="J111" i="1"/>
  <c r="J245" i="1"/>
  <c r="I265" i="1"/>
  <c r="J345" i="1"/>
  <c r="D421" i="1"/>
  <c r="D128" i="1"/>
  <c r="J265" i="1"/>
  <c r="J128" i="1"/>
  <c r="D215" i="1"/>
  <c r="J415" i="1"/>
  <c r="J332" i="1"/>
  <c r="D292" i="1"/>
  <c r="I421" i="1" l="1"/>
  <c r="J421" i="1" s="1"/>
  <c r="G421" i="1"/>
  <c r="J382" i="1"/>
  <c r="F375" i="1"/>
  <c r="H339" i="1"/>
  <c r="J323" i="1"/>
  <c r="I339" i="1"/>
  <c r="J339" i="1" s="1"/>
  <c r="F339" i="1"/>
  <c r="G260" i="1"/>
  <c r="I243" i="1"/>
  <c r="J243" i="1" s="1"/>
  <c r="G68" i="1"/>
  <c r="I228" i="1"/>
  <c r="J228" i="1" s="1"/>
  <c r="I207" i="1"/>
  <c r="J207" i="1" s="1"/>
  <c r="I191" i="1"/>
  <c r="J191" i="1" s="1"/>
  <c r="I175" i="1"/>
  <c r="J175" i="1" s="1"/>
  <c r="G215" i="1"/>
  <c r="I154" i="1"/>
  <c r="J154" i="1" s="1"/>
  <c r="I368" i="1"/>
  <c r="J279" i="1"/>
  <c r="I236" i="1"/>
  <c r="J236" i="1" s="1"/>
  <c r="E215" i="1"/>
  <c r="I162" i="1"/>
  <c r="J162" i="1" s="1"/>
  <c r="H260" i="1"/>
  <c r="J220" i="1"/>
  <c r="J226" i="1"/>
  <c r="I135" i="1"/>
  <c r="J135" i="1" s="1"/>
  <c r="F215" i="1"/>
  <c r="E106" i="1"/>
  <c r="H106" i="1"/>
  <c r="I90" i="1"/>
  <c r="J90" i="1" s="1"/>
  <c r="G106" i="1"/>
  <c r="I82" i="1"/>
  <c r="J275" i="1"/>
  <c r="H215" i="1"/>
  <c r="E68" i="1"/>
  <c r="F68" i="1"/>
  <c r="H68" i="1"/>
  <c r="I13" i="1"/>
  <c r="I68" i="1" s="1"/>
  <c r="J368" i="1" l="1"/>
  <c r="I375" i="1"/>
  <c r="J375" i="1" s="1"/>
  <c r="I260" i="1"/>
  <c r="J260" i="1" s="1"/>
  <c r="I215" i="1"/>
  <c r="J215" i="1" s="1"/>
  <c r="J82" i="1"/>
  <c r="I106" i="1"/>
  <c r="J106" i="1" s="1"/>
  <c r="J13" i="1"/>
  <c r="I69" i="1"/>
  <c r="J68" i="1"/>
</calcChain>
</file>

<file path=xl/comments1.xml><?xml version="1.0" encoding="utf-8"?>
<comments xmlns="http://schemas.openxmlformats.org/spreadsheetml/2006/main">
  <authors>
    <author>Zolani Sandiso Sonwabile Zonyane</author>
  </authors>
  <commentList>
    <comment ref="E395" authorId="0">
      <text>
        <r>
          <rPr>
            <b/>
            <sz val="9"/>
            <color indexed="81"/>
            <rFont val="Tahoma"/>
            <family val="2"/>
          </rPr>
          <t>Zolani Sandiso Sonwabile Zonyane:</t>
        </r>
        <r>
          <rPr>
            <sz val="9"/>
            <color indexed="81"/>
            <rFont val="Tahoma"/>
            <family val="2"/>
          </rPr>
          <t xml:space="preserve">
Municipality did not provide information</t>
        </r>
      </text>
    </comment>
  </commentList>
</comments>
</file>

<file path=xl/sharedStrings.xml><?xml version="1.0" encoding="utf-8"?>
<sst xmlns="http://schemas.openxmlformats.org/spreadsheetml/2006/main" count="947" uniqueCount="316">
  <si>
    <t>Source: National Treasury Local Government Database</t>
  </si>
  <si>
    <t>Western Cape Municipalities</t>
  </si>
  <si>
    <t>DC5</t>
  </si>
  <si>
    <t>C</t>
  </si>
  <si>
    <t>WC053</t>
  </si>
  <si>
    <t>B</t>
  </si>
  <si>
    <t>WC052</t>
  </si>
  <si>
    <t>WC051</t>
  </si>
  <si>
    <t>DC4</t>
  </si>
  <si>
    <t>WC048</t>
  </si>
  <si>
    <t>WC047</t>
  </si>
  <si>
    <t>WC045</t>
  </si>
  <si>
    <t>WC044</t>
  </si>
  <si>
    <t>WC043</t>
  </si>
  <si>
    <t>WC042</t>
  </si>
  <si>
    <t>WC041</t>
  </si>
  <si>
    <t>DC3</t>
  </si>
  <si>
    <t>WC034</t>
  </si>
  <si>
    <t>WC033</t>
  </si>
  <si>
    <t>WC032</t>
  </si>
  <si>
    <t>WC031</t>
  </si>
  <si>
    <t>DC2</t>
  </si>
  <si>
    <t>WC026</t>
  </si>
  <si>
    <t>WC025</t>
  </si>
  <si>
    <t>WC024</t>
  </si>
  <si>
    <t>WC023</t>
  </si>
  <si>
    <t>WC022</t>
  </si>
  <si>
    <t>DC1</t>
  </si>
  <si>
    <t>WC015</t>
  </si>
  <si>
    <t>WC014</t>
  </si>
  <si>
    <t>WC013</t>
  </si>
  <si>
    <t>WC012</t>
  </si>
  <si>
    <t>WC011</t>
  </si>
  <si>
    <t>CPT</t>
  </si>
  <si>
    <t>A</t>
  </si>
  <si>
    <t>Western Cape</t>
  </si>
  <si>
    <t>North West Municipalities</t>
  </si>
  <si>
    <t>DC40</t>
  </si>
  <si>
    <t>NW404</t>
  </si>
  <si>
    <t>NW403</t>
  </si>
  <si>
    <t>NW402</t>
  </si>
  <si>
    <t>NW401</t>
  </si>
  <si>
    <t>DC39</t>
  </si>
  <si>
    <t>NW396</t>
  </si>
  <si>
    <t>NW394</t>
  </si>
  <si>
    <t>NW393</t>
  </si>
  <si>
    <t>NW392</t>
  </si>
  <si>
    <t>DC38</t>
  </si>
  <si>
    <t>NW385</t>
  </si>
  <si>
    <t>NW384</t>
  </si>
  <si>
    <t>NW383</t>
  </si>
  <si>
    <t>NW382</t>
  </si>
  <si>
    <t>NW381</t>
  </si>
  <si>
    <t>DC37</t>
  </si>
  <si>
    <t>NW375</t>
  </si>
  <si>
    <t>NW374</t>
  </si>
  <si>
    <t>NW373</t>
  </si>
  <si>
    <t>NW372</t>
  </si>
  <si>
    <t>NW371</t>
  </si>
  <si>
    <t>North West</t>
  </si>
  <si>
    <t>Total: Northern Cape Municipalities</t>
  </si>
  <si>
    <t>DC9</t>
  </si>
  <si>
    <t>NC094</t>
  </si>
  <si>
    <t>NC093</t>
  </si>
  <si>
    <t>NC092</t>
  </si>
  <si>
    <t>NC091</t>
  </si>
  <si>
    <t>DC8</t>
  </si>
  <si>
    <t>NC086</t>
  </si>
  <si>
    <t>NC085</t>
  </si>
  <si>
    <t>NC084</t>
  </si>
  <si>
    <t>NC083</t>
  </si>
  <si>
    <t>NC082</t>
  </si>
  <si>
    <t>NC081</t>
  </si>
  <si>
    <t>DC7</t>
  </si>
  <si>
    <t>NC078</t>
  </si>
  <si>
    <t>NC077</t>
  </si>
  <si>
    <t>NC076</t>
  </si>
  <si>
    <t>NC075</t>
  </si>
  <si>
    <t>NC074</t>
  </si>
  <si>
    <t>NC073</t>
  </si>
  <si>
    <t>NC072</t>
  </si>
  <si>
    <t>NC071</t>
  </si>
  <si>
    <t>DC6</t>
  </si>
  <si>
    <t>NC067</t>
  </si>
  <si>
    <t>NC066</t>
  </si>
  <si>
    <t>NC065</t>
  </si>
  <si>
    <t>NC064</t>
  </si>
  <si>
    <t>NC062</t>
  </si>
  <si>
    <t>NC061</t>
  </si>
  <si>
    <t>DC45</t>
  </si>
  <si>
    <t>NC453</t>
  </si>
  <si>
    <t>NC452</t>
  </si>
  <si>
    <t>NC451</t>
  </si>
  <si>
    <t>Northern Cape</t>
  </si>
  <si>
    <t>Total: Mpumalanga Municipalities</t>
  </si>
  <si>
    <t>DC32</t>
  </si>
  <si>
    <t>MP325</t>
  </si>
  <si>
    <t>MP324</t>
  </si>
  <si>
    <t>MP323</t>
  </si>
  <si>
    <t>MP322</t>
  </si>
  <si>
    <t>MP321</t>
  </si>
  <si>
    <t>DC31</t>
  </si>
  <si>
    <t>MP316</t>
  </si>
  <si>
    <t>MP315</t>
  </si>
  <si>
    <t>MP314</t>
  </si>
  <si>
    <t>MP313</t>
  </si>
  <si>
    <t>MP312</t>
  </si>
  <si>
    <t>MP311</t>
  </si>
  <si>
    <t>DC30</t>
  </si>
  <si>
    <t>MP307</t>
  </si>
  <si>
    <t>MP306</t>
  </si>
  <si>
    <t>MP305</t>
  </si>
  <si>
    <t>MP304</t>
  </si>
  <si>
    <t>MP303</t>
  </si>
  <si>
    <t>MP302</t>
  </si>
  <si>
    <t>MP301</t>
  </si>
  <si>
    <t>Mpumalanga</t>
  </si>
  <si>
    <t>Total: Limpopo Municipalities</t>
  </si>
  <si>
    <t>DC36</t>
  </si>
  <si>
    <t>LIM367</t>
  </si>
  <si>
    <t>LIM366</t>
  </si>
  <si>
    <t>LIM365</t>
  </si>
  <si>
    <t>LIM364</t>
  </si>
  <si>
    <t>LIM362</t>
  </si>
  <si>
    <t>LIM361</t>
  </si>
  <si>
    <t>DC35</t>
  </si>
  <si>
    <t>LIM355</t>
  </si>
  <si>
    <t>LIM354</t>
  </si>
  <si>
    <t>LIM353</t>
  </si>
  <si>
    <t>LIM352</t>
  </si>
  <si>
    <t>LIM351</t>
  </si>
  <si>
    <t>DC34</t>
  </si>
  <si>
    <t>LIM344</t>
  </si>
  <si>
    <t>LIM343</t>
  </si>
  <si>
    <t>LIM342</t>
  </si>
  <si>
    <t>LIM341</t>
  </si>
  <si>
    <t>DC33</t>
  </si>
  <si>
    <t>LIM335</t>
  </si>
  <si>
    <t>LIM334</t>
  </si>
  <si>
    <t>LIM333</t>
  </si>
  <si>
    <t>LIM332</t>
  </si>
  <si>
    <t>LIM331</t>
  </si>
  <si>
    <t>DC47</t>
  </si>
  <si>
    <t>LIM475</t>
  </si>
  <si>
    <t>LIM474</t>
  </si>
  <si>
    <t>LIM473</t>
  </si>
  <si>
    <t>LIM472</t>
  </si>
  <si>
    <t>LIM471</t>
  </si>
  <si>
    <t>Limpopo</t>
  </si>
  <si>
    <t>Total: KwaZulu-Natal Municipalities</t>
  </si>
  <si>
    <t>DC43</t>
  </si>
  <si>
    <t>KZN435</t>
  </si>
  <si>
    <t>KZN434</t>
  </si>
  <si>
    <t>KZN433</t>
  </si>
  <si>
    <t>KZN432</t>
  </si>
  <si>
    <t>KZN431</t>
  </si>
  <si>
    <t>DC29</t>
  </si>
  <si>
    <t>KZN294</t>
  </si>
  <si>
    <t>KZN293</t>
  </si>
  <si>
    <t>KZN292</t>
  </si>
  <si>
    <t>KZN291</t>
  </si>
  <si>
    <t>DC28</t>
  </si>
  <si>
    <t>KZN286</t>
  </si>
  <si>
    <t>KZN285</t>
  </si>
  <si>
    <t>KZN284</t>
  </si>
  <si>
    <t>KZN283</t>
  </si>
  <si>
    <t>KZN282</t>
  </si>
  <si>
    <t>KZN281</t>
  </si>
  <si>
    <t>DC27</t>
  </si>
  <si>
    <t>KZN275</t>
  </si>
  <si>
    <t>KZN274</t>
  </si>
  <si>
    <t>KZN273</t>
  </si>
  <si>
    <t>KZN272</t>
  </si>
  <si>
    <t>KZN271</t>
  </si>
  <si>
    <t>DC26</t>
  </si>
  <si>
    <t>KZN266</t>
  </si>
  <si>
    <t>KZN265</t>
  </si>
  <si>
    <t>KZN263</t>
  </si>
  <si>
    <t>KZN262</t>
  </si>
  <si>
    <t>KZN261</t>
  </si>
  <si>
    <t>DC25</t>
  </si>
  <si>
    <t>KZN254</t>
  </si>
  <si>
    <t>KZN253</t>
  </si>
  <si>
    <t>KZN252</t>
  </si>
  <si>
    <t>DC24</t>
  </si>
  <si>
    <t>KZN245</t>
  </si>
  <si>
    <t>KZN244</t>
  </si>
  <si>
    <t>KZN242</t>
  </si>
  <si>
    <t>KZN241</t>
  </si>
  <si>
    <t>DC23</t>
  </si>
  <si>
    <t>KZN236</t>
  </si>
  <si>
    <t>KZN235</t>
  </si>
  <si>
    <t>KZN234</t>
  </si>
  <si>
    <t>KZN233</t>
  </si>
  <si>
    <t>KZN232</t>
  </si>
  <si>
    <t>DC22</t>
  </si>
  <si>
    <t>KZN227</t>
  </si>
  <si>
    <t>KZN226</t>
  </si>
  <si>
    <t>KZN225</t>
  </si>
  <si>
    <t>KZN224</t>
  </si>
  <si>
    <t>KZN223</t>
  </si>
  <si>
    <t>KZN222</t>
  </si>
  <si>
    <t>KZN221</t>
  </si>
  <si>
    <t>DC21</t>
  </si>
  <si>
    <t>KZN216</t>
  </si>
  <si>
    <t>KZN215</t>
  </si>
  <si>
    <t>KZN214</t>
  </si>
  <si>
    <t>KZN213</t>
  </si>
  <si>
    <t>KZN212</t>
  </si>
  <si>
    <t>KZN211</t>
  </si>
  <si>
    <t>ETH</t>
  </si>
  <si>
    <t>KwaZulu-Natal</t>
  </si>
  <si>
    <t>Total: Gauteng Municipalities</t>
  </si>
  <si>
    <t>DC48</t>
  </si>
  <si>
    <t>GT484</t>
  </si>
  <si>
    <t>GT483</t>
  </si>
  <si>
    <t>GT482</t>
  </si>
  <si>
    <t>GT481</t>
  </si>
  <si>
    <t>DC42</t>
  </si>
  <si>
    <t>GT423</t>
  </si>
  <si>
    <t>GT422</t>
  </si>
  <si>
    <t>GT421</t>
  </si>
  <si>
    <t>TSH</t>
  </si>
  <si>
    <t>JHB</t>
  </si>
  <si>
    <t>EKU</t>
  </si>
  <si>
    <t>Gauteng</t>
  </si>
  <si>
    <t>Total: Free State Municipalities</t>
  </si>
  <si>
    <t>DC20</t>
  </si>
  <si>
    <t>FS205</t>
  </si>
  <si>
    <t>FS204</t>
  </si>
  <si>
    <t>FS203</t>
  </si>
  <si>
    <t>FS201</t>
  </si>
  <si>
    <t>DC19</t>
  </si>
  <si>
    <t>FS196</t>
  </si>
  <si>
    <t>FS195</t>
  </si>
  <si>
    <t>FS194</t>
  </si>
  <si>
    <t>FS193</t>
  </si>
  <si>
    <t>FS192</t>
  </si>
  <si>
    <t>FS191</t>
  </si>
  <si>
    <t>DC18</t>
  </si>
  <si>
    <t>FS185</t>
  </si>
  <si>
    <t>FS184</t>
  </si>
  <si>
    <t>FS183</t>
  </si>
  <si>
    <t>FS182</t>
  </si>
  <si>
    <t>FS181</t>
  </si>
  <si>
    <t>DC16</t>
  </si>
  <si>
    <t>FS164</t>
  </si>
  <si>
    <t>FS163</t>
  </si>
  <si>
    <t>FS162</t>
  </si>
  <si>
    <t>FS161</t>
  </si>
  <si>
    <t>MAN</t>
  </si>
  <si>
    <t>Free State</t>
  </si>
  <si>
    <t>Total: Eastern Cape Municipalities</t>
  </si>
  <si>
    <t>DC44</t>
  </si>
  <si>
    <t>EC444</t>
  </si>
  <si>
    <t>EC443</t>
  </si>
  <si>
    <t>EC442</t>
  </si>
  <si>
    <t>EC441</t>
  </si>
  <si>
    <t>DC15</t>
  </si>
  <si>
    <t>EC157</t>
  </si>
  <si>
    <t>EC156</t>
  </si>
  <si>
    <t>EC155</t>
  </si>
  <si>
    <t>EC154</t>
  </si>
  <si>
    <t>EC153</t>
  </si>
  <si>
    <t>DC14</t>
  </si>
  <si>
    <t>EC144</t>
  </si>
  <si>
    <t>EC143</t>
  </si>
  <si>
    <t>EC142</t>
  </si>
  <si>
    <t>EC141</t>
  </si>
  <si>
    <t>DC13</t>
  </si>
  <si>
    <t>EC138</t>
  </si>
  <si>
    <t>EC137</t>
  </si>
  <si>
    <t>EC136</t>
  </si>
  <si>
    <t>EC135</t>
  </si>
  <si>
    <t>EC134</t>
  </si>
  <si>
    <t>EC133</t>
  </si>
  <si>
    <t>EC132</t>
  </si>
  <si>
    <t>EC131</t>
  </si>
  <si>
    <t>DC12</t>
  </si>
  <si>
    <t>EC128</t>
  </si>
  <si>
    <t>EC127</t>
  </si>
  <si>
    <t>EC126</t>
  </si>
  <si>
    <t>EC124</t>
  </si>
  <si>
    <t>EC123</t>
  </si>
  <si>
    <t>EC122</t>
  </si>
  <si>
    <t>EC121</t>
  </si>
  <si>
    <t>DC10</t>
  </si>
  <si>
    <t>EC109</t>
  </si>
  <si>
    <t>EC108</t>
  </si>
  <si>
    <t>EC107</t>
  </si>
  <si>
    <t>EC106</t>
  </si>
  <si>
    <t>EC105</t>
  </si>
  <si>
    <t>EC104</t>
  </si>
  <si>
    <t>EC103</t>
  </si>
  <si>
    <t>EC102</t>
  </si>
  <si>
    <t>EC101</t>
  </si>
  <si>
    <t>BUF</t>
  </si>
  <si>
    <t>NMA</t>
  </si>
  <si>
    <t>Eastern Cape</t>
  </si>
  <si>
    <t>%</t>
  </si>
  <si>
    <t>R thousand</t>
  </si>
  <si>
    <t>Kilowatts (Kw)</t>
  </si>
  <si>
    <t>Kilolitres (Kl)</t>
  </si>
  <si>
    <t>Overall Losses as % of Audited Expenditure</t>
  </si>
  <si>
    <t>Total Cost of Losses
(Water + Electricity)</t>
  </si>
  <si>
    <t>Total Electricity Losses</t>
  </si>
  <si>
    <t>Total Water Losses</t>
  </si>
  <si>
    <t xml:space="preserve">
Code</t>
  </si>
  <si>
    <t>Final</t>
  </si>
  <si>
    <t>Tabled</t>
  </si>
  <si>
    <t>Adopted</t>
  </si>
  <si>
    <t>NW397</t>
  </si>
  <si>
    <t>Total Audited Expenditure</t>
  </si>
  <si>
    <t>Electricity and Water losses for the financial year 2012/13</t>
  </si>
  <si>
    <t>2012/13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</si>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</sst>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0.00%;\(0.00%\);_(* &quot;- &quot;?_);_(@_)"/>
    <numFmt numFmtId="166" formatCode="#,##0;\(\-#,##0\);"/>
    <numFmt numFmtId="167" formatCode="_(* #,##0_);_(* \(#,##0\);_(* &quot;-&quot;??_);_(@_)"/>
    <numFmt numFmtId="168" formatCode="dd\.mm\.yyyy"/>
    <numFmt numFmtId="169" formatCode="[$-1C09]dd\ mmmm\ yyyy;@"/>
    <numFmt numFmtId="170" formatCode="_(* #,##0_);_(* \(#,##0\);_(* &quot;-&quot;?_);_(@_)"/>
    <numFmt numFmtId="171" formatCode="_(* #,##0,_);_(* \(#,##0,\);_(* &quot;–&quot;?_);_(@_)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Fill="1" applyBorder="1" applyProtection="1"/>
    <xf numFmtId="0" fontId="3" fillId="24" borderId="0" xfId="0" applyFont="1" applyFill="1" applyBorder="1" applyProtection="1"/>
    <xf numFmtId="164" fontId="3" fillId="24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left" indent="1"/>
    </xf>
    <xf numFmtId="0" fontId="3" fillId="0" borderId="10" xfId="0" applyFont="1" applyFill="1" applyBorder="1" applyProtection="1"/>
    <xf numFmtId="164" fontId="4" fillId="24" borderId="11" xfId="0" applyNumberFormat="1" applyFont="1" applyFill="1" applyBorder="1" applyProtection="1"/>
    <xf numFmtId="164" fontId="4" fillId="24" borderId="12" xfId="0" applyNumberFormat="1" applyFont="1" applyFill="1" applyBorder="1" applyProtection="1"/>
    <xf numFmtId="164" fontId="4" fillId="0" borderId="13" xfId="51" applyNumberFormat="1" applyFont="1" applyFill="1" applyBorder="1" applyAlignment="1" applyProtection="1">
      <alignment horizontal="left" indent="2"/>
    </xf>
    <xf numFmtId="164" fontId="4" fillId="0" borderId="12" xfId="51" applyNumberFormat="1" applyFont="1" applyFill="1" applyBorder="1" applyAlignment="1" applyProtection="1">
      <alignment horizontal="left" indent="2"/>
    </xf>
    <xf numFmtId="0" fontId="3" fillId="0" borderId="12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64" fontId="6" fillId="0" borderId="14" xfId="0" applyNumberFormat="1" applyFont="1" applyFill="1" applyBorder="1" applyAlignment="1" applyProtection="1">
      <alignment horizontal="center"/>
    </xf>
    <xf numFmtId="164" fontId="6" fillId="0" borderId="15" xfId="0" applyNumberFormat="1" applyFont="1" applyFill="1" applyBorder="1" applyProtection="1"/>
    <xf numFmtId="164" fontId="3" fillId="0" borderId="15" xfId="0" applyNumberFormat="1" applyFont="1" applyFill="1" applyBorder="1" applyProtection="1"/>
    <xf numFmtId="164" fontId="3" fillId="24" borderId="16" xfId="0" applyNumberFormat="1" applyFont="1" applyFill="1" applyBorder="1" applyProtection="1"/>
    <xf numFmtId="164" fontId="3" fillId="24" borderId="15" xfId="0" applyNumberFormat="1" applyFont="1" applyFill="1" applyBorder="1" applyProtection="1"/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left" indent="2"/>
    </xf>
    <xf numFmtId="0" fontId="3" fillId="0" borderId="15" xfId="0" applyNumberFormat="1" applyFont="1" applyFill="1" applyBorder="1" applyAlignment="1" applyProtection="1">
      <alignment horizontal="center"/>
    </xf>
    <xf numFmtId="164" fontId="6" fillId="24" borderId="16" xfId="0" applyNumberFormat="1" applyFont="1" applyFill="1" applyBorder="1" applyProtection="1"/>
    <xf numFmtId="164" fontId="6" fillId="24" borderId="15" xfId="0" applyNumberFormat="1" applyFont="1" applyFill="1" applyBorder="1" applyProtection="1"/>
    <xf numFmtId="164" fontId="6" fillId="0" borderId="15" xfId="51" applyNumberFormat="1" applyFont="1" applyFill="1" applyBorder="1" applyAlignment="1" applyProtection="1">
      <alignment horizontal="left" indent="1"/>
    </xf>
    <xf numFmtId="0" fontId="3" fillId="0" borderId="15" xfId="0" applyFont="1" applyFill="1" applyBorder="1" applyAlignment="1" applyProtection="1">
      <alignment horizontal="left"/>
    </xf>
    <xf numFmtId="164" fontId="4" fillId="24" borderId="15" xfId="0" applyNumberFormat="1" applyFont="1" applyFill="1" applyBorder="1" applyProtection="1"/>
    <xf numFmtId="164" fontId="6" fillId="0" borderId="14" xfId="51" applyNumberFormat="1" applyFont="1" applyFill="1" applyBorder="1" applyAlignment="1" applyProtection="1">
      <alignment horizontal="left" indent="1"/>
    </xf>
    <xf numFmtId="165" fontId="3" fillId="24" borderId="16" xfId="0" applyNumberFormat="1" applyFont="1" applyFill="1" applyBorder="1" applyProtection="1"/>
    <xf numFmtId="164" fontId="3" fillId="0" borderId="14" xfId="0" applyNumberFormat="1" applyFont="1" applyFill="1" applyBorder="1" applyProtection="1"/>
    <xf numFmtId="0" fontId="3" fillId="0" borderId="15" xfId="0" applyFont="1" applyFill="1" applyBorder="1" applyProtection="1"/>
    <xf numFmtId="0" fontId="6" fillId="0" borderId="15" xfId="0" applyNumberFormat="1" applyFont="1" applyFill="1" applyBorder="1" applyAlignment="1" applyProtection="1">
      <alignment horizontal="center"/>
    </xf>
    <xf numFmtId="164" fontId="3" fillId="24" borderId="16" xfId="55" applyNumberFormat="1" applyFont="1" applyFill="1" applyBorder="1" applyProtection="1"/>
    <xf numFmtId="164" fontId="3" fillId="24" borderId="15" xfId="55" applyNumberFormat="1" applyFont="1" applyFill="1" applyBorder="1" applyProtection="1"/>
    <xf numFmtId="166" fontId="6" fillId="0" borderId="17" xfId="0" applyNumberFormat="1" applyFont="1" applyFill="1" applyBorder="1" applyProtection="1"/>
    <xf numFmtId="164" fontId="3" fillId="0" borderId="14" xfId="51" applyNumberFormat="1" applyFont="1" applyFill="1" applyBorder="1" applyAlignment="1" applyProtection="1">
      <alignment horizontal="left" indent="2"/>
    </xf>
    <xf numFmtId="164" fontId="3" fillId="0" borderId="15" xfId="51" applyNumberFormat="1" applyFont="1" applyFill="1" applyBorder="1" applyAlignment="1" applyProtection="1">
      <alignment horizontal="left" indent="2"/>
    </xf>
    <xf numFmtId="165" fontId="3" fillId="24" borderId="11" xfId="0" applyNumberFormat="1" applyFont="1" applyFill="1" applyBorder="1" applyProtection="1"/>
    <xf numFmtId="164" fontId="3" fillId="24" borderId="16" xfId="0" applyNumberFormat="1" applyFont="1" applyFill="1" applyBorder="1" applyProtection="1">
      <protection locked="0"/>
    </xf>
    <xf numFmtId="167" fontId="7" fillId="24" borderId="16" xfId="0" applyNumberFormat="1" applyFont="1" applyFill="1" applyBorder="1" applyProtection="1"/>
    <xf numFmtId="164" fontId="7" fillId="24" borderId="15" xfId="0" applyNumberFormat="1" applyFont="1" applyFill="1" applyBorder="1" applyProtection="1"/>
    <xf numFmtId="167" fontId="6" fillId="24" borderId="16" xfId="0" applyNumberFormat="1" applyFont="1" applyFill="1" applyBorder="1" applyProtection="1"/>
    <xf numFmtId="167" fontId="6" fillId="24" borderId="18" xfId="51" applyNumberFormat="1" applyFont="1" applyFill="1" applyBorder="1" applyProtection="1"/>
    <xf numFmtId="164" fontId="6" fillId="24" borderId="19" xfId="51" applyNumberFormat="1" applyFont="1" applyFill="1" applyBorder="1" applyProtection="1"/>
    <xf numFmtId="164" fontId="6" fillId="0" borderId="20" xfId="0" applyNumberFormat="1" applyFont="1" applyFill="1" applyBorder="1" applyProtection="1"/>
    <xf numFmtId="164" fontId="6" fillId="0" borderId="19" xfId="0" applyNumberFormat="1" applyFont="1" applyFill="1" applyBorder="1" applyProtection="1"/>
    <xf numFmtId="0" fontId="3" fillId="0" borderId="19" xfId="0" applyNumberFormat="1" applyFont="1" applyFill="1" applyBorder="1" applyAlignment="1" applyProtection="1">
      <alignment horizontal="center"/>
    </xf>
    <xf numFmtId="167" fontId="6" fillId="24" borderId="21" xfId="0" applyNumberFormat="1" applyFont="1" applyFill="1" applyBorder="1" applyAlignment="1" applyProtection="1">
      <alignment horizontal="center" vertical="top" wrapText="1"/>
    </xf>
    <xf numFmtId="164" fontId="6" fillId="24" borderId="13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left" vertical="top" wrapText="1"/>
    </xf>
    <xf numFmtId="164" fontId="6" fillId="0" borderId="10" xfId="51" applyNumberFormat="1" applyFont="1" applyFill="1" applyBorder="1" applyAlignment="1" applyProtection="1">
      <alignment horizontal="left"/>
    </xf>
    <xf numFmtId="0" fontId="3" fillId="0" borderId="13" xfId="0" applyFont="1" applyFill="1" applyBorder="1" applyProtection="1"/>
    <xf numFmtId="164" fontId="3" fillId="0" borderId="20" xfId="51" applyNumberFormat="1" applyFont="1" applyFill="1" applyBorder="1" applyAlignment="1" applyProtection="1">
      <alignment horizontal="left" vertical="top" indent="2"/>
    </xf>
    <xf numFmtId="164" fontId="3" fillId="0" borderId="22" xfId="51" applyNumberFormat="1" applyFont="1" applyFill="1" applyBorder="1" applyAlignment="1" applyProtection="1">
      <alignment horizontal="left" indent="2"/>
    </xf>
    <xf numFmtId="0" fontId="3" fillId="0" borderId="20" xfId="0" applyFont="1" applyFill="1" applyBorder="1" applyProtection="1"/>
    <xf numFmtId="164" fontId="3" fillId="24" borderId="0" xfId="51" applyNumberFormat="1" applyFont="1" applyFill="1" applyBorder="1" applyAlignment="1" applyProtection="1">
      <alignment horizontal="left" indent="2"/>
    </xf>
    <xf numFmtId="168" fontId="6" fillId="0" borderId="10" xfId="51" applyNumberFormat="1" applyFont="1" applyFill="1" applyBorder="1" applyAlignment="1" applyProtection="1">
      <alignment horizontal="left" indent="2"/>
    </xf>
    <xf numFmtId="169" fontId="6" fillId="0" borderId="10" xfId="51" applyNumberFormat="1" applyFont="1" applyFill="1" applyBorder="1" applyAlignment="1" applyProtection="1">
      <alignment horizontal="right"/>
    </xf>
    <xf numFmtId="170" fontId="6" fillId="0" borderId="0" xfId="0" applyNumberFormat="1" applyFont="1" applyBorder="1" applyProtection="1"/>
    <xf numFmtId="169" fontId="3" fillId="0" borderId="0" xfId="0" applyNumberFormat="1" applyFont="1" applyFill="1" applyBorder="1" applyProtection="1"/>
    <xf numFmtId="164" fontId="4" fillId="24" borderId="12" xfId="0" quotePrefix="1" applyNumberFormat="1" applyFont="1" applyFill="1" applyBorder="1" applyProtection="1"/>
    <xf numFmtId="164" fontId="25" fillId="24" borderId="0" xfId="0" applyNumberFormat="1" applyFont="1" applyFill="1" applyBorder="1" applyProtection="1"/>
    <xf numFmtId="4" fontId="3" fillId="24" borderId="0" xfId="0" applyNumberFormat="1" applyFont="1" applyFill="1" applyBorder="1" applyProtection="1"/>
    <xf numFmtId="4" fontId="6" fillId="24" borderId="23" xfId="0" applyNumberFormat="1" applyFont="1" applyFill="1" applyBorder="1" applyAlignment="1" applyProtection="1">
      <alignment horizontal="center" vertical="top" wrapText="1"/>
    </xf>
    <xf numFmtId="4" fontId="6" fillId="24" borderId="22" xfId="51" applyNumberFormat="1" applyFont="1" applyFill="1" applyBorder="1" applyProtection="1"/>
    <xf numFmtId="4" fontId="6" fillId="24" borderId="17" xfId="0" applyNumberFormat="1" applyFont="1" applyFill="1" applyBorder="1" applyProtection="1"/>
    <xf numFmtId="4" fontId="7" fillId="24" borderId="17" xfId="0" applyNumberFormat="1" applyFont="1" applyFill="1" applyBorder="1" applyProtection="1"/>
    <xf numFmtId="4" fontId="4" fillId="24" borderId="23" xfId="0" applyNumberFormat="1" applyFont="1" applyFill="1" applyBorder="1" applyProtection="1"/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0" fontId="6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0" fontId="26" fillId="0" borderId="15" xfId="0" applyNumberFormat="1" applyFont="1" applyFill="1" applyBorder="1" applyAlignment="1" applyProtection="1">
      <alignment horizontal="center"/>
    </xf>
    <xf numFmtId="164" fontId="3" fillId="0" borderId="12" xfId="51" applyNumberFormat="1" applyFont="1" applyFill="1" applyBorder="1" applyAlignment="1" applyProtection="1">
      <alignment horizontal="left" indent="2"/>
    </xf>
    <xf numFmtId="164" fontId="3" fillId="0" borderId="13" xfId="51" applyNumberFormat="1" applyFont="1" applyFill="1" applyBorder="1" applyAlignment="1" applyProtection="1">
      <alignment horizontal="left" indent="2"/>
    </xf>
    <xf numFmtId="164" fontId="3" fillId="24" borderId="12" xfId="0" applyNumberFormat="1" applyFont="1" applyFill="1" applyBorder="1" applyProtection="1"/>
    <xf numFmtId="164" fontId="3" fillId="24" borderId="11" xfId="0" applyNumberFormat="1" applyFont="1" applyFill="1" applyBorder="1" applyProtection="1">
      <protection locked="0"/>
    </xf>
    <xf numFmtId="164" fontId="3" fillId="24" borderId="12" xfId="0" quotePrefix="1" applyNumberFormat="1" applyFont="1" applyFill="1" applyBorder="1" applyProtection="1"/>
    <xf numFmtId="10" fontId="3" fillId="24" borderId="23" xfId="55" applyNumberFormat="1" applyFont="1" applyFill="1" applyBorder="1" applyProtection="1"/>
    <xf numFmtId="164" fontId="4" fillId="24" borderId="16" xfId="0" applyNumberFormat="1" applyFont="1" applyFill="1" applyBorder="1" applyProtection="1"/>
    <xf numFmtId="164" fontId="6" fillId="24" borderId="12" xfId="0" applyNumberFormat="1" applyFont="1" applyFill="1" applyBorder="1" applyProtection="1"/>
    <xf numFmtId="164" fontId="6" fillId="24" borderId="11" xfId="0" applyNumberFormat="1" applyFont="1" applyFill="1" applyBorder="1" applyProtection="1"/>
    <xf numFmtId="164" fontId="3" fillId="24" borderId="11" xfId="0" applyNumberFormat="1" applyFont="1" applyFill="1" applyBorder="1" applyProtection="1"/>
    <xf numFmtId="10" fontId="4" fillId="24" borderId="0" xfId="55" applyNumberFormat="1" applyFont="1" applyFill="1" applyBorder="1" applyProtection="1"/>
    <xf numFmtId="10" fontId="6" fillId="24" borderId="23" xfId="55" applyNumberFormat="1" applyFont="1" applyFill="1" applyBorder="1" applyAlignment="1" applyProtection="1">
      <alignment horizontal="center" vertical="top" wrapText="1"/>
    </xf>
    <xf numFmtId="167" fontId="6" fillId="24" borderId="12" xfId="0" applyNumberFormat="1" applyFont="1" applyFill="1" applyBorder="1" applyAlignment="1" applyProtection="1">
      <alignment horizontal="center" vertical="top" wrapText="1"/>
    </xf>
    <xf numFmtId="167" fontId="6" fillId="24" borderId="22" xfId="51" applyNumberFormat="1" applyFont="1" applyFill="1" applyBorder="1" applyProtection="1"/>
    <xf numFmtId="10" fontId="6" fillId="24" borderId="22" xfId="55" applyNumberFormat="1" applyFont="1" applyFill="1" applyBorder="1" applyProtection="1"/>
    <xf numFmtId="167" fontId="6" fillId="24" borderId="17" xfId="0" applyNumberFormat="1" applyFont="1" applyFill="1" applyBorder="1" applyProtection="1"/>
    <xf numFmtId="167" fontId="7" fillId="24" borderId="17" xfId="0" applyNumberFormat="1" applyFont="1" applyFill="1" applyBorder="1" applyProtection="1"/>
    <xf numFmtId="10" fontId="7" fillId="24" borderId="17" xfId="55" applyNumberFormat="1" applyFont="1" applyFill="1" applyBorder="1" applyProtection="1"/>
    <xf numFmtId="164" fontId="6" fillId="24" borderId="15" xfId="0" quotePrefix="1" applyNumberFormat="1" applyFont="1" applyFill="1" applyBorder="1" applyProtection="1"/>
    <xf numFmtId="165" fontId="27" fillId="24" borderId="23" xfId="0" applyNumberFormat="1" applyFont="1" applyFill="1" applyBorder="1" applyProtection="1"/>
    <xf numFmtId="10" fontId="6" fillId="24" borderId="23" xfId="55" applyNumberFormat="1" applyFont="1" applyFill="1" applyBorder="1" applyProtection="1"/>
    <xf numFmtId="165" fontId="3" fillId="24" borderId="17" xfId="0" applyNumberFormat="1" applyFont="1" applyFill="1" applyBorder="1" applyProtection="1"/>
    <xf numFmtId="165" fontId="27" fillId="24" borderId="17" xfId="0" applyNumberFormat="1" applyFont="1" applyFill="1" applyBorder="1" applyProtection="1"/>
    <xf numFmtId="164" fontId="6" fillId="24" borderId="12" xfId="0" quotePrefix="1" applyNumberFormat="1" applyFont="1" applyFill="1" applyBorder="1" applyProtection="1"/>
    <xf numFmtId="10" fontId="3" fillId="24" borderId="0" xfId="55" applyNumberFormat="1" applyFont="1" applyFill="1" applyBorder="1" applyProtection="1"/>
    <xf numFmtId="0" fontId="28" fillId="0" borderId="0" xfId="0" applyFont="1" applyFill="1" applyBorder="1" applyAlignment="1">
      <alignment horizontal="left" indent="1"/>
    </xf>
    <xf numFmtId="164" fontId="3" fillId="0" borderId="15" xfId="0" quotePrefix="1" applyNumberFormat="1" applyFont="1" applyFill="1" applyBorder="1" applyProtection="1"/>
    <xf numFmtId="10" fontId="3" fillId="0" borderId="17" xfId="55" applyNumberFormat="1" applyFont="1" applyFill="1" applyBorder="1" applyProtection="1"/>
    <xf numFmtId="164" fontId="3" fillId="24" borderId="15" xfId="0" applyNumberFormat="1" applyFont="1" applyFill="1" applyBorder="1" applyAlignment="1" applyProtection="1">
      <alignment horizontal="right"/>
    </xf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164" fontId="3" fillId="25" borderId="16" xfId="0" applyNumberFormat="1" applyFont="1" applyFill="1" applyBorder="1" applyAlignment="1" applyProtection="1">
      <alignment horizontal="center"/>
      <protection locked="0"/>
    </xf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164" fontId="3" fillId="24" borderId="15" xfId="0" quotePrefix="1" applyNumberFormat="1" applyFont="1" applyFill="1" applyBorder="1" applyProtection="1"/>
    <xf numFmtId="10" fontId="3" fillId="24" borderId="17" xfId="55" applyNumberFormat="1" applyFont="1" applyFill="1" applyBorder="1" applyProtection="1"/>
    <xf numFmtId="164" fontId="3" fillId="25" borderId="16" xfId="0" applyNumberFormat="1" applyFont="1" applyFill="1" applyBorder="1" applyProtection="1">
      <protection locked="0"/>
    </xf>
    <xf numFmtId="164" fontId="3" fillId="25" borderId="16" xfId="0" applyNumberFormat="1" applyFont="1" applyFill="1" applyBorder="1" applyAlignment="1" applyProtection="1">
      <alignment horizontal="right"/>
      <protection locked="0"/>
    </xf>
    <xf numFmtId="164" fontId="3" fillId="25" borderId="15" xfId="0" applyNumberFormat="1" applyFont="1" applyFill="1" applyBorder="1" applyProtection="1">
      <protection locked="0"/>
    </xf>
    <xf numFmtId="164" fontId="3" fillId="25" borderId="0" xfId="0" applyNumberFormat="1" applyFont="1" applyFill="1" applyBorder="1" applyProtection="1">
      <protection locked="0"/>
    </xf>
    <xf numFmtId="171" fontId="3" fillId="25" borderId="27" xfId="0" applyNumberFormat="1" applyFont="1" applyFill="1" applyBorder="1" applyAlignment="1" applyProtection="1">
      <alignment horizontal="right"/>
      <protection locked="0"/>
    </xf>
    <xf numFmtId="0" fontId="3" fillId="25" borderId="27" xfId="0" applyNumberFormat="1" applyFont="1" applyFill="1" applyBorder="1" applyAlignment="1" applyProtection="1">
      <alignment horizontal="right" wrapText="1"/>
      <protection locked="0"/>
    </xf>
    <xf numFmtId="164" fontId="3" fillId="25" borderId="10" xfId="0" applyNumberFormat="1" applyFont="1" applyFill="1" applyBorder="1" applyProtection="1"/>
    <xf numFmtId="164" fontId="6" fillId="25" borderId="13" xfId="0" applyNumberFormat="1" applyFont="1" applyFill="1" applyBorder="1" applyAlignment="1" applyProtection="1">
      <alignment horizontal="left" vertical="top" wrapText="1"/>
    </xf>
    <xf numFmtId="49" fontId="6" fillId="25" borderId="12" xfId="0" applyNumberFormat="1" applyFont="1" applyFill="1" applyBorder="1" applyAlignment="1" applyProtection="1">
      <alignment horizontal="center" vertical="top" wrapText="1"/>
    </xf>
    <xf numFmtId="164" fontId="6" fillId="25" borderId="12" xfId="0" applyNumberFormat="1" applyFont="1" applyFill="1" applyBorder="1" applyAlignment="1" applyProtection="1">
      <alignment horizontal="center" vertical="top" wrapText="1"/>
    </xf>
    <xf numFmtId="10" fontId="6" fillId="25" borderId="23" xfId="55" applyNumberFormat="1" applyFont="1" applyFill="1" applyBorder="1" applyAlignment="1" applyProtection="1">
      <alignment horizontal="center" vertical="top" wrapText="1"/>
    </xf>
    <xf numFmtId="164" fontId="25" fillId="0" borderId="15" xfId="0" applyNumberFormat="1" applyFont="1" applyFill="1" applyBorder="1" applyAlignment="1" applyProtection="1">
      <alignment horizontal="right"/>
    </xf>
    <xf numFmtId="167" fontId="6" fillId="25" borderId="13" xfId="0" applyNumberFormat="1" applyFont="1" applyFill="1" applyBorder="1" applyAlignment="1" applyProtection="1">
      <alignment horizontal="center" vertical="top" wrapText="1"/>
    </xf>
    <xf numFmtId="167" fontId="6" fillId="25" borderId="23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left" indent="3"/>
    </xf>
    <xf numFmtId="167" fontId="6" fillId="24" borderId="24" xfId="51" quotePrefix="1" applyNumberFormat="1" applyFont="1" applyFill="1" applyBorder="1" applyAlignment="1" applyProtection="1">
      <alignment horizontal="center" vertical="top"/>
    </xf>
    <xf numFmtId="167" fontId="6" fillId="24" borderId="25" xfId="51" quotePrefix="1" applyNumberFormat="1" applyFont="1" applyFill="1" applyBorder="1" applyAlignment="1" applyProtection="1">
      <alignment horizontal="center" vertical="top"/>
    </xf>
    <xf numFmtId="167" fontId="6" fillId="24" borderId="26" xfId="51" quotePrefix="1" applyNumberFormat="1" applyFont="1" applyFill="1" applyBorder="1" applyAlignment="1" applyProtection="1">
      <alignment horizontal="center" vertical="top"/>
    </xf>
    <xf numFmtId="38" fontId="3" fillId="25" borderId="17" xfId="0" applyNumberFormat="1" applyFont="1" applyFill="1" applyBorder="1" applyProtection="1">
      <protection locked="0"/>
    </xf>
    <xf numFmtId="38" fontId="3" fillId="24" borderId="17" xfId="0" applyNumberFormat="1" applyFont="1" applyFill="1" applyBorder="1" applyProtection="1"/>
    <xf numFmtId="38" fontId="6" fillId="24" borderId="17" xfId="0" applyNumberFormat="1" applyFont="1" applyFill="1" applyBorder="1" applyProtection="1"/>
    <xf numFmtId="38" fontId="3" fillId="25" borderId="17" xfId="0" applyNumberFormat="1" applyFont="1" applyFill="1" applyBorder="1" applyAlignment="1" applyProtection="1">
      <alignment horizontal="right"/>
      <protection locked="0"/>
    </xf>
    <xf numFmtId="38" fontId="3" fillId="24" borderId="23" xfId="0" applyNumberFormat="1" applyFont="1" applyFill="1" applyBorder="1" applyProtection="1"/>
    <xf numFmtId="38" fontId="3" fillId="24" borderId="17" xfId="0" applyNumberFormat="1" applyFont="1" applyFill="1" applyBorder="1" applyProtection="1">
      <protection locked="0"/>
    </xf>
    <xf numFmtId="38" fontId="3" fillId="24" borderId="23" xfId="0" applyNumberFormat="1" applyFont="1" applyFill="1" applyBorder="1" applyProtection="1">
      <protection locked="0"/>
    </xf>
    <xf numFmtId="38" fontId="4" fillId="24" borderId="17" xfId="0" applyNumberFormat="1" applyFont="1" applyFill="1" applyBorder="1" applyProtection="1"/>
    <xf numFmtId="38" fontId="6" fillId="24" borderId="23" xfId="0" applyNumberFormat="1" applyFont="1" applyFill="1" applyBorder="1" applyProtection="1"/>
    <xf numFmtId="38" fontId="3" fillId="25" borderId="16" xfId="0" applyNumberFormat="1" applyFont="1" applyFill="1" applyBorder="1" applyAlignment="1" applyProtection="1">
      <alignment horizontal="right"/>
      <protection locked="0"/>
    </xf>
    <xf numFmtId="38" fontId="3" fillId="24" borderId="17" xfId="55" applyNumberFormat="1" applyFont="1" applyFill="1" applyBorder="1" applyProtection="1"/>
    <xf numFmtId="38" fontId="3" fillId="25" borderId="16" xfId="0" applyNumberFormat="1" applyFont="1" applyFill="1" applyBorder="1" applyProtection="1">
      <protection locked="0"/>
    </xf>
    <xf numFmtId="38" fontId="3" fillId="25" borderId="15" xfId="0" applyNumberFormat="1" applyFont="1" applyFill="1" applyBorder="1" applyProtection="1">
      <protection locked="0"/>
    </xf>
    <xf numFmtId="37" fontId="3" fillId="25" borderId="17" xfId="0" applyNumberFormat="1" applyFont="1" applyFill="1" applyBorder="1" applyProtection="1">
      <protection locked="0"/>
    </xf>
    <xf numFmtId="37" fontId="3" fillId="24" borderId="17" xfId="0" applyNumberFormat="1" applyFont="1" applyFill="1" applyBorder="1" applyProtection="1"/>
    <xf numFmtId="37" fontId="6" fillId="24" borderId="17" xfId="0" applyNumberFormat="1" applyFont="1" applyFill="1" applyBorder="1" applyProtection="1"/>
    <xf numFmtId="37" fontId="3" fillId="25" borderId="17" xfId="0" applyNumberFormat="1" applyFont="1" applyFill="1" applyBorder="1" applyAlignment="1" applyProtection="1">
      <alignment horizontal="right"/>
      <protection locked="0"/>
    </xf>
    <xf numFmtId="37" fontId="3" fillId="24" borderId="23" xfId="0" applyNumberFormat="1" applyFont="1" applyFill="1" applyBorder="1" applyProtection="1"/>
    <xf numFmtId="37" fontId="3" fillId="24" borderId="17" xfId="0" applyNumberFormat="1" applyFont="1" applyFill="1" applyBorder="1" applyProtection="1">
      <protection locked="0"/>
    </xf>
    <xf numFmtId="37" fontId="3" fillId="24" borderId="23" xfId="0" applyNumberFormat="1" applyFont="1" applyFill="1" applyBorder="1" applyProtection="1">
      <protection locked="0"/>
    </xf>
    <xf numFmtId="37" fontId="4" fillId="24" borderId="17" xfId="0" applyNumberFormat="1" applyFont="1" applyFill="1" applyBorder="1" applyProtection="1"/>
    <xf numFmtId="37" fontId="6" fillId="24" borderId="23" xfId="0" applyNumberFormat="1" applyFont="1" applyFill="1" applyBorder="1" applyProtection="1"/>
    <xf numFmtId="37" fontId="3" fillId="25" borderId="16" xfId="0" applyNumberFormat="1" applyFont="1" applyFill="1" applyBorder="1" applyAlignment="1" applyProtection="1">
      <alignment horizontal="right"/>
      <protection locked="0"/>
    </xf>
    <xf numFmtId="37" fontId="3" fillId="24" borderId="17" xfId="55" applyNumberFormat="1" applyFont="1" applyFill="1" applyBorder="1" applyProtection="1"/>
    <xf numFmtId="37" fontId="3" fillId="25" borderId="16" xfId="0" applyNumberFormat="1" applyFont="1" applyFill="1" applyBorder="1" applyProtection="1">
      <protection locked="0"/>
    </xf>
    <xf numFmtId="37" fontId="3" fillId="25" borderId="15" xfId="0" applyNumberFormat="1" applyFont="1" applyFill="1" applyBorder="1" applyProtection="1">
      <protection locked="0"/>
    </xf>
    <xf numFmtId="37" fontId="3" fillId="25" borderId="0" xfId="0" applyNumberFormat="1" applyFont="1" applyFill="1" applyBorder="1" applyProtection="1">
      <protection locked="0"/>
    </xf>
  </cellXfs>
  <cellStyles count="61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 2" xfId="40"/>
    <cellStyle name="Currency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_Free State Visit" xfId="51"/>
    <cellStyle name="Note 2" xfId="52"/>
    <cellStyle name="Note 2 2" xfId="53"/>
    <cellStyle name="Output 2" xfId="54"/>
    <cellStyle name="Percent" xfId="55" builtinId="5"/>
    <cellStyle name="Percent 2" xfId="56"/>
    <cellStyle name="Percent 3" xfId="57"/>
    <cellStyle name="Title 2" xfId="58"/>
    <cellStyle name="Total 2" xfId="59"/>
    <cellStyle name="Warning Text 2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common.treasury.gov.za\COMMON\Documents%20and%20Settings\1856\Local%20Settings\Temporary%20Internet%20Files\OLK592\Salaries%20and%20Wages%20-%20Master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L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al%20and%20Operational%20Expenditure%20Audited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National"/>
      <sheetName val="17 PM Municipalities"/>
    </sheetNames>
    <sheetDataSet>
      <sheetData sheetId="0" refreshError="1">
        <row r="5">
          <cell r="B5" t="str">
            <v>WC000</v>
          </cell>
          <cell r="C5" t="str">
            <v>H</v>
          </cell>
          <cell r="D5" t="str">
            <v>Salaries, Wages and Allowances</v>
          </cell>
          <cell r="E5">
            <v>5518246000</v>
          </cell>
          <cell r="F5">
            <v>5518246</v>
          </cell>
        </row>
        <row r="6">
          <cell r="B6" t="str">
            <v>GT001</v>
          </cell>
          <cell r="C6" t="str">
            <v>H</v>
          </cell>
          <cell r="D6" t="str">
            <v>Salaries, Wages and Allowances</v>
          </cell>
          <cell r="E6">
            <v>5725924000</v>
          </cell>
          <cell r="F6">
            <v>5725924</v>
          </cell>
        </row>
        <row r="7">
          <cell r="B7" t="str">
            <v>GT002</v>
          </cell>
          <cell r="C7" t="str">
            <v>H</v>
          </cell>
          <cell r="D7" t="str">
            <v>Salaries, Wages and Allowances</v>
          </cell>
          <cell r="E7">
            <v>3088274000</v>
          </cell>
          <cell r="F7">
            <v>3088274</v>
          </cell>
        </row>
        <row r="8">
          <cell r="B8" t="str">
            <v>GT000</v>
          </cell>
          <cell r="C8" t="str">
            <v>H</v>
          </cell>
          <cell r="D8" t="str">
            <v>Salaries, Wages and Allowances</v>
          </cell>
          <cell r="E8">
            <v>4065693000</v>
          </cell>
          <cell r="F8">
            <v>4065693</v>
          </cell>
        </row>
        <row r="9">
          <cell r="B9" t="str">
            <v>kz000</v>
          </cell>
          <cell r="C9" t="str">
            <v>H</v>
          </cell>
          <cell r="D9" t="str">
            <v>Salaries, Wages and Allowances</v>
          </cell>
          <cell r="E9">
            <v>4814616000</v>
          </cell>
          <cell r="F9">
            <v>4814616</v>
          </cell>
        </row>
        <row r="10">
          <cell r="B10" t="str">
            <v>EC000</v>
          </cell>
          <cell r="C10" t="str">
            <v>H</v>
          </cell>
          <cell r="D10" t="str">
            <v>Salaries, Wages and Allowances</v>
          </cell>
          <cell r="E10">
            <v>1479386120</v>
          </cell>
          <cell r="F10">
            <v>1479386.12</v>
          </cell>
        </row>
        <row r="11">
          <cell r="B11" t="str">
            <v>NC082</v>
          </cell>
          <cell r="C11" t="str">
            <v>L</v>
          </cell>
          <cell r="D11" t="str">
            <v>Salaries, Wages and Allowances</v>
          </cell>
          <cell r="E11">
            <v>34316996</v>
          </cell>
          <cell r="F11">
            <v>34316.995999999999</v>
          </cell>
        </row>
        <row r="12">
          <cell r="B12" t="str">
            <v>NC084</v>
          </cell>
          <cell r="C12" t="str">
            <v>L</v>
          </cell>
          <cell r="D12" t="str">
            <v>Salaries, Wages and Allowances</v>
          </cell>
          <cell r="F12">
            <v>0</v>
          </cell>
        </row>
        <row r="13">
          <cell r="B13" t="str">
            <v>NC083</v>
          </cell>
          <cell r="C13" t="str">
            <v>M</v>
          </cell>
          <cell r="D13" t="str">
            <v>Salaries, Wages and Allowances</v>
          </cell>
          <cell r="F13">
            <v>0</v>
          </cell>
        </row>
        <row r="14">
          <cell r="B14" t="str">
            <v>kz263</v>
          </cell>
          <cell r="C14" t="str">
            <v>L</v>
          </cell>
          <cell r="D14" t="str">
            <v>Salaries, Wages and Allowances</v>
          </cell>
          <cell r="E14">
            <v>88639480</v>
          </cell>
          <cell r="F14">
            <v>88639.48</v>
          </cell>
        </row>
        <row r="15">
          <cell r="B15" t="str">
            <v>LIM352</v>
          </cell>
          <cell r="C15" t="str">
            <v>L</v>
          </cell>
          <cell r="D15" t="str">
            <v>Salaries, Wages and Allowances</v>
          </cell>
          <cell r="E15">
            <v>27480487</v>
          </cell>
          <cell r="F15">
            <v>27480.487000000001</v>
          </cell>
        </row>
        <row r="16">
          <cell r="B16" t="str">
            <v>MP301</v>
          </cell>
          <cell r="C16" t="str">
            <v>M</v>
          </cell>
          <cell r="D16" t="str">
            <v>Salaries, Wages and Allowances</v>
          </cell>
          <cell r="E16">
            <v>73456242</v>
          </cell>
          <cell r="F16">
            <v>73456.241999999998</v>
          </cell>
        </row>
        <row r="17">
          <cell r="B17" t="str">
            <v>EC124</v>
          </cell>
          <cell r="C17" t="str">
            <v>L</v>
          </cell>
          <cell r="D17" t="str">
            <v>Salaries, Wages and Allowances</v>
          </cell>
          <cell r="E17">
            <v>40602108</v>
          </cell>
          <cell r="F17">
            <v>40602.108</v>
          </cell>
        </row>
        <row r="18">
          <cell r="B18" t="str">
            <v>LIM334</v>
          </cell>
          <cell r="C18" t="str">
            <v>M</v>
          </cell>
          <cell r="D18" t="str">
            <v>Salaries, Wages and Allowances</v>
          </cell>
          <cell r="E18">
            <v>118398000</v>
          </cell>
          <cell r="F18">
            <v>118398</v>
          </cell>
        </row>
        <row r="19">
          <cell r="B19" t="str">
            <v>EC107</v>
          </cell>
          <cell r="C19" t="str">
            <v>L</v>
          </cell>
          <cell r="D19" t="str">
            <v>Salaries, Wages and Allowances</v>
          </cell>
          <cell r="E19">
            <v>12520291</v>
          </cell>
          <cell r="F19">
            <v>12520.290999999999</v>
          </cell>
        </row>
        <row r="20">
          <cell r="B20" t="str">
            <v>WC053</v>
          </cell>
          <cell r="C20" t="str">
            <v>M</v>
          </cell>
          <cell r="D20" t="str">
            <v>Salaries, Wages and Allowances</v>
          </cell>
          <cell r="E20">
            <v>45861627</v>
          </cell>
          <cell r="F20">
            <v>45861.627</v>
          </cell>
        </row>
        <row r="21">
          <cell r="B21" t="str">
            <v>LIM366</v>
          </cell>
          <cell r="C21" t="str">
            <v>M</v>
          </cell>
          <cell r="D21" t="str">
            <v>Salaries, Wages and Allowances</v>
          </cell>
          <cell r="E21">
            <v>55229000</v>
          </cell>
          <cell r="F21">
            <v>55229</v>
          </cell>
        </row>
        <row r="22">
          <cell r="B22" t="str">
            <v>WC013</v>
          </cell>
          <cell r="C22" t="str">
            <v>M</v>
          </cell>
          <cell r="D22" t="str">
            <v>Salaries, Wages and Allowances</v>
          </cell>
          <cell r="E22">
            <v>50354720</v>
          </cell>
          <cell r="F22">
            <v>50354.720000000001</v>
          </cell>
        </row>
        <row r="23">
          <cell r="B23" t="str">
            <v>WC047</v>
          </cell>
          <cell r="C23" t="str">
            <v>M</v>
          </cell>
          <cell r="D23" t="str">
            <v>Salaries, Wages and Allowances</v>
          </cell>
          <cell r="E23">
            <v>80072449</v>
          </cell>
          <cell r="F23">
            <v>80072.448999999993</v>
          </cell>
        </row>
        <row r="24">
          <cell r="B24" t="str">
            <v>LIM351</v>
          </cell>
          <cell r="C24" t="str">
            <v>L</v>
          </cell>
          <cell r="D24" t="str">
            <v>Salaries, Wages and Allowances</v>
          </cell>
          <cell r="E24">
            <v>41947980</v>
          </cell>
          <cell r="F24">
            <v>41947.98</v>
          </cell>
        </row>
        <row r="25">
          <cell r="B25" t="str">
            <v>EC102</v>
          </cell>
          <cell r="C25" t="str">
            <v>L</v>
          </cell>
          <cell r="D25" t="str">
            <v>Salaries, Wages and Allowances</v>
          </cell>
          <cell r="E25">
            <v>40312524</v>
          </cell>
          <cell r="F25">
            <v>40312.523999999998</v>
          </cell>
        </row>
        <row r="26">
          <cell r="B26" t="str">
            <v>WC026</v>
          </cell>
          <cell r="C26" t="str">
            <v>M</v>
          </cell>
          <cell r="D26" t="str">
            <v>Salaries, Wages and Allowances</v>
          </cell>
          <cell r="F26">
            <v>0</v>
          </cell>
        </row>
        <row r="27">
          <cell r="B27" t="str">
            <v>WC025</v>
          </cell>
          <cell r="C27" t="str">
            <v>H</v>
          </cell>
          <cell r="D27" t="str">
            <v>Salaries, Wages and Allowances</v>
          </cell>
          <cell r="E27">
            <v>124415469</v>
          </cell>
          <cell r="F27">
            <v>124415.469</v>
          </cell>
        </row>
        <row r="28">
          <cell r="B28" t="str">
            <v>EC125</v>
          </cell>
          <cell r="C28" t="str">
            <v>H</v>
          </cell>
          <cell r="D28" t="str">
            <v>Salaries, Wages and Allowances</v>
          </cell>
          <cell r="E28">
            <v>794449415</v>
          </cell>
          <cell r="F28">
            <v>794449.41500000004</v>
          </cell>
        </row>
        <row r="29">
          <cell r="B29" t="str">
            <v>MP325</v>
          </cell>
          <cell r="C29" t="str">
            <v>L</v>
          </cell>
          <cell r="D29" t="str">
            <v>Salaries, Wages and Allowances</v>
          </cell>
          <cell r="F29">
            <v>0</v>
          </cell>
        </row>
        <row r="30">
          <cell r="B30" t="str">
            <v>EC101</v>
          </cell>
          <cell r="C30" t="str">
            <v>L</v>
          </cell>
          <cell r="D30" t="str">
            <v>Salaries, Wages and Allowances</v>
          </cell>
          <cell r="E30">
            <v>46149403</v>
          </cell>
          <cell r="F30">
            <v>46149.402999999998</v>
          </cell>
        </row>
        <row r="31">
          <cell r="B31" t="str">
            <v>WC033</v>
          </cell>
          <cell r="C31" t="str">
            <v>L</v>
          </cell>
          <cell r="D31" t="str">
            <v>Salaries, Wages and Allowances</v>
          </cell>
          <cell r="E31">
            <v>44902909</v>
          </cell>
          <cell r="F31">
            <v>44902.909</v>
          </cell>
        </row>
        <row r="32">
          <cell r="B32" t="str">
            <v>WC012</v>
          </cell>
          <cell r="C32" t="str">
            <v>L</v>
          </cell>
          <cell r="D32" t="str">
            <v>Salaries, Wages and Allowances</v>
          </cell>
          <cell r="E32">
            <v>40863230</v>
          </cell>
          <cell r="F32">
            <v>40863.230000000003</v>
          </cell>
        </row>
        <row r="33">
          <cell r="B33" t="str">
            <v>NW403</v>
          </cell>
          <cell r="C33" t="str">
            <v>H</v>
          </cell>
          <cell r="D33" t="str">
            <v>Salaries, Wages and Allowances</v>
          </cell>
          <cell r="E33">
            <v>320527000</v>
          </cell>
          <cell r="F33">
            <v>320527</v>
          </cell>
        </row>
        <row r="34">
          <cell r="B34" t="str">
            <v>kz254</v>
          </cell>
          <cell r="C34" t="str">
            <v>L</v>
          </cell>
          <cell r="D34" t="str">
            <v>Salaries, Wages and Allowances</v>
          </cell>
          <cell r="F34">
            <v>0</v>
          </cell>
        </row>
        <row r="35">
          <cell r="B35" t="str">
            <v>MP311</v>
          </cell>
          <cell r="C35" t="str">
            <v>M</v>
          </cell>
          <cell r="D35" t="str">
            <v>Salaries, Wages and Allowances</v>
          </cell>
          <cell r="E35">
            <v>43307636</v>
          </cell>
          <cell r="F35">
            <v>43307.635999999999</v>
          </cell>
        </row>
        <row r="36">
          <cell r="B36" t="str">
            <v>FS192</v>
          </cell>
          <cell r="C36" t="str">
            <v>M</v>
          </cell>
          <cell r="D36" t="str">
            <v>Salaries, Wages and Allowances</v>
          </cell>
          <cell r="E36">
            <v>112669</v>
          </cell>
          <cell r="F36">
            <v>112.669</v>
          </cell>
        </row>
        <row r="37">
          <cell r="B37" t="str">
            <v>NC092</v>
          </cell>
          <cell r="C37" t="str">
            <v>L</v>
          </cell>
          <cell r="D37" t="str">
            <v>Salaries, Wages and Allowances</v>
          </cell>
          <cell r="E37">
            <v>23654817</v>
          </cell>
          <cell r="F37">
            <v>23654.816999999999</v>
          </cell>
        </row>
        <row r="38">
          <cell r="B38" t="str">
            <v>MP306</v>
          </cell>
          <cell r="C38" t="str">
            <v>L</v>
          </cell>
          <cell r="D38" t="str">
            <v>Salaries, Wages and Allowances</v>
          </cell>
          <cell r="E38">
            <v>30873000</v>
          </cell>
          <cell r="F38">
            <v>30873</v>
          </cell>
        </row>
        <row r="39">
          <cell r="B39" t="str">
            <v>NW384</v>
          </cell>
          <cell r="C39" t="str">
            <v>L</v>
          </cell>
          <cell r="D39" t="str">
            <v>Salaries, Wages and Allowances</v>
          </cell>
          <cell r="E39">
            <v>78367000</v>
          </cell>
          <cell r="F39">
            <v>78367</v>
          </cell>
        </row>
        <row r="40">
          <cell r="B40" t="str">
            <v>MP316</v>
          </cell>
          <cell r="C40" t="str">
            <v>L</v>
          </cell>
          <cell r="D40" t="str">
            <v>Salaries, Wages and Allowances</v>
          </cell>
          <cell r="E40">
            <v>92657304</v>
          </cell>
          <cell r="F40">
            <v>92657.304000000004</v>
          </cell>
        </row>
        <row r="41">
          <cell r="B41" t="str">
            <v>WC023</v>
          </cell>
          <cell r="C41" t="str">
            <v>H</v>
          </cell>
          <cell r="D41" t="str">
            <v>Salaries, Wages and Allowances</v>
          </cell>
          <cell r="E41">
            <v>223962217</v>
          </cell>
          <cell r="F41">
            <v>223962.217</v>
          </cell>
        </row>
        <row r="42">
          <cell r="B42" t="str">
            <v>kz261</v>
          </cell>
          <cell r="C42" t="str">
            <v>L</v>
          </cell>
          <cell r="D42" t="str">
            <v>Salaries, Wages and Allowances</v>
          </cell>
          <cell r="E42">
            <v>16630340</v>
          </cell>
          <cell r="F42">
            <v>16630.34</v>
          </cell>
        </row>
        <row r="43">
          <cell r="B43" t="str">
            <v>LIM472</v>
          </cell>
          <cell r="C43" t="str">
            <v>M</v>
          </cell>
          <cell r="D43" t="str">
            <v>Salaries, Wages and Allowances</v>
          </cell>
          <cell r="E43">
            <v>51392628</v>
          </cell>
          <cell r="F43">
            <v>51392.627999999997</v>
          </cell>
        </row>
        <row r="44">
          <cell r="B44" t="str">
            <v>EC141</v>
          </cell>
          <cell r="C44" t="str">
            <v>L</v>
          </cell>
          <cell r="D44" t="str">
            <v>Salaries, Wages and Allowances</v>
          </cell>
          <cell r="E44">
            <v>41886111</v>
          </cell>
          <cell r="F44">
            <v>41886.110999999997</v>
          </cell>
        </row>
        <row r="45">
          <cell r="B45" t="str">
            <v>kz253</v>
          </cell>
          <cell r="C45" t="str">
            <v>L</v>
          </cell>
          <cell r="D45" t="str">
            <v>Salaries, Wages and Allowances</v>
          </cell>
          <cell r="F45">
            <v>0</v>
          </cell>
        </row>
        <row r="46">
          <cell r="B46" t="str">
            <v>MP314</v>
          </cell>
          <cell r="C46" t="str">
            <v>L</v>
          </cell>
          <cell r="D46" t="str">
            <v>Salaries, Wages and Allowances</v>
          </cell>
          <cell r="F46">
            <v>0</v>
          </cell>
        </row>
        <row r="47">
          <cell r="B47" t="str">
            <v>EC136</v>
          </cell>
          <cell r="C47" t="str">
            <v>L</v>
          </cell>
          <cell r="D47" t="str">
            <v>Salaries, Wages and Allowances</v>
          </cell>
          <cell r="F47">
            <v>0</v>
          </cell>
        </row>
        <row r="48">
          <cell r="B48" t="str">
            <v>MP312</v>
          </cell>
          <cell r="C48" t="str">
            <v>H</v>
          </cell>
          <cell r="D48" t="str">
            <v>Salaries, Wages and Allowances</v>
          </cell>
          <cell r="F48">
            <v>0</v>
          </cell>
        </row>
        <row r="49">
          <cell r="B49" t="str">
            <v>GT421</v>
          </cell>
          <cell r="C49" t="str">
            <v>H</v>
          </cell>
          <cell r="D49" t="str">
            <v>Salaries, Wages and Allowances</v>
          </cell>
          <cell r="E49">
            <v>581003000</v>
          </cell>
          <cell r="F49">
            <v>581003</v>
          </cell>
        </row>
        <row r="50">
          <cell r="B50" t="str">
            <v>kz232</v>
          </cell>
          <cell r="C50" t="str">
            <v>H</v>
          </cell>
          <cell r="D50" t="str">
            <v>Salaries, Wages and Allowances</v>
          </cell>
          <cell r="E50">
            <v>117186407</v>
          </cell>
          <cell r="F50">
            <v>117186.40700000001</v>
          </cell>
        </row>
        <row r="51">
          <cell r="B51" t="str">
            <v>NC073</v>
          </cell>
          <cell r="C51" t="str">
            <v>M</v>
          </cell>
          <cell r="D51" t="str">
            <v>Salaries, Wages and Allowances</v>
          </cell>
          <cell r="E51">
            <v>40812026</v>
          </cell>
          <cell r="F51">
            <v>40812.025999999998</v>
          </cell>
        </row>
        <row r="52">
          <cell r="B52" t="str">
            <v>kz241</v>
          </cell>
          <cell r="C52" t="str">
            <v>M</v>
          </cell>
          <cell r="D52" t="str">
            <v>Salaries, Wages and Allowances</v>
          </cell>
          <cell r="E52">
            <v>55975880</v>
          </cell>
          <cell r="F52">
            <v>55975.88</v>
          </cell>
        </row>
        <row r="53">
          <cell r="B53" t="str">
            <v>EC137</v>
          </cell>
          <cell r="C53" t="str">
            <v>M</v>
          </cell>
          <cell r="D53" t="str">
            <v>Salaries, Wages and Allowances</v>
          </cell>
          <cell r="F53">
            <v>0</v>
          </cell>
        </row>
        <row r="54">
          <cell r="B54" t="str">
            <v>kz215</v>
          </cell>
          <cell r="C54" t="str">
            <v>L</v>
          </cell>
          <cell r="D54" t="str">
            <v>Salaries, Wages and Allowances</v>
          </cell>
          <cell r="F54">
            <v>0</v>
          </cell>
        </row>
        <row r="55">
          <cell r="B55" t="str">
            <v>LIM474</v>
          </cell>
          <cell r="C55" t="str">
            <v>L</v>
          </cell>
          <cell r="D55" t="str">
            <v>Salaries, Wages and Allowances</v>
          </cell>
          <cell r="F55">
            <v>0</v>
          </cell>
        </row>
        <row r="56">
          <cell r="B56" t="str">
            <v>NC452</v>
          </cell>
          <cell r="C56" t="str">
            <v>M</v>
          </cell>
          <cell r="D56" t="str">
            <v>Salaries, Wages and Allowances</v>
          </cell>
          <cell r="F56">
            <v>0</v>
          </cell>
        </row>
        <row r="57">
          <cell r="B57" t="str">
            <v>NC453</v>
          </cell>
          <cell r="C57" t="str">
            <v>M</v>
          </cell>
          <cell r="D57" t="str">
            <v>Salaries, Wages and Allowances</v>
          </cell>
          <cell r="E57">
            <v>46265662</v>
          </cell>
          <cell r="F57">
            <v>46265.661999999997</v>
          </cell>
        </row>
        <row r="58">
          <cell r="B58" t="str">
            <v>EC144</v>
          </cell>
          <cell r="C58" t="str">
            <v>L</v>
          </cell>
          <cell r="D58" t="str">
            <v>Salaries, Wages and Allowances</v>
          </cell>
          <cell r="E58">
            <v>34230780</v>
          </cell>
          <cell r="F58">
            <v>34230.78</v>
          </cell>
        </row>
        <row r="59">
          <cell r="B59" t="str">
            <v>WC044</v>
          </cell>
          <cell r="C59" t="str">
            <v>H</v>
          </cell>
          <cell r="D59" t="str">
            <v>Salaries, Wages and Allowances</v>
          </cell>
          <cell r="E59">
            <v>184776000</v>
          </cell>
          <cell r="F59">
            <v>184776</v>
          </cell>
        </row>
        <row r="60">
          <cell r="B60" t="str">
            <v>MP307</v>
          </cell>
          <cell r="C60" t="str">
            <v>H</v>
          </cell>
          <cell r="D60" t="str">
            <v>Salaries, Wages and Allowances</v>
          </cell>
          <cell r="F60">
            <v>0</v>
          </cell>
        </row>
        <row r="61">
          <cell r="B61" t="str">
            <v>EC123</v>
          </cell>
          <cell r="C61" t="str">
            <v>L</v>
          </cell>
          <cell r="D61" t="str">
            <v>Salaries, Wages and Allowances</v>
          </cell>
          <cell r="F61">
            <v>0</v>
          </cell>
        </row>
        <row r="62">
          <cell r="B62" t="str">
            <v>LIM331</v>
          </cell>
          <cell r="C62" t="str">
            <v>L</v>
          </cell>
          <cell r="D62" t="str">
            <v>Salaries, Wages and Allowances</v>
          </cell>
          <cell r="F62">
            <v>0</v>
          </cell>
        </row>
        <row r="63">
          <cell r="B63" t="str">
            <v>kz433</v>
          </cell>
          <cell r="C63" t="str">
            <v>L</v>
          </cell>
          <cell r="D63" t="str">
            <v>Salaries, Wages and Allowances</v>
          </cell>
          <cell r="E63">
            <v>53080821</v>
          </cell>
          <cell r="F63">
            <v>53080.821000000004</v>
          </cell>
        </row>
        <row r="64">
          <cell r="B64" t="str">
            <v>LIM332</v>
          </cell>
          <cell r="C64" t="str">
            <v>L</v>
          </cell>
          <cell r="D64" t="str">
            <v>Salaries, Wages and Allowances</v>
          </cell>
          <cell r="F64">
            <v>0</v>
          </cell>
        </row>
        <row r="65">
          <cell r="B65" t="str">
            <v>LIM471</v>
          </cell>
          <cell r="C65" t="str">
            <v>L</v>
          </cell>
          <cell r="D65" t="str">
            <v>Salaries, Wages and Allowances</v>
          </cell>
          <cell r="F65">
            <v>0</v>
          </cell>
        </row>
        <row r="66">
          <cell r="B66" t="str">
            <v>NW394</v>
          </cell>
          <cell r="C66" t="str">
            <v>M</v>
          </cell>
          <cell r="D66" t="str">
            <v>Salaries, Wages and Allowances</v>
          </cell>
          <cell r="F66">
            <v>0</v>
          </cell>
        </row>
        <row r="67">
          <cell r="B67" t="str">
            <v>LIM475</v>
          </cell>
          <cell r="C67" t="str">
            <v>L</v>
          </cell>
          <cell r="D67" t="str">
            <v>Salaries, Wages and Allowances</v>
          </cell>
          <cell r="F67">
            <v>0</v>
          </cell>
        </row>
        <row r="68">
          <cell r="B68" t="str">
            <v>LIM333</v>
          </cell>
          <cell r="C68" t="str">
            <v>H</v>
          </cell>
          <cell r="D68" t="str">
            <v>Salaries, Wages and Allowances</v>
          </cell>
          <cell r="E68">
            <v>141538804</v>
          </cell>
          <cell r="F68">
            <v>141538.804</v>
          </cell>
        </row>
        <row r="69">
          <cell r="B69" t="str">
            <v>NC065</v>
          </cell>
          <cell r="C69" t="str">
            <v>L</v>
          </cell>
          <cell r="D69" t="str">
            <v>Salaries, Wages and Allowances</v>
          </cell>
          <cell r="F69">
            <v>0</v>
          </cell>
        </row>
        <row r="70">
          <cell r="B70" t="str">
            <v>WC042</v>
          </cell>
          <cell r="C70" t="str">
            <v>M</v>
          </cell>
          <cell r="D70" t="str">
            <v>Salaries, Wages and Allowances</v>
          </cell>
          <cell r="E70">
            <v>64812772</v>
          </cell>
          <cell r="F70">
            <v>64812.771999999997</v>
          </cell>
        </row>
        <row r="71">
          <cell r="B71" t="str">
            <v>kz216</v>
          </cell>
          <cell r="C71" t="str">
            <v>H</v>
          </cell>
          <cell r="D71" t="str">
            <v>Salaries, Wages and Allowances</v>
          </cell>
          <cell r="E71">
            <v>192564876</v>
          </cell>
          <cell r="F71">
            <v>192564.87599999999</v>
          </cell>
        </row>
        <row r="72">
          <cell r="B72" t="str">
            <v>kz274</v>
          </cell>
          <cell r="C72" t="str">
            <v>L</v>
          </cell>
          <cell r="D72" t="str">
            <v>Salaries, Wages and Allowances</v>
          </cell>
          <cell r="F72">
            <v>0</v>
          </cell>
        </row>
        <row r="73">
          <cell r="B73" t="str">
            <v>EC103</v>
          </cell>
          <cell r="C73" t="str">
            <v>L</v>
          </cell>
          <cell r="D73" t="str">
            <v>Salaries, Wages and Allowances</v>
          </cell>
          <cell r="E73">
            <v>9148320</v>
          </cell>
          <cell r="F73">
            <v>9148.32</v>
          </cell>
        </row>
        <row r="74">
          <cell r="B74" t="str">
            <v>kz236</v>
          </cell>
          <cell r="C74" t="str">
            <v>L</v>
          </cell>
          <cell r="D74" t="str">
            <v>Salaries, Wages and Allowances</v>
          </cell>
          <cell r="E74">
            <v>15120725</v>
          </cell>
          <cell r="F74">
            <v>15120.725</v>
          </cell>
        </row>
        <row r="75">
          <cell r="B75" t="str">
            <v>kz224</v>
          </cell>
          <cell r="C75" t="str">
            <v>L</v>
          </cell>
          <cell r="D75" t="str">
            <v>Salaries, Wages and Allowances</v>
          </cell>
          <cell r="E75">
            <v>10366977</v>
          </cell>
          <cell r="F75">
            <v>10366.977000000001</v>
          </cell>
        </row>
        <row r="76">
          <cell r="B76" t="str">
            <v>kz233</v>
          </cell>
          <cell r="C76" t="str">
            <v>L</v>
          </cell>
          <cell r="D76" t="str">
            <v>Salaries, Wages and Allowances</v>
          </cell>
          <cell r="F76">
            <v>0</v>
          </cell>
        </row>
        <row r="77">
          <cell r="B77" t="str">
            <v>kz431</v>
          </cell>
          <cell r="C77" t="str">
            <v>M</v>
          </cell>
          <cell r="D77" t="str">
            <v>Salaries, Wages and Allowances</v>
          </cell>
          <cell r="E77">
            <v>14265264</v>
          </cell>
          <cell r="F77">
            <v>14265.263999999999</v>
          </cell>
        </row>
        <row r="78">
          <cell r="B78" t="str">
            <v>EC133</v>
          </cell>
          <cell r="C78" t="str">
            <v>L</v>
          </cell>
          <cell r="D78" t="str">
            <v>Salaries, Wages and Allowances</v>
          </cell>
          <cell r="E78">
            <v>14444564</v>
          </cell>
          <cell r="F78">
            <v>14444.564</v>
          </cell>
        </row>
        <row r="79">
          <cell r="B79" t="str">
            <v>EC135</v>
          </cell>
          <cell r="C79" t="str">
            <v>L</v>
          </cell>
          <cell r="D79" t="str">
            <v>Salaries, Wages and Allowances</v>
          </cell>
          <cell r="E79">
            <v>40231649</v>
          </cell>
          <cell r="F79">
            <v>40231.648999999998</v>
          </cell>
        </row>
        <row r="80">
          <cell r="B80" t="str">
            <v>EC131</v>
          </cell>
          <cell r="C80" t="str">
            <v>L</v>
          </cell>
          <cell r="D80" t="str">
            <v>Salaries, Wages and Allowances</v>
          </cell>
          <cell r="F80">
            <v>0</v>
          </cell>
        </row>
        <row r="81">
          <cell r="B81" t="str">
            <v>kz272</v>
          </cell>
          <cell r="C81" t="str">
            <v>L</v>
          </cell>
          <cell r="D81" t="str">
            <v>Salaries, Wages and Allowances</v>
          </cell>
          <cell r="F81">
            <v>0</v>
          </cell>
        </row>
        <row r="82">
          <cell r="B82" t="str">
            <v>NW391</v>
          </cell>
          <cell r="C82" t="str">
            <v>M</v>
          </cell>
          <cell r="D82" t="str">
            <v>Salaries, Wages and Allowances</v>
          </cell>
          <cell r="F82">
            <v>0</v>
          </cell>
        </row>
        <row r="83">
          <cell r="B83" t="str">
            <v>NC064</v>
          </cell>
          <cell r="C83" t="str">
            <v>L</v>
          </cell>
          <cell r="D83" t="str">
            <v>Salaries, Wages and Allowances</v>
          </cell>
          <cell r="F83">
            <v>0</v>
          </cell>
        </row>
        <row r="84">
          <cell r="B84" t="str">
            <v>WC041</v>
          </cell>
          <cell r="C84" t="str">
            <v>M</v>
          </cell>
          <cell r="D84" t="str">
            <v>Salaries, Wages and Allowances</v>
          </cell>
          <cell r="E84">
            <v>23217515</v>
          </cell>
          <cell r="F84">
            <v>23217.514999999999</v>
          </cell>
        </row>
        <row r="85">
          <cell r="B85" t="str">
            <v>NC074</v>
          </cell>
          <cell r="C85" t="str">
            <v>M</v>
          </cell>
          <cell r="D85" t="str">
            <v>Salaries, Wages and Allowances</v>
          </cell>
          <cell r="E85">
            <v>9428591</v>
          </cell>
          <cell r="F85">
            <v>9428.5910000000003</v>
          </cell>
        </row>
        <row r="86">
          <cell r="B86" t="str">
            <v>NC066</v>
          </cell>
          <cell r="C86" t="str">
            <v>M</v>
          </cell>
          <cell r="D86" t="str">
            <v>Salaries, Wages and Allowances</v>
          </cell>
          <cell r="E86">
            <v>10494757</v>
          </cell>
          <cell r="F86">
            <v>10494.757</v>
          </cell>
        </row>
        <row r="87">
          <cell r="B87" t="str">
            <v>NC086</v>
          </cell>
          <cell r="C87" t="str">
            <v>L</v>
          </cell>
          <cell r="D87" t="str">
            <v>Salaries, Wages and Allowances</v>
          </cell>
          <cell r="E87">
            <v>9693654</v>
          </cell>
          <cell r="F87">
            <v>9693.6540000000005</v>
          </cell>
        </row>
        <row r="88">
          <cell r="B88" t="str">
            <v>NW374</v>
          </cell>
          <cell r="C88" t="str">
            <v>L</v>
          </cell>
          <cell r="D88" t="str">
            <v>Salaries, Wages and Allowances</v>
          </cell>
          <cell r="F88">
            <v>0</v>
          </cell>
        </row>
        <row r="89">
          <cell r="B89" t="str">
            <v>NC067</v>
          </cell>
          <cell r="C89" t="str">
            <v>L</v>
          </cell>
          <cell r="D89" t="str">
            <v>Salaries, Wages and Allowances</v>
          </cell>
          <cell r="F89">
            <v>0</v>
          </cell>
        </row>
        <row r="90">
          <cell r="B90" t="str">
            <v>EC157</v>
          </cell>
          <cell r="C90" t="str">
            <v>H</v>
          </cell>
          <cell r="D90" t="str">
            <v>Salaries, Wages and Allowances</v>
          </cell>
          <cell r="E90">
            <v>201790000</v>
          </cell>
          <cell r="F90">
            <v>201790</v>
          </cell>
        </row>
        <row r="91">
          <cell r="B91" t="str">
            <v>WC048</v>
          </cell>
          <cell r="C91" t="str">
            <v>M</v>
          </cell>
          <cell r="D91" t="str">
            <v>Salaries, Wages and Allowances</v>
          </cell>
          <cell r="E91">
            <v>109285170</v>
          </cell>
          <cell r="F91">
            <v>109285.17</v>
          </cell>
        </row>
        <row r="92">
          <cell r="B92" t="str">
            <v>FS162</v>
          </cell>
          <cell r="C92" t="str">
            <v>M</v>
          </cell>
          <cell r="D92" t="str">
            <v>Salaries, Wages and Allowances</v>
          </cell>
          <cell r="F92">
            <v>0</v>
          </cell>
        </row>
        <row r="93">
          <cell r="B93" t="str">
            <v>EC108</v>
          </cell>
          <cell r="C93" t="str">
            <v>M</v>
          </cell>
          <cell r="D93" t="str">
            <v>Salaries, Wages and Allowances</v>
          </cell>
          <cell r="F93">
            <v>0</v>
          </cell>
        </row>
        <row r="94">
          <cell r="B94" t="str">
            <v>EC109</v>
          </cell>
          <cell r="C94" t="str">
            <v>M</v>
          </cell>
          <cell r="D94" t="str">
            <v>Salaries, Wages and Allowances</v>
          </cell>
          <cell r="E94">
            <v>25095022</v>
          </cell>
          <cell r="F94">
            <v>25095.022000000001</v>
          </cell>
        </row>
        <row r="95">
          <cell r="B95" t="str">
            <v>GT462</v>
          </cell>
          <cell r="C95" t="str">
            <v>M</v>
          </cell>
          <cell r="D95" t="str">
            <v>Salaries, Wages and Allowances</v>
          </cell>
          <cell r="E95">
            <v>111000000</v>
          </cell>
          <cell r="F95">
            <v>111000</v>
          </cell>
        </row>
        <row r="96">
          <cell r="B96" t="str">
            <v>kz432</v>
          </cell>
          <cell r="C96" t="str">
            <v>L</v>
          </cell>
          <cell r="D96" t="str">
            <v>Salaries, Wages and Allowances</v>
          </cell>
          <cell r="F96">
            <v>0</v>
          </cell>
        </row>
        <row r="97">
          <cell r="B97" t="str">
            <v>kz292</v>
          </cell>
          <cell r="C97" t="str">
            <v>H</v>
          </cell>
          <cell r="D97" t="str">
            <v>Salaries, Wages and Allowances</v>
          </cell>
          <cell r="E97">
            <v>176142520</v>
          </cell>
          <cell r="F97">
            <v>176142.52</v>
          </cell>
        </row>
        <row r="98">
          <cell r="B98" t="str">
            <v>WC051</v>
          </cell>
          <cell r="C98" t="str">
            <v>M</v>
          </cell>
          <cell r="D98" t="str">
            <v>Salaries, Wages and Allowances</v>
          </cell>
          <cell r="E98">
            <v>9457402</v>
          </cell>
          <cell r="F98">
            <v>9457.402</v>
          </cell>
        </row>
        <row r="99">
          <cell r="B99" t="str">
            <v>MP305</v>
          </cell>
          <cell r="C99" t="str">
            <v>L</v>
          </cell>
          <cell r="D99" t="str">
            <v>Salaries, Wages and Allowances</v>
          </cell>
          <cell r="E99">
            <v>85567384</v>
          </cell>
          <cell r="F99">
            <v>85567.384000000005</v>
          </cell>
        </row>
        <row r="100">
          <cell r="B100" t="str">
            <v>NW396</v>
          </cell>
          <cell r="C100" t="str">
            <v>L</v>
          </cell>
          <cell r="D100" t="str">
            <v>Salaries, Wages and Allowances</v>
          </cell>
          <cell r="F100">
            <v>0</v>
          </cell>
        </row>
        <row r="101">
          <cell r="B101" t="str">
            <v>LIM355</v>
          </cell>
          <cell r="C101" t="str">
            <v>L</v>
          </cell>
          <cell r="D101" t="str">
            <v>Salaries, Wages and Allowances</v>
          </cell>
          <cell r="E101">
            <v>45025847</v>
          </cell>
          <cell r="F101">
            <v>45025.847000000002</v>
          </cell>
        </row>
        <row r="102">
          <cell r="B102" t="str">
            <v>LIM362</v>
          </cell>
          <cell r="C102" t="str">
            <v>M</v>
          </cell>
          <cell r="D102" t="str">
            <v>Salaries, Wages and Allowances</v>
          </cell>
          <cell r="E102">
            <v>67118231</v>
          </cell>
          <cell r="F102">
            <v>67118.231</v>
          </cell>
        </row>
        <row r="103">
          <cell r="B103" t="str">
            <v>GT423</v>
          </cell>
          <cell r="C103" t="str">
            <v>M</v>
          </cell>
          <cell r="D103" t="str">
            <v>Salaries, Wages and Allowances</v>
          </cell>
          <cell r="E103">
            <v>90230984</v>
          </cell>
          <cell r="F103">
            <v>90230.983999999997</v>
          </cell>
        </row>
        <row r="104">
          <cell r="B104" t="str">
            <v>FS161</v>
          </cell>
          <cell r="C104" t="str">
            <v>M</v>
          </cell>
          <cell r="D104" t="str">
            <v>Salaries, Wages and Allowances</v>
          </cell>
          <cell r="F104">
            <v>0</v>
          </cell>
        </row>
        <row r="105">
          <cell r="B105" t="str">
            <v>EC134</v>
          </cell>
          <cell r="C105" t="str">
            <v>M</v>
          </cell>
          <cell r="D105" t="str">
            <v>Salaries, Wages and Allowances</v>
          </cell>
          <cell r="E105">
            <v>102806689</v>
          </cell>
          <cell r="F105">
            <v>102806.689</v>
          </cell>
        </row>
        <row r="106">
          <cell r="B106" t="str">
            <v>NW372</v>
          </cell>
          <cell r="C106" t="str">
            <v>H</v>
          </cell>
          <cell r="D106" t="str">
            <v>Salaries, Wages and Allowances</v>
          </cell>
          <cell r="E106">
            <v>240342663</v>
          </cell>
          <cell r="F106">
            <v>240342.663</v>
          </cell>
        </row>
        <row r="107">
          <cell r="B107" t="str">
            <v>NW383</v>
          </cell>
          <cell r="C107" t="str">
            <v>L</v>
          </cell>
          <cell r="D107" t="str">
            <v>Salaries, Wages and Allowances</v>
          </cell>
          <cell r="E107">
            <v>162959400</v>
          </cell>
          <cell r="F107">
            <v>162959.4</v>
          </cell>
        </row>
        <row r="108">
          <cell r="B108" t="str">
            <v>FS205</v>
          </cell>
          <cell r="C108" t="str">
            <v>M</v>
          </cell>
          <cell r="D108" t="str">
            <v>Salaries, Wages and Allowances</v>
          </cell>
          <cell r="F108">
            <v>0</v>
          </cell>
        </row>
        <row r="109">
          <cell r="B109" t="str">
            <v>NC093</v>
          </cell>
          <cell r="C109" t="str">
            <v>L</v>
          </cell>
          <cell r="D109" t="str">
            <v>Salaries, Wages and Allowances</v>
          </cell>
          <cell r="E109">
            <v>18412632</v>
          </cell>
          <cell r="F109">
            <v>18412.632000000001</v>
          </cell>
        </row>
        <row r="110">
          <cell r="B110" t="str">
            <v>EC104</v>
          </cell>
          <cell r="C110" t="str">
            <v>M</v>
          </cell>
          <cell r="D110" t="str">
            <v>Salaries, Wages and Allowances</v>
          </cell>
          <cell r="E110">
            <v>88058370</v>
          </cell>
          <cell r="F110">
            <v>88058.37</v>
          </cell>
        </row>
        <row r="111">
          <cell r="B111" t="str">
            <v>LIM344</v>
          </cell>
          <cell r="C111" t="str">
            <v>M</v>
          </cell>
          <cell r="D111" t="str">
            <v>Salaries, Wages and Allowances</v>
          </cell>
          <cell r="E111">
            <v>161596000</v>
          </cell>
          <cell r="F111">
            <v>161596</v>
          </cell>
        </row>
        <row r="112">
          <cell r="B112" t="str">
            <v>LIM473</v>
          </cell>
          <cell r="C112" t="str">
            <v>L</v>
          </cell>
          <cell r="D112" t="str">
            <v>Salaries, Wages and Allowances</v>
          </cell>
          <cell r="F112">
            <v>0</v>
          </cell>
        </row>
        <row r="113">
          <cell r="B113" t="str">
            <v>EC143</v>
          </cell>
          <cell r="C113" t="str">
            <v>L</v>
          </cell>
          <cell r="D113" t="str">
            <v>Salaries, Wages and Allowances</v>
          </cell>
          <cell r="E113">
            <v>31839745</v>
          </cell>
          <cell r="F113">
            <v>31839.744999999999</v>
          </cell>
        </row>
        <row r="114">
          <cell r="B114" t="str">
            <v>FS194</v>
          </cell>
          <cell r="C114" t="str">
            <v>H</v>
          </cell>
          <cell r="D114" t="str">
            <v>Salaries, Wages and Allowances</v>
          </cell>
          <cell r="E114">
            <v>193445000</v>
          </cell>
          <cell r="F114">
            <v>193445</v>
          </cell>
        </row>
        <row r="115">
          <cell r="B115" t="str">
            <v>NW393</v>
          </cell>
          <cell r="C115" t="str">
            <v>M</v>
          </cell>
          <cell r="D115" t="str">
            <v>Salaries, Wages and Allowances</v>
          </cell>
          <cell r="E115">
            <v>30286000</v>
          </cell>
          <cell r="F115">
            <v>30286</v>
          </cell>
        </row>
        <row r="116">
          <cell r="B116" t="str">
            <v>kz291</v>
          </cell>
          <cell r="C116" t="str">
            <v>L</v>
          </cell>
          <cell r="D116" t="str">
            <v>Salaries, Wages and Allowances</v>
          </cell>
          <cell r="E116">
            <v>30491097</v>
          </cell>
          <cell r="F116">
            <v>30491.097000000002</v>
          </cell>
        </row>
        <row r="117">
          <cell r="B117" t="str">
            <v>FS172</v>
          </cell>
          <cell r="C117" t="str">
            <v>H</v>
          </cell>
          <cell r="D117" t="str">
            <v>Salaries, Wages and Allowances</v>
          </cell>
          <cell r="F117">
            <v>0</v>
          </cell>
        </row>
        <row r="118">
          <cell r="B118" t="str">
            <v>FS173</v>
          </cell>
          <cell r="C118" t="str">
            <v>M</v>
          </cell>
          <cell r="D118" t="str">
            <v>Salaries, Wages and Allowances</v>
          </cell>
          <cell r="F118">
            <v>0</v>
          </cell>
        </row>
        <row r="119">
          <cell r="B119" t="str">
            <v>kz294</v>
          </cell>
          <cell r="C119" t="str">
            <v>M</v>
          </cell>
          <cell r="D119" t="str">
            <v>Salaries, Wages and Allowances</v>
          </cell>
          <cell r="E119">
            <v>12819019</v>
          </cell>
          <cell r="F119">
            <v>12819.019</v>
          </cell>
        </row>
        <row r="120">
          <cell r="B120" t="str">
            <v>NW404</v>
          </cell>
          <cell r="C120" t="str">
            <v>M</v>
          </cell>
          <cell r="D120" t="str">
            <v>Salaries, Wages and Allowances</v>
          </cell>
          <cell r="F120">
            <v>0</v>
          </cell>
        </row>
        <row r="121">
          <cell r="B121" t="str">
            <v>LIM335</v>
          </cell>
          <cell r="C121" t="str">
            <v>L</v>
          </cell>
          <cell r="D121" t="str">
            <v>Salaries, Wages and Allowances</v>
          </cell>
          <cell r="F121">
            <v>0</v>
          </cell>
        </row>
        <row r="122">
          <cell r="B122" t="str">
            <v>FS181</v>
          </cell>
          <cell r="C122" t="str">
            <v>L</v>
          </cell>
          <cell r="D122" t="str">
            <v>Salaries, Wages and Allowances</v>
          </cell>
          <cell r="E122">
            <v>42680268</v>
          </cell>
          <cell r="F122">
            <v>42680.267999999996</v>
          </cell>
        </row>
        <row r="123">
          <cell r="B123" t="str">
            <v>EC441</v>
          </cell>
          <cell r="C123" t="str">
            <v>M</v>
          </cell>
          <cell r="D123" t="str">
            <v>Salaries, Wages and Allowances</v>
          </cell>
          <cell r="E123">
            <v>48706468</v>
          </cell>
          <cell r="F123">
            <v>48706.468000000001</v>
          </cell>
        </row>
        <row r="124">
          <cell r="B124" t="str">
            <v>FS184</v>
          </cell>
          <cell r="C124" t="str">
            <v>H</v>
          </cell>
          <cell r="D124" t="str">
            <v>Salaries, Wages and Allowances</v>
          </cell>
          <cell r="E124">
            <v>365112527</v>
          </cell>
          <cell r="F124">
            <v>365112.527</v>
          </cell>
        </row>
        <row r="125">
          <cell r="B125" t="str">
            <v>WC011</v>
          </cell>
          <cell r="C125" t="str">
            <v>M</v>
          </cell>
          <cell r="D125" t="str">
            <v>Salaries, Wages and Allowances</v>
          </cell>
          <cell r="E125">
            <v>41357500</v>
          </cell>
          <cell r="F125">
            <v>41357.5</v>
          </cell>
        </row>
        <row r="126">
          <cell r="B126" t="str">
            <v>EC121</v>
          </cell>
          <cell r="C126" t="str">
            <v>L</v>
          </cell>
          <cell r="D126" t="str">
            <v>Salaries, Wages and Allowances</v>
          </cell>
          <cell r="F126">
            <v>0</v>
          </cell>
        </row>
        <row r="127">
          <cell r="B127" t="str">
            <v>EC151</v>
          </cell>
          <cell r="C127" t="str">
            <v>M</v>
          </cell>
          <cell r="D127" t="str">
            <v>Salaries, Wages and Allowances</v>
          </cell>
          <cell r="E127">
            <v>33970173</v>
          </cell>
          <cell r="F127">
            <v>33970.173000000003</v>
          </cell>
        </row>
        <row r="128">
          <cell r="B128" t="str">
            <v>MP322</v>
          </cell>
          <cell r="C128" t="str">
            <v>H</v>
          </cell>
          <cell r="D128" t="str">
            <v>Salaries, Wages and Allowances</v>
          </cell>
          <cell r="F128">
            <v>0</v>
          </cell>
        </row>
        <row r="129">
          <cell r="B129" t="str">
            <v>kz281</v>
          </cell>
          <cell r="C129" t="str">
            <v>M</v>
          </cell>
          <cell r="D129" t="str">
            <v>Salaries, Wages and Allowances</v>
          </cell>
          <cell r="E129">
            <v>18227904</v>
          </cell>
          <cell r="F129">
            <v>18227.903999999999</v>
          </cell>
        </row>
        <row r="130">
          <cell r="B130" t="str">
            <v>NW405</v>
          </cell>
          <cell r="C130" t="str">
            <v>H</v>
          </cell>
          <cell r="D130" t="str">
            <v>Salaries, Wages and Allowances</v>
          </cell>
          <cell r="F130">
            <v>0</v>
          </cell>
        </row>
        <row r="131">
          <cell r="B131" t="str">
            <v>FS204</v>
          </cell>
          <cell r="C131" t="str">
            <v>H</v>
          </cell>
          <cell r="D131" t="str">
            <v>Salaries, Wages and Allowances</v>
          </cell>
          <cell r="E131">
            <v>137461920</v>
          </cell>
          <cell r="F131">
            <v>137461.92000000001</v>
          </cell>
        </row>
        <row r="132">
          <cell r="B132" t="str">
            <v>EC156</v>
          </cell>
          <cell r="C132" t="str">
            <v>L</v>
          </cell>
          <cell r="D132" t="str">
            <v>Salaries, Wages and Allowances</v>
          </cell>
          <cell r="F132">
            <v>0</v>
          </cell>
        </row>
        <row r="133">
          <cell r="B133" t="str">
            <v>GT422</v>
          </cell>
          <cell r="C133" t="str">
            <v>M</v>
          </cell>
          <cell r="D133" t="str">
            <v>Salaries, Wages and Allowances</v>
          </cell>
          <cell r="E133">
            <v>119684289</v>
          </cell>
          <cell r="F133">
            <v>119684.289</v>
          </cell>
        </row>
        <row r="134">
          <cell r="B134" t="str">
            <v>NC081</v>
          </cell>
          <cell r="C134" t="str">
            <v>L</v>
          </cell>
          <cell r="D134" t="str">
            <v>Salaries, Wages and Allowances</v>
          </cell>
          <cell r="F134">
            <v>0</v>
          </cell>
        </row>
        <row r="135">
          <cell r="B135" t="str">
            <v>kz226</v>
          </cell>
          <cell r="C135" t="str">
            <v>M</v>
          </cell>
          <cell r="D135" t="str">
            <v>Salaries, Wages and Allowances</v>
          </cell>
          <cell r="F135">
            <v>0</v>
          </cell>
        </row>
        <row r="136">
          <cell r="B136" t="str">
            <v>MP303</v>
          </cell>
          <cell r="C136" t="str">
            <v>L</v>
          </cell>
          <cell r="D136" t="str">
            <v>Salaries, Wages and Allowances</v>
          </cell>
          <cell r="E136">
            <v>65906863</v>
          </cell>
          <cell r="F136">
            <v>65906.862999999998</v>
          </cell>
        </row>
        <row r="137">
          <cell r="B137" t="str">
            <v>EC122</v>
          </cell>
          <cell r="C137" t="str">
            <v>M</v>
          </cell>
          <cell r="D137" t="str">
            <v>Salaries, Wages and Allowances</v>
          </cell>
          <cell r="E137">
            <v>78493204</v>
          </cell>
          <cell r="F137">
            <v>78493.203999999998</v>
          </cell>
        </row>
        <row r="138">
          <cell r="B138" t="str">
            <v>LIM365</v>
          </cell>
          <cell r="C138" t="str">
            <v>L</v>
          </cell>
          <cell r="D138" t="str">
            <v>Salaries, Wages and Allowances</v>
          </cell>
          <cell r="E138">
            <v>47510</v>
          </cell>
          <cell r="F138">
            <v>47.51</v>
          </cell>
        </row>
        <row r="139">
          <cell r="B139" t="str">
            <v>LIM367</v>
          </cell>
          <cell r="C139" t="str">
            <v>L</v>
          </cell>
          <cell r="D139" t="str">
            <v>Salaries, Wages and Allowances</v>
          </cell>
          <cell r="E139">
            <v>140780565</v>
          </cell>
          <cell r="F139">
            <v>140780.565</v>
          </cell>
        </row>
        <row r="140">
          <cell r="B140" t="str">
            <v>GT481</v>
          </cell>
          <cell r="C140" t="str">
            <v>H</v>
          </cell>
          <cell r="D140" t="str">
            <v>Salaries, Wages and Allowances</v>
          </cell>
          <cell r="E140">
            <v>366747000</v>
          </cell>
          <cell r="F140">
            <v>366747</v>
          </cell>
        </row>
        <row r="141">
          <cell r="B141" t="str">
            <v>FS163</v>
          </cell>
          <cell r="C141" t="str">
            <v>L</v>
          </cell>
          <cell r="D141" t="str">
            <v>Salaries, Wages and Allowances</v>
          </cell>
          <cell r="E141">
            <v>25283724</v>
          </cell>
          <cell r="F141">
            <v>25283.723999999998</v>
          </cell>
        </row>
        <row r="142">
          <cell r="B142" t="str">
            <v>LIM353</v>
          </cell>
          <cell r="C142" t="str">
            <v>L</v>
          </cell>
          <cell r="D142" t="str">
            <v>Salaries, Wages and Allowances</v>
          </cell>
          <cell r="E142">
            <v>36468349</v>
          </cell>
          <cell r="F142">
            <v>36468.349000000002</v>
          </cell>
        </row>
        <row r="143">
          <cell r="B143" t="str">
            <v>NW395</v>
          </cell>
          <cell r="C143" t="str">
            <v>L</v>
          </cell>
          <cell r="D143" t="str">
            <v>Salaries, Wages and Allowances</v>
          </cell>
          <cell r="E143">
            <v>5689000</v>
          </cell>
          <cell r="F143">
            <v>5689</v>
          </cell>
        </row>
        <row r="144">
          <cell r="B144" t="str">
            <v>LIM364</v>
          </cell>
          <cell r="C144" t="str">
            <v>M</v>
          </cell>
          <cell r="D144" t="str">
            <v>Salaries, Wages and Allowances</v>
          </cell>
          <cell r="E144">
            <v>28420000</v>
          </cell>
          <cell r="F144">
            <v>28420</v>
          </cell>
        </row>
        <row r="145">
          <cell r="B145" t="str">
            <v>FS201</v>
          </cell>
          <cell r="C145" t="str">
            <v>H</v>
          </cell>
          <cell r="D145" t="str">
            <v>Salaries, Wages and Allowances</v>
          </cell>
          <cell r="F145">
            <v>0</v>
          </cell>
        </row>
        <row r="146">
          <cell r="B146" t="str">
            <v>NW371</v>
          </cell>
          <cell r="C146" t="str">
            <v>L</v>
          </cell>
          <cell r="D146" t="str">
            <v>Salaries, Wages and Allowances</v>
          </cell>
          <cell r="F146">
            <v>0</v>
          </cell>
        </row>
        <row r="147">
          <cell r="B147" t="str">
            <v>NW375</v>
          </cell>
          <cell r="C147" t="str">
            <v>M</v>
          </cell>
          <cell r="D147" t="str">
            <v>Salaries, Wages and Allowances</v>
          </cell>
          <cell r="E147">
            <v>98371061</v>
          </cell>
          <cell r="F147">
            <v>98371.061000000002</v>
          </cell>
        </row>
        <row r="148">
          <cell r="B148" t="str">
            <v>NC451</v>
          </cell>
          <cell r="C148" t="str">
            <v>L</v>
          </cell>
          <cell r="D148" t="str">
            <v>Salaries, Wages and Allowances</v>
          </cell>
          <cell r="F148">
            <v>0</v>
          </cell>
        </row>
        <row r="149">
          <cell r="B149" t="str">
            <v>WC043</v>
          </cell>
          <cell r="C149" t="str">
            <v>H</v>
          </cell>
          <cell r="D149" t="str">
            <v>Salaries, Wages and Allowances</v>
          </cell>
          <cell r="E149">
            <v>142583076</v>
          </cell>
          <cell r="F149">
            <v>142583.076</v>
          </cell>
        </row>
        <row r="150">
          <cell r="B150" t="str">
            <v>kz223</v>
          </cell>
          <cell r="C150" t="str">
            <v>L</v>
          </cell>
          <cell r="D150" t="str">
            <v>Salaries, Wages and Allowances</v>
          </cell>
          <cell r="F150">
            <v>0</v>
          </cell>
        </row>
        <row r="151">
          <cell r="B151" t="str">
            <v>kz244</v>
          </cell>
          <cell r="C151" t="str">
            <v>L</v>
          </cell>
          <cell r="D151" t="str">
            <v>Salaries, Wages and Allowances</v>
          </cell>
          <cell r="E151">
            <v>14606021</v>
          </cell>
          <cell r="F151">
            <v>14606.021000000001</v>
          </cell>
        </row>
        <row r="152">
          <cell r="B152" t="str">
            <v>MP302</v>
          </cell>
          <cell r="C152" t="str">
            <v>L</v>
          </cell>
          <cell r="D152" t="str">
            <v>Salaries, Wages and Allowances</v>
          </cell>
          <cell r="E152">
            <v>113060420</v>
          </cell>
          <cell r="F152">
            <v>113060.42</v>
          </cell>
        </row>
        <row r="153">
          <cell r="B153" t="str">
            <v>kz225</v>
          </cell>
          <cell r="C153" t="str">
            <v>H</v>
          </cell>
          <cell r="D153" t="str">
            <v>Salaries, Wages and Allowances</v>
          </cell>
          <cell r="E153">
            <v>321097000</v>
          </cell>
          <cell r="F153">
            <v>321097</v>
          </cell>
        </row>
        <row r="154">
          <cell r="B154" t="str">
            <v>kz285</v>
          </cell>
          <cell r="C154" t="str">
            <v>L</v>
          </cell>
          <cell r="D154" t="str">
            <v>Salaries, Wages and Allowances</v>
          </cell>
          <cell r="E154">
            <v>10500398</v>
          </cell>
          <cell r="F154">
            <v>10500.397999999999</v>
          </cell>
        </row>
        <row r="155">
          <cell r="B155" t="str">
            <v>kz275</v>
          </cell>
          <cell r="C155" t="str">
            <v>L</v>
          </cell>
          <cell r="D155" t="str">
            <v>Salaries, Wages and Allowances</v>
          </cell>
          <cell r="E155">
            <v>19665000</v>
          </cell>
          <cell r="F155">
            <v>19665</v>
          </cell>
        </row>
        <row r="156">
          <cell r="B156" t="str">
            <v>LIM341</v>
          </cell>
          <cell r="C156" t="str">
            <v>L</v>
          </cell>
          <cell r="D156" t="str">
            <v>Salaries, Wages and Allowances</v>
          </cell>
          <cell r="E156">
            <v>38547000</v>
          </cell>
          <cell r="F156">
            <v>38547</v>
          </cell>
        </row>
        <row r="157">
          <cell r="B157" t="str">
            <v>LIM342</v>
          </cell>
          <cell r="C157" t="str">
            <v>L</v>
          </cell>
          <cell r="D157" t="str">
            <v>Salaries, Wages and Allowances</v>
          </cell>
          <cell r="F157">
            <v>0</v>
          </cell>
        </row>
        <row r="158">
          <cell r="B158" t="str">
            <v>FS185</v>
          </cell>
          <cell r="C158" t="str">
            <v>M</v>
          </cell>
          <cell r="D158" t="str">
            <v>Salaries, Wages and Allowances</v>
          </cell>
          <cell r="E158">
            <v>48778746</v>
          </cell>
          <cell r="F158">
            <v>48778.745999999999</v>
          </cell>
        </row>
        <row r="159">
          <cell r="B159" t="str">
            <v>FS171</v>
          </cell>
          <cell r="C159" t="str">
            <v>L</v>
          </cell>
          <cell r="D159" t="str">
            <v>Salaries, Wages and Allowances</v>
          </cell>
          <cell r="F159">
            <v>0</v>
          </cell>
        </row>
        <row r="160">
          <cell r="B160" t="str">
            <v>NW392</v>
          </cell>
          <cell r="C160" t="str">
            <v>L</v>
          </cell>
          <cell r="D160" t="str">
            <v>Salaries, Wages and Allowances</v>
          </cell>
          <cell r="F160">
            <v>0</v>
          </cell>
        </row>
        <row r="161">
          <cell r="B161" t="str">
            <v>NC062</v>
          </cell>
          <cell r="C161" t="str">
            <v>M</v>
          </cell>
          <cell r="D161" t="str">
            <v>Salaries, Wages and Allowances</v>
          </cell>
          <cell r="F161">
            <v>0</v>
          </cell>
        </row>
        <row r="162">
          <cell r="B162" t="str">
            <v>EC105</v>
          </cell>
          <cell r="C162" t="str">
            <v>L</v>
          </cell>
          <cell r="D162" t="str">
            <v>Salaries, Wages and Allowances</v>
          </cell>
          <cell r="E162">
            <v>59784290</v>
          </cell>
          <cell r="F162">
            <v>59784.29</v>
          </cell>
        </row>
        <row r="163">
          <cell r="B163" t="str">
            <v>kz293</v>
          </cell>
          <cell r="C163" t="str">
            <v>L</v>
          </cell>
          <cell r="D163" t="str">
            <v>Salaries, Wages and Allowances</v>
          </cell>
          <cell r="F163">
            <v>0</v>
          </cell>
        </row>
        <row r="164">
          <cell r="B164" t="str">
            <v>kz252</v>
          </cell>
          <cell r="C164" t="str">
            <v>H</v>
          </cell>
          <cell r="D164" t="str">
            <v>Salaries, Wages and Allowances</v>
          </cell>
          <cell r="F164">
            <v>0</v>
          </cell>
        </row>
        <row r="165">
          <cell r="B165" t="str">
            <v>EC126</v>
          </cell>
          <cell r="C165" t="str">
            <v>M</v>
          </cell>
          <cell r="D165" t="str">
            <v>Salaries, Wages and Allowances</v>
          </cell>
          <cell r="F165">
            <v>0</v>
          </cell>
        </row>
        <row r="166">
          <cell r="B166" t="str">
            <v>EC153</v>
          </cell>
          <cell r="C166" t="str">
            <v>L</v>
          </cell>
          <cell r="D166" t="str">
            <v>Salaries, Wages and Allowances</v>
          </cell>
          <cell r="F166">
            <v>0</v>
          </cell>
        </row>
        <row r="167">
          <cell r="B167" t="str">
            <v>FS203</v>
          </cell>
          <cell r="C167" t="str">
            <v>M</v>
          </cell>
          <cell r="D167" t="str">
            <v>Salaries, Wages and Allowances</v>
          </cell>
          <cell r="E167">
            <v>97528324</v>
          </cell>
          <cell r="F167">
            <v>97528.323999999993</v>
          </cell>
        </row>
        <row r="168">
          <cell r="B168" t="str">
            <v>kz286</v>
          </cell>
          <cell r="C168" t="str">
            <v>M</v>
          </cell>
          <cell r="D168" t="str">
            <v>Salaries, Wages and Allowances</v>
          </cell>
          <cell r="F168">
            <v>0</v>
          </cell>
        </row>
        <row r="169">
          <cell r="B169" t="str">
            <v>FS193</v>
          </cell>
          <cell r="C169" t="str">
            <v>M</v>
          </cell>
          <cell r="D169" t="str">
            <v>Salaries, Wages and Allowances</v>
          </cell>
          <cell r="E169">
            <v>32883</v>
          </cell>
          <cell r="F169">
            <v>32.883000000000003</v>
          </cell>
        </row>
        <row r="170">
          <cell r="B170" t="str">
            <v>MP324</v>
          </cell>
          <cell r="C170" t="str">
            <v>M</v>
          </cell>
          <cell r="D170" t="str">
            <v>Salaries, Wages and Allowances</v>
          </cell>
          <cell r="F170">
            <v>0</v>
          </cell>
        </row>
        <row r="171">
          <cell r="B171" t="str">
            <v>EC127</v>
          </cell>
          <cell r="C171" t="str">
            <v>L</v>
          </cell>
          <cell r="D171" t="str">
            <v>Salaries, Wages and Allowances</v>
          </cell>
          <cell r="F171">
            <v>0</v>
          </cell>
        </row>
        <row r="172">
          <cell r="B172" t="str">
            <v>GT461</v>
          </cell>
          <cell r="C172" t="str">
            <v>M</v>
          </cell>
          <cell r="D172" t="str">
            <v>Salaries, Wages and Allowances</v>
          </cell>
          <cell r="E172">
            <v>43691767</v>
          </cell>
          <cell r="F172">
            <v>43691.767</v>
          </cell>
        </row>
        <row r="173">
          <cell r="B173" t="str">
            <v>kz265</v>
          </cell>
          <cell r="C173" t="str">
            <v>L</v>
          </cell>
          <cell r="D173" t="str">
            <v>Salaries, Wages and Allowances</v>
          </cell>
          <cell r="F173">
            <v>0</v>
          </cell>
        </row>
        <row r="174">
          <cell r="B174" t="str">
            <v>kz242</v>
          </cell>
          <cell r="C174" t="str">
            <v>L</v>
          </cell>
          <cell r="D174" t="str">
            <v>Salaries, Wages and Allowances</v>
          </cell>
          <cell r="E174">
            <v>24435404</v>
          </cell>
          <cell r="F174">
            <v>24435.403999999999</v>
          </cell>
        </row>
        <row r="175">
          <cell r="B175" t="str">
            <v>EC152</v>
          </cell>
          <cell r="C175" t="str">
            <v>L</v>
          </cell>
          <cell r="D175" t="str">
            <v>Salaries, Wages and Allowances</v>
          </cell>
          <cell r="F175">
            <v>0</v>
          </cell>
        </row>
        <row r="176">
          <cell r="B176" t="str">
            <v>kz283</v>
          </cell>
          <cell r="C176" t="str">
            <v>L</v>
          </cell>
          <cell r="D176" t="str">
            <v>Salaries, Wages and Allowances</v>
          </cell>
          <cell r="F176">
            <v>0</v>
          </cell>
        </row>
        <row r="177">
          <cell r="B177" t="str">
            <v>EC128</v>
          </cell>
          <cell r="C177" t="str">
            <v>L</v>
          </cell>
          <cell r="D177" t="str">
            <v>Salaries, Wages and Allowances</v>
          </cell>
          <cell r="E177">
            <v>22076655</v>
          </cell>
          <cell r="F177">
            <v>22076.654999999999</v>
          </cell>
        </row>
        <row r="178">
          <cell r="B178" t="str">
            <v>EC155</v>
          </cell>
          <cell r="C178" t="str">
            <v>L</v>
          </cell>
          <cell r="D178" t="str">
            <v>Salaries, Wages and Allowances</v>
          </cell>
          <cell r="E178">
            <v>49861237</v>
          </cell>
          <cell r="F178">
            <v>49861.237000000001</v>
          </cell>
        </row>
        <row r="179">
          <cell r="B179" t="str">
            <v>kz235</v>
          </cell>
          <cell r="C179" t="str">
            <v>L</v>
          </cell>
          <cell r="D179" t="str">
            <v>Salaries, Wages and Allowances</v>
          </cell>
          <cell r="F179">
            <v>0</v>
          </cell>
        </row>
        <row r="180">
          <cell r="B180" t="str">
            <v>WC045</v>
          </cell>
          <cell r="C180" t="str">
            <v>M</v>
          </cell>
          <cell r="D180" t="str">
            <v>Salaries, Wages and Allowances</v>
          </cell>
          <cell r="E180">
            <v>103688785</v>
          </cell>
          <cell r="F180">
            <v>103688.785</v>
          </cell>
        </row>
        <row r="181">
          <cell r="B181" t="str">
            <v>WC032</v>
          </cell>
          <cell r="C181" t="str">
            <v>H</v>
          </cell>
          <cell r="D181" t="str">
            <v>Salaries, Wages and Allowances</v>
          </cell>
          <cell r="E181">
            <v>153493300</v>
          </cell>
          <cell r="F181">
            <v>153493.29999999999</v>
          </cell>
        </row>
        <row r="182">
          <cell r="B182" t="str">
            <v>NC094</v>
          </cell>
          <cell r="C182" t="str">
            <v>M</v>
          </cell>
          <cell r="D182" t="str">
            <v>Salaries, Wages and Allowances</v>
          </cell>
          <cell r="E182">
            <v>40959947</v>
          </cell>
          <cell r="F182">
            <v>40959.947</v>
          </cell>
        </row>
        <row r="183">
          <cell r="B183" t="str">
            <v>FS195</v>
          </cell>
          <cell r="C183" t="str">
            <v>L</v>
          </cell>
          <cell r="D183" t="str">
            <v>Salaries, Wages and Allowances</v>
          </cell>
          <cell r="F183">
            <v>0</v>
          </cell>
        </row>
        <row r="184">
          <cell r="B184" t="str">
            <v>LIM354</v>
          </cell>
          <cell r="C184" t="str">
            <v>H</v>
          </cell>
          <cell r="D184" t="str">
            <v>Salaries, Wages and Allowances</v>
          </cell>
          <cell r="E184">
            <v>339231370</v>
          </cell>
          <cell r="F184">
            <v>339231.37</v>
          </cell>
        </row>
        <row r="185">
          <cell r="B185" t="str">
            <v>EC154</v>
          </cell>
          <cell r="C185" t="str">
            <v>M</v>
          </cell>
          <cell r="D185" t="str">
            <v>Salaries, Wages and Allowances</v>
          </cell>
          <cell r="E185">
            <v>26453207</v>
          </cell>
          <cell r="F185">
            <v>26453.206999999999</v>
          </cell>
        </row>
        <row r="186">
          <cell r="B186" t="str">
            <v>WC052</v>
          </cell>
          <cell r="C186" t="str">
            <v>M</v>
          </cell>
          <cell r="D186" t="str">
            <v>Salaries, Wages and Allowances</v>
          </cell>
          <cell r="E186">
            <v>7965204</v>
          </cell>
          <cell r="F186">
            <v>7965.2039999999997</v>
          </cell>
        </row>
        <row r="187">
          <cell r="B187" t="str">
            <v>NW385</v>
          </cell>
          <cell r="C187" t="str">
            <v>L</v>
          </cell>
          <cell r="D187" t="str">
            <v>Salaries, Wages and Allowances</v>
          </cell>
          <cell r="E187">
            <v>57051000</v>
          </cell>
          <cell r="F187">
            <v>57051</v>
          </cell>
        </row>
        <row r="188">
          <cell r="B188" t="str">
            <v>GT482</v>
          </cell>
          <cell r="C188" t="str">
            <v>H</v>
          </cell>
          <cell r="D188" t="str">
            <v>Salaries, Wages and Allowances</v>
          </cell>
          <cell r="E188">
            <v>158380003</v>
          </cell>
          <cell r="F188">
            <v>158380.003</v>
          </cell>
        </row>
        <row r="189">
          <cell r="B189" t="str">
            <v>NW381</v>
          </cell>
          <cell r="C189" t="str">
            <v>L</v>
          </cell>
          <cell r="D189" t="str">
            <v>Salaries, Wages and Allowances</v>
          </cell>
          <cell r="F189">
            <v>0</v>
          </cell>
        </row>
        <row r="190">
          <cell r="B190" t="str">
            <v>NC075</v>
          </cell>
          <cell r="C190" t="str">
            <v>M</v>
          </cell>
          <cell r="D190" t="str">
            <v>Salaries, Wages and Allowances</v>
          </cell>
          <cell r="E190">
            <v>12500000</v>
          </cell>
          <cell r="F190">
            <v>12500</v>
          </cell>
        </row>
        <row r="191">
          <cell r="B191" t="str">
            <v>kz227</v>
          </cell>
          <cell r="C191" t="str">
            <v>L</v>
          </cell>
          <cell r="D191" t="str">
            <v>Salaries, Wages and Allowances</v>
          </cell>
          <cell r="E191">
            <v>17654958</v>
          </cell>
          <cell r="F191">
            <v>17654.957999999999</v>
          </cell>
        </row>
        <row r="192">
          <cell r="B192" t="str">
            <v>NC061</v>
          </cell>
          <cell r="C192" t="str">
            <v>M</v>
          </cell>
          <cell r="D192" t="str">
            <v>Salaries, Wages and Allowances</v>
          </cell>
          <cell r="E192">
            <v>13473054</v>
          </cell>
          <cell r="F192">
            <v>13473.054</v>
          </cell>
        </row>
        <row r="193">
          <cell r="B193" t="str">
            <v>NW373</v>
          </cell>
          <cell r="C193" t="str">
            <v>H</v>
          </cell>
          <cell r="D193" t="str">
            <v>Salaries, Wages and Allowances</v>
          </cell>
          <cell r="F193">
            <v>0</v>
          </cell>
        </row>
        <row r="194">
          <cell r="B194" t="str">
            <v>EC138</v>
          </cell>
          <cell r="C194" t="str">
            <v>L</v>
          </cell>
          <cell r="D194" t="str">
            <v>Salaries, Wages and Allowances</v>
          </cell>
          <cell r="E194">
            <v>2158776</v>
          </cell>
          <cell r="F194">
            <v>2158.7759999999998</v>
          </cell>
        </row>
        <row r="195">
          <cell r="B195" t="str">
            <v>WC014</v>
          </cell>
          <cell r="C195" t="str">
            <v>H</v>
          </cell>
          <cell r="D195" t="str">
            <v>Salaries, Wages and Allowances</v>
          </cell>
          <cell r="E195">
            <v>146667487</v>
          </cell>
          <cell r="F195">
            <v>146667.48699999999</v>
          </cell>
        </row>
        <row r="196">
          <cell r="B196" t="str">
            <v>MP304</v>
          </cell>
          <cell r="C196" t="str">
            <v>M</v>
          </cell>
          <cell r="D196" t="str">
            <v>Salaries, Wages and Allowances</v>
          </cell>
          <cell r="E196">
            <v>42992389</v>
          </cell>
          <cell r="F196">
            <v>42992.389000000003</v>
          </cell>
        </row>
        <row r="197">
          <cell r="B197" t="str">
            <v>EC142</v>
          </cell>
          <cell r="C197" t="str">
            <v>M</v>
          </cell>
          <cell r="D197" t="str">
            <v>Salaries, Wages and Allowances</v>
          </cell>
          <cell r="E197">
            <v>37756712</v>
          </cell>
          <cell r="F197">
            <v>37756.712</v>
          </cell>
        </row>
        <row r="198">
          <cell r="B198" t="str">
            <v>FS191</v>
          </cell>
          <cell r="C198" t="str">
            <v>M</v>
          </cell>
          <cell r="D198" t="str">
            <v>Salaries, Wages and Allowances</v>
          </cell>
          <cell r="E198">
            <v>84289033</v>
          </cell>
          <cell r="F198">
            <v>84289.032999999996</v>
          </cell>
        </row>
        <row r="199">
          <cell r="B199" t="str">
            <v>NC078</v>
          </cell>
          <cell r="C199" t="str">
            <v>M</v>
          </cell>
          <cell r="D199" t="str">
            <v>Salaries, Wages and Allowances</v>
          </cell>
          <cell r="E199">
            <v>22663201</v>
          </cell>
          <cell r="F199">
            <v>22663.201000000001</v>
          </cell>
        </row>
        <row r="200">
          <cell r="B200" t="str">
            <v>NC077</v>
          </cell>
          <cell r="C200" t="str">
            <v>M</v>
          </cell>
          <cell r="D200" t="str">
            <v>Salaries, Wages and Allowances</v>
          </cell>
          <cell r="E200">
            <v>17838397</v>
          </cell>
          <cell r="F200">
            <v>17838.397000000001</v>
          </cell>
        </row>
        <row r="201">
          <cell r="B201" t="str">
            <v>NC091</v>
          </cell>
          <cell r="C201" t="str">
            <v>H</v>
          </cell>
          <cell r="D201" t="str">
            <v>Salaries, Wages and Allowances</v>
          </cell>
          <cell r="E201">
            <v>308292000</v>
          </cell>
          <cell r="F201">
            <v>308292</v>
          </cell>
        </row>
        <row r="202">
          <cell r="B202" t="str">
            <v>WC024</v>
          </cell>
          <cell r="C202" t="str">
            <v>H</v>
          </cell>
          <cell r="D202" t="str">
            <v>Salaries, Wages and Allowances</v>
          </cell>
          <cell r="E202">
            <v>217363000</v>
          </cell>
          <cell r="F202">
            <v>217363</v>
          </cell>
        </row>
        <row r="203">
          <cell r="B203" t="str">
            <v>MP313</v>
          </cell>
          <cell r="C203" t="str">
            <v>H</v>
          </cell>
          <cell r="D203" t="str">
            <v>Salaries, Wages and Allowances</v>
          </cell>
          <cell r="F203">
            <v>0</v>
          </cell>
        </row>
        <row r="204">
          <cell r="B204" t="str">
            <v>EC106</v>
          </cell>
          <cell r="C204" t="str">
            <v>M</v>
          </cell>
          <cell r="D204" t="str">
            <v>Salaries, Wages and Allowances</v>
          </cell>
          <cell r="E204">
            <v>22698940</v>
          </cell>
          <cell r="F204">
            <v>22698.94</v>
          </cell>
        </row>
        <row r="205">
          <cell r="B205" t="str">
            <v>WC015</v>
          </cell>
          <cell r="C205" t="str">
            <v>M</v>
          </cell>
          <cell r="D205" t="str">
            <v>Salaries, Wages and Allowances</v>
          </cell>
          <cell r="E205">
            <v>94845623</v>
          </cell>
          <cell r="F205">
            <v>94845.623000000007</v>
          </cell>
        </row>
        <row r="206">
          <cell r="B206" t="str">
            <v>WC034</v>
          </cell>
          <cell r="C206" t="str">
            <v>L</v>
          </cell>
          <cell r="D206" t="str">
            <v>Salaries, Wages and Allowances</v>
          </cell>
          <cell r="E206">
            <v>33988275</v>
          </cell>
          <cell r="F206">
            <v>33988.275000000001</v>
          </cell>
        </row>
        <row r="207">
          <cell r="B207" t="str">
            <v>MP321</v>
          </cell>
          <cell r="C207" t="str">
            <v>L</v>
          </cell>
          <cell r="D207" t="str">
            <v>Salaries, Wages and Allowances</v>
          </cell>
          <cell r="F207">
            <v>0</v>
          </cell>
        </row>
        <row r="208">
          <cell r="B208" t="str">
            <v>LIM361</v>
          </cell>
          <cell r="C208" t="str">
            <v>L</v>
          </cell>
          <cell r="D208" t="str">
            <v>Salaries, Wages and Allowances</v>
          </cell>
          <cell r="F208">
            <v>0</v>
          </cell>
        </row>
        <row r="209">
          <cell r="B209" t="str">
            <v>kz273</v>
          </cell>
          <cell r="C209" t="str">
            <v>L</v>
          </cell>
          <cell r="D209" t="str">
            <v>Salaries, Wages and Allowances</v>
          </cell>
          <cell r="E209">
            <v>7997586</v>
          </cell>
          <cell r="F209">
            <v>7997.5860000000002</v>
          </cell>
        </row>
        <row r="210">
          <cell r="B210" t="str">
            <v>WC031</v>
          </cell>
          <cell r="C210" t="str">
            <v>M</v>
          </cell>
          <cell r="D210" t="str">
            <v>Salaries, Wages and Allowances</v>
          </cell>
          <cell r="E210">
            <v>81550000</v>
          </cell>
          <cell r="F210">
            <v>81550</v>
          </cell>
        </row>
        <row r="211">
          <cell r="B211" t="str">
            <v>NC076</v>
          </cell>
          <cell r="C211" t="str">
            <v>L</v>
          </cell>
          <cell r="D211" t="str">
            <v>Salaries, Wages and Allowances</v>
          </cell>
          <cell r="F211">
            <v>0</v>
          </cell>
        </row>
        <row r="212">
          <cell r="B212" t="str">
            <v>MP315</v>
          </cell>
          <cell r="C212" t="str">
            <v>L</v>
          </cell>
          <cell r="D212" t="str">
            <v>Salaries, Wages and Allowances</v>
          </cell>
          <cell r="F212">
            <v>0</v>
          </cell>
        </row>
        <row r="213">
          <cell r="B213" t="str">
            <v>LIM343</v>
          </cell>
          <cell r="C213" t="str">
            <v>M</v>
          </cell>
          <cell r="D213" t="str">
            <v>Salaries, Wages and Allowances</v>
          </cell>
          <cell r="E213">
            <v>126734000</v>
          </cell>
          <cell r="F213">
            <v>126734</v>
          </cell>
        </row>
        <row r="214">
          <cell r="B214" t="str">
            <v>NW402</v>
          </cell>
          <cell r="C214" t="str">
            <v>H</v>
          </cell>
          <cell r="D214" t="str">
            <v>Salaries, Wages and Allowances</v>
          </cell>
          <cell r="E214">
            <v>178906000</v>
          </cell>
          <cell r="F214">
            <v>178906</v>
          </cell>
        </row>
        <row r="215">
          <cell r="B215" t="str">
            <v>FS182</v>
          </cell>
          <cell r="C215" t="str">
            <v>L</v>
          </cell>
          <cell r="D215" t="str">
            <v>Salaries, Wages and Allowances</v>
          </cell>
          <cell r="E215">
            <v>19567990</v>
          </cell>
          <cell r="F215">
            <v>19567.990000000002</v>
          </cell>
        </row>
        <row r="216">
          <cell r="B216" t="str">
            <v>NC085</v>
          </cell>
          <cell r="C216" t="str">
            <v>L</v>
          </cell>
          <cell r="D216" t="str">
            <v>Salaries, Wages and Allowances</v>
          </cell>
          <cell r="E216">
            <v>30659132</v>
          </cell>
          <cell r="F216">
            <v>30659.132000000001</v>
          </cell>
        </row>
        <row r="217">
          <cell r="B217" t="str">
            <v>EC132</v>
          </cell>
          <cell r="C217" t="str">
            <v>L</v>
          </cell>
          <cell r="D217" t="str">
            <v>Salaries, Wages and Allowances</v>
          </cell>
          <cell r="E217">
            <v>15082446</v>
          </cell>
          <cell r="F217">
            <v>15082.446</v>
          </cell>
        </row>
        <row r="218">
          <cell r="B218" t="str">
            <v>NW382</v>
          </cell>
          <cell r="C218" t="str">
            <v>L</v>
          </cell>
          <cell r="D218" t="str">
            <v>Salaries, Wages and Allowances</v>
          </cell>
          <cell r="E218">
            <v>49421625</v>
          </cell>
          <cell r="F218">
            <v>49421.625</v>
          </cell>
        </row>
        <row r="219">
          <cell r="B219" t="str">
            <v>FS183</v>
          </cell>
          <cell r="C219" t="str">
            <v>M</v>
          </cell>
          <cell r="D219" t="str">
            <v>Salaries, Wages and Allowances</v>
          </cell>
          <cell r="E219">
            <v>30475254</v>
          </cell>
          <cell r="F219">
            <v>30475.254000000001</v>
          </cell>
        </row>
        <row r="220">
          <cell r="B220" t="str">
            <v>kz434</v>
          </cell>
          <cell r="C220" t="str">
            <v>L</v>
          </cell>
          <cell r="D220" t="str">
            <v>Salaries, Wages and Allowances</v>
          </cell>
          <cell r="E220">
            <v>18554407</v>
          </cell>
          <cell r="F220">
            <v>18554.406999999999</v>
          </cell>
        </row>
        <row r="221">
          <cell r="B221" t="str">
            <v>NC071</v>
          </cell>
          <cell r="C221" t="str">
            <v>M</v>
          </cell>
          <cell r="D221" t="str">
            <v>Salaries, Wages and Allowances</v>
          </cell>
          <cell r="E221">
            <v>16861980</v>
          </cell>
          <cell r="F221">
            <v>16861.98</v>
          </cell>
        </row>
        <row r="222">
          <cell r="B222" t="str">
            <v>kz266</v>
          </cell>
          <cell r="C222" t="str">
            <v>L</v>
          </cell>
          <cell r="D222" t="str">
            <v>Salaries, Wages and Allowances</v>
          </cell>
          <cell r="F222">
            <v>0</v>
          </cell>
        </row>
        <row r="223">
          <cell r="B223" t="str">
            <v>kz212</v>
          </cell>
          <cell r="C223" t="str">
            <v>M</v>
          </cell>
          <cell r="D223" t="str">
            <v>Salaries, Wages and Allowances</v>
          </cell>
          <cell r="E223">
            <v>40031367</v>
          </cell>
          <cell r="F223">
            <v>40031.366999999998</v>
          </cell>
        </row>
        <row r="224">
          <cell r="B224" t="str">
            <v>kz271</v>
          </cell>
          <cell r="C224" t="str">
            <v>M</v>
          </cell>
          <cell r="D224" t="str">
            <v>Salaries, Wages and Allowances</v>
          </cell>
          <cell r="E224">
            <v>19493171</v>
          </cell>
          <cell r="F224">
            <v>19493.170999999998</v>
          </cell>
        </row>
        <row r="225">
          <cell r="B225" t="str">
            <v>kz282</v>
          </cell>
          <cell r="C225" t="str">
            <v>H</v>
          </cell>
          <cell r="D225" t="str">
            <v>Salaries, Wages and Allowances</v>
          </cell>
          <cell r="E225">
            <v>347879100</v>
          </cell>
          <cell r="F225">
            <v>347879.1</v>
          </cell>
        </row>
        <row r="226">
          <cell r="B226" t="str">
            <v>MP323</v>
          </cell>
          <cell r="C226" t="str">
            <v>M</v>
          </cell>
          <cell r="D226" t="str">
            <v>Salaries, Wages and Allowances</v>
          </cell>
          <cell r="E226">
            <v>50160089</v>
          </cell>
          <cell r="F226">
            <v>50160.089</v>
          </cell>
        </row>
        <row r="227">
          <cell r="B227" t="str">
            <v>kz284</v>
          </cell>
          <cell r="C227" t="str">
            <v>L</v>
          </cell>
          <cell r="D227" t="str">
            <v>Salaries, Wages and Allowances</v>
          </cell>
          <cell r="E227">
            <v>55614000</v>
          </cell>
          <cell r="F227">
            <v>55614</v>
          </cell>
        </row>
        <row r="228">
          <cell r="B228" t="str">
            <v>kz222</v>
          </cell>
          <cell r="C228" t="str">
            <v>M</v>
          </cell>
          <cell r="D228" t="str">
            <v>Salaries, Wages and Allowances</v>
          </cell>
          <cell r="E228">
            <v>67262128</v>
          </cell>
          <cell r="F228">
            <v>67262.127999999997</v>
          </cell>
        </row>
        <row r="229">
          <cell r="B229" t="str">
            <v>kz221</v>
          </cell>
          <cell r="C229" t="str">
            <v>L</v>
          </cell>
          <cell r="D229" t="str">
            <v>Salaries, Wages and Allowances</v>
          </cell>
          <cell r="F229">
            <v>0</v>
          </cell>
        </row>
        <row r="230">
          <cell r="B230" t="str">
            <v>NC072</v>
          </cell>
          <cell r="C230" t="str">
            <v>L</v>
          </cell>
          <cell r="D230" t="str">
            <v>Salaries, Wages and Allowances</v>
          </cell>
          <cell r="E230">
            <v>25857679</v>
          </cell>
          <cell r="F230">
            <v>25857.679</v>
          </cell>
        </row>
        <row r="231">
          <cell r="B231" t="str">
            <v>kz234</v>
          </cell>
          <cell r="C231" t="str">
            <v>M</v>
          </cell>
          <cell r="D231" t="str">
            <v>Salaries, Wages and Allowances</v>
          </cell>
          <cell r="F231">
            <v>0</v>
          </cell>
        </row>
        <row r="232">
          <cell r="B232" t="str">
            <v>kz214</v>
          </cell>
          <cell r="C232" t="str">
            <v>L</v>
          </cell>
          <cell r="D232" t="str">
            <v>Salaries, Wages and Allowances</v>
          </cell>
          <cell r="F232">
            <v>0</v>
          </cell>
        </row>
        <row r="233">
          <cell r="B233" t="str">
            <v>kz245</v>
          </cell>
          <cell r="C233" t="str">
            <v>M</v>
          </cell>
          <cell r="D233" t="str">
            <v>Salaries, Wages and Allowances</v>
          </cell>
          <cell r="F233">
            <v>0</v>
          </cell>
        </row>
        <row r="234">
          <cell r="B234" t="str">
            <v>kz435</v>
          </cell>
          <cell r="C234" t="str">
            <v>M</v>
          </cell>
          <cell r="D234" t="str">
            <v>Salaries, Wages and Allowances</v>
          </cell>
          <cell r="E234">
            <v>31205826</v>
          </cell>
          <cell r="F234">
            <v>31205.826000000001</v>
          </cell>
        </row>
        <row r="235">
          <cell r="B235" t="str">
            <v>EC442</v>
          </cell>
          <cell r="C235" t="str">
            <v>M</v>
          </cell>
          <cell r="D235" t="str">
            <v>Salaries, Wages and Allowances</v>
          </cell>
          <cell r="F235">
            <v>0</v>
          </cell>
        </row>
        <row r="236">
          <cell r="B236" t="str">
            <v>kz213</v>
          </cell>
          <cell r="C236" t="str">
            <v>L</v>
          </cell>
          <cell r="D236" t="str">
            <v>Salaries, Wages and Allowances</v>
          </cell>
          <cell r="E236">
            <v>23241452</v>
          </cell>
          <cell r="F236">
            <v>23241.452000000001</v>
          </cell>
        </row>
        <row r="237">
          <cell r="B237" t="str">
            <v>kz262</v>
          </cell>
          <cell r="C237" t="str">
            <v>L</v>
          </cell>
          <cell r="D237" t="str">
            <v>Salaries, Wages and Allowances</v>
          </cell>
          <cell r="E237">
            <v>22592747</v>
          </cell>
          <cell r="F237">
            <v>22592.746999999999</v>
          </cell>
        </row>
        <row r="238">
          <cell r="B238" t="str">
            <v>NW401</v>
          </cell>
          <cell r="C238" t="str">
            <v>M</v>
          </cell>
          <cell r="D238" t="str">
            <v>Salaries, Wages and Allowances</v>
          </cell>
          <cell r="F238">
            <v>0</v>
          </cell>
        </row>
        <row r="239">
          <cell r="B239" t="str">
            <v>kz211</v>
          </cell>
          <cell r="C239" t="str">
            <v>L</v>
          </cell>
          <cell r="D239" t="str">
            <v>Salaries, Wages and Allowances</v>
          </cell>
          <cell r="E239">
            <v>12980299</v>
          </cell>
          <cell r="F239">
            <v>12980.299000000001</v>
          </cell>
        </row>
        <row r="240">
          <cell r="B240" t="str">
            <v>GT483</v>
          </cell>
          <cell r="C240" t="str">
            <v>M</v>
          </cell>
          <cell r="D240" t="str">
            <v>Salaries, Wages and Allowances</v>
          </cell>
          <cell r="E240">
            <v>90952826</v>
          </cell>
          <cell r="F240">
            <v>90952.826000000001</v>
          </cell>
        </row>
        <row r="241">
          <cell r="B241" t="str">
            <v>WC022</v>
          </cell>
          <cell r="C241" t="str">
            <v>L</v>
          </cell>
          <cell r="D241" t="str">
            <v>Salaries, Wages and Allowances</v>
          </cell>
          <cell r="E241">
            <v>79293000</v>
          </cell>
          <cell r="F241">
            <v>79293</v>
          </cell>
        </row>
        <row r="242">
          <cell r="B242" t="str">
            <v>DC44</v>
          </cell>
          <cell r="C242" t="str">
            <v>M</v>
          </cell>
          <cell r="D242" t="str">
            <v>Salaries, Wages and Allowances</v>
          </cell>
          <cell r="E242">
            <v>47726580</v>
          </cell>
          <cell r="F242">
            <v>47726.58</v>
          </cell>
        </row>
        <row r="243">
          <cell r="B243" t="str">
            <v>DC25</v>
          </cell>
          <cell r="C243" t="str">
            <v>L</v>
          </cell>
          <cell r="D243" t="str">
            <v>Salaries, Wages and Allowances</v>
          </cell>
          <cell r="E243">
            <v>32397720</v>
          </cell>
          <cell r="F243">
            <v>32397.72</v>
          </cell>
        </row>
        <row r="244">
          <cell r="B244" t="str">
            <v>DC12</v>
          </cell>
          <cell r="C244" t="str">
            <v>H</v>
          </cell>
          <cell r="D244" t="str">
            <v>Salaries, Wages and Allowances</v>
          </cell>
          <cell r="E244">
            <v>246575010</v>
          </cell>
          <cell r="F244">
            <v>246575.01</v>
          </cell>
        </row>
        <row r="245">
          <cell r="B245" t="str">
            <v>DC37</v>
          </cell>
          <cell r="C245" t="str">
            <v>H</v>
          </cell>
          <cell r="D245" t="str">
            <v>Salaries, Wages and Allowances</v>
          </cell>
          <cell r="E245">
            <v>60242290</v>
          </cell>
          <cell r="F245">
            <v>60242.29</v>
          </cell>
        </row>
        <row r="246">
          <cell r="B246" t="str">
            <v>DC10</v>
          </cell>
          <cell r="C246" t="str">
            <v>M</v>
          </cell>
          <cell r="D246" t="str">
            <v>Salaries, Wages and Allowances</v>
          </cell>
          <cell r="E246">
            <v>38997135</v>
          </cell>
          <cell r="F246">
            <v>38997.135000000002</v>
          </cell>
        </row>
        <row r="247">
          <cell r="B247" t="str">
            <v>DC2</v>
          </cell>
          <cell r="C247" t="str">
            <v>M</v>
          </cell>
          <cell r="D247" t="str">
            <v>Salaries, Wages and Allowances</v>
          </cell>
          <cell r="E247">
            <v>133720700</v>
          </cell>
          <cell r="F247">
            <v>133720.70000000001</v>
          </cell>
        </row>
        <row r="248">
          <cell r="B248" t="str">
            <v>DC35</v>
          </cell>
          <cell r="C248" t="str">
            <v>M</v>
          </cell>
          <cell r="D248" t="str">
            <v>Salaries, Wages and Allowances</v>
          </cell>
          <cell r="E248">
            <v>125377188</v>
          </cell>
          <cell r="F248">
            <v>125377.18799999999</v>
          </cell>
        </row>
        <row r="249">
          <cell r="B249" t="str">
            <v>DC5</v>
          </cell>
          <cell r="C249" t="str">
            <v>M</v>
          </cell>
          <cell r="D249" t="str">
            <v>Salaries, Wages and Allowances</v>
          </cell>
          <cell r="E249">
            <v>11239124</v>
          </cell>
          <cell r="F249">
            <v>11239.124</v>
          </cell>
        </row>
        <row r="250">
          <cell r="B250" t="str">
            <v>DC13</v>
          </cell>
          <cell r="C250" t="str">
            <v>M</v>
          </cell>
          <cell r="D250" t="str">
            <v>Salaries, Wages and Allowances</v>
          </cell>
          <cell r="E250">
            <v>107123614</v>
          </cell>
          <cell r="F250">
            <v>107123.614</v>
          </cell>
        </row>
        <row r="251">
          <cell r="B251" t="str">
            <v>DC40</v>
          </cell>
          <cell r="C251" t="str">
            <v>M</v>
          </cell>
          <cell r="D251" t="str">
            <v>Salaries, Wages and Allowances</v>
          </cell>
          <cell r="E251">
            <v>53878072</v>
          </cell>
          <cell r="F251">
            <v>53878.072</v>
          </cell>
        </row>
        <row r="252">
          <cell r="B252" t="str">
            <v>DC39</v>
          </cell>
          <cell r="C252" t="str">
            <v>M</v>
          </cell>
          <cell r="D252" t="str">
            <v>Salaries, Wages and Allowances</v>
          </cell>
          <cell r="E252">
            <v>45961000</v>
          </cell>
          <cell r="F252">
            <v>45961</v>
          </cell>
        </row>
        <row r="253">
          <cell r="B253" t="str">
            <v>DC4</v>
          </cell>
          <cell r="C253" t="str">
            <v>M</v>
          </cell>
          <cell r="D253" t="str">
            <v>Salaries, Wages and Allowances</v>
          </cell>
          <cell r="E253">
            <v>82739890</v>
          </cell>
          <cell r="F253">
            <v>82739.89</v>
          </cell>
        </row>
        <row r="254">
          <cell r="B254" t="str">
            <v>DC32</v>
          </cell>
          <cell r="C254" t="str">
            <v>H</v>
          </cell>
          <cell r="D254" t="str">
            <v>Salaries, Wages and Allowances</v>
          </cell>
          <cell r="E254">
            <v>66172636</v>
          </cell>
          <cell r="F254">
            <v>66172.635999999999</v>
          </cell>
        </row>
        <row r="255">
          <cell r="B255" t="str">
            <v>DC20</v>
          </cell>
          <cell r="C255" t="str">
            <v>L</v>
          </cell>
          <cell r="D255" t="str">
            <v>Salaries, Wages and Allowances</v>
          </cell>
          <cell r="E255">
            <v>56410400</v>
          </cell>
          <cell r="F255">
            <v>56410.400000000001</v>
          </cell>
        </row>
        <row r="256">
          <cell r="B256" t="str">
            <v>DC9</v>
          </cell>
          <cell r="C256" t="str">
            <v>M</v>
          </cell>
          <cell r="D256" t="str">
            <v>Salaries, Wages and Allowances</v>
          </cell>
          <cell r="E256">
            <v>29165840</v>
          </cell>
          <cell r="F256">
            <v>29165.84</v>
          </cell>
        </row>
        <row r="257">
          <cell r="B257" t="str">
            <v>DC30</v>
          </cell>
          <cell r="C257" t="str">
            <v>M</v>
          </cell>
          <cell r="D257" t="str">
            <v>Salaries, Wages and Allowances</v>
          </cell>
          <cell r="E257">
            <v>70471380</v>
          </cell>
          <cell r="F257">
            <v>70471.38</v>
          </cell>
        </row>
        <row r="258">
          <cell r="B258" t="str">
            <v>DC47</v>
          </cell>
          <cell r="C258" t="str">
            <v>H</v>
          </cell>
          <cell r="D258" t="str">
            <v>Salaries, Wages and Allowances</v>
          </cell>
          <cell r="E258">
            <v>130695900</v>
          </cell>
          <cell r="F258">
            <v>130695.9</v>
          </cell>
        </row>
        <row r="259">
          <cell r="B259" t="str">
            <v>DC29</v>
          </cell>
          <cell r="C259" t="str">
            <v>L</v>
          </cell>
          <cell r="D259" t="str">
            <v>Salaries, Wages and Allowances</v>
          </cell>
          <cell r="E259">
            <v>86862512</v>
          </cell>
          <cell r="F259">
            <v>86862.512000000002</v>
          </cell>
        </row>
        <row r="260">
          <cell r="B260" t="str">
            <v>DC45</v>
          </cell>
          <cell r="C260" t="str">
            <v>M</v>
          </cell>
          <cell r="D260" t="str">
            <v>Salaries, Wages and Allowances</v>
          </cell>
          <cell r="E260">
            <v>43877526</v>
          </cell>
          <cell r="F260">
            <v>43877.525999999998</v>
          </cell>
        </row>
        <row r="261">
          <cell r="B261" t="str">
            <v>DC18</v>
          </cell>
          <cell r="C261" t="str">
            <v>L</v>
          </cell>
          <cell r="D261" t="str">
            <v>Salaries, Wages and Allowances</v>
          </cell>
          <cell r="E261">
            <v>40640607</v>
          </cell>
          <cell r="F261">
            <v>40640.607000000004</v>
          </cell>
        </row>
        <row r="262">
          <cell r="B262" t="str">
            <v>DC46</v>
          </cell>
          <cell r="C262" t="str">
            <v>L</v>
          </cell>
          <cell r="D262" t="str">
            <v>Salaries, Wages and Allowances</v>
          </cell>
          <cell r="E262">
            <v>22920267</v>
          </cell>
          <cell r="F262">
            <v>22920.267</v>
          </cell>
        </row>
        <row r="263">
          <cell r="B263" t="str">
            <v>DC33</v>
          </cell>
          <cell r="C263" t="str">
            <v>L</v>
          </cell>
          <cell r="D263" t="str">
            <v>Salaries, Wages and Allowances</v>
          </cell>
          <cell r="E263">
            <v>83854000</v>
          </cell>
          <cell r="F263">
            <v>83854</v>
          </cell>
        </row>
        <row r="264">
          <cell r="B264" t="str">
            <v>DC17</v>
          </cell>
          <cell r="C264" t="str">
            <v>L</v>
          </cell>
          <cell r="D264" t="str">
            <v>Salaries, Wages and Allowances</v>
          </cell>
          <cell r="E264">
            <v>68645718</v>
          </cell>
          <cell r="F264">
            <v>68645.717999999993</v>
          </cell>
        </row>
        <row r="265">
          <cell r="B265" t="str">
            <v>DC6</v>
          </cell>
          <cell r="C265" t="str">
            <v>M</v>
          </cell>
          <cell r="D265" t="str">
            <v>Salaries, Wages and Allowances</v>
          </cell>
          <cell r="E265">
            <v>25202506</v>
          </cell>
          <cell r="F265">
            <v>25202.506000000001</v>
          </cell>
        </row>
        <row r="266">
          <cell r="B266" t="str">
            <v>DC38</v>
          </cell>
          <cell r="C266" t="str">
            <v>L</v>
          </cell>
          <cell r="D266" t="str">
            <v>Salaries, Wages and Allowances</v>
          </cell>
          <cell r="E266">
            <v>81986308</v>
          </cell>
          <cell r="F266">
            <v>81986.308000000005</v>
          </cell>
        </row>
        <row r="267">
          <cell r="B267" t="str">
            <v>DC31</v>
          </cell>
          <cell r="C267" t="str">
            <v>H</v>
          </cell>
          <cell r="D267" t="str">
            <v>Salaries, Wages and Allowances</v>
          </cell>
          <cell r="E267">
            <v>73446525</v>
          </cell>
          <cell r="F267">
            <v>73446.524999999994</v>
          </cell>
        </row>
        <row r="268">
          <cell r="B268" t="str">
            <v>DC15</v>
          </cell>
          <cell r="C268" t="str">
            <v>H</v>
          </cell>
          <cell r="D268" t="str">
            <v>Salaries, Wages and Allowances</v>
          </cell>
          <cell r="E268">
            <v>181719240</v>
          </cell>
          <cell r="F268">
            <v>181719.24</v>
          </cell>
        </row>
        <row r="269">
          <cell r="B269" t="str">
            <v>DC3</v>
          </cell>
          <cell r="C269" t="str">
            <v>M</v>
          </cell>
          <cell r="D269" t="str">
            <v>Salaries, Wages and Allowances</v>
          </cell>
          <cell r="E269">
            <v>47552225</v>
          </cell>
          <cell r="F269">
            <v>47552.224999999999</v>
          </cell>
        </row>
        <row r="270">
          <cell r="B270" t="str">
            <v>DC7</v>
          </cell>
          <cell r="C270" t="str">
            <v>M</v>
          </cell>
          <cell r="D270" t="str">
            <v>Salaries, Wages and Allowances</v>
          </cell>
          <cell r="E270">
            <v>24325619</v>
          </cell>
          <cell r="F270">
            <v>24325.618999999999</v>
          </cell>
        </row>
        <row r="271">
          <cell r="B271" t="str">
            <v>DC42</v>
          </cell>
          <cell r="C271" t="str">
            <v>M</v>
          </cell>
          <cell r="D271" t="str">
            <v>Salaries, Wages and Allowances</v>
          </cell>
          <cell r="E271">
            <v>180585689</v>
          </cell>
          <cell r="F271">
            <v>180585.68900000001</v>
          </cell>
        </row>
        <row r="272">
          <cell r="B272" t="str">
            <v>DC43</v>
          </cell>
          <cell r="C272" t="str">
            <v>L</v>
          </cell>
          <cell r="D272" t="str">
            <v>Salaries, Wages and Allowances</v>
          </cell>
          <cell r="F272">
            <v>0</v>
          </cell>
        </row>
        <row r="273">
          <cell r="B273" t="str">
            <v>DC8</v>
          </cell>
          <cell r="C273" t="str">
            <v>M</v>
          </cell>
          <cell r="D273" t="str">
            <v>Salaries, Wages and Allowances</v>
          </cell>
          <cell r="E273">
            <v>34107004</v>
          </cell>
          <cell r="F273">
            <v>34107.004000000001</v>
          </cell>
        </row>
        <row r="274">
          <cell r="B274" t="str">
            <v>DC19</v>
          </cell>
          <cell r="C274" t="str">
            <v>L</v>
          </cell>
          <cell r="D274" t="str">
            <v>Salaries, Wages and Allowances</v>
          </cell>
          <cell r="F274">
            <v>0</v>
          </cell>
        </row>
        <row r="275">
          <cell r="B275" t="str">
            <v>DC21</v>
          </cell>
          <cell r="C275" t="str">
            <v>H</v>
          </cell>
          <cell r="D275" t="str">
            <v>Salaries, Wages and Allowances</v>
          </cell>
          <cell r="E275">
            <v>205884764</v>
          </cell>
          <cell r="F275">
            <v>205884.764</v>
          </cell>
        </row>
        <row r="276">
          <cell r="B276" t="str">
            <v>DC14</v>
          </cell>
          <cell r="C276" t="str">
            <v>H</v>
          </cell>
          <cell r="D276" t="str">
            <v>Salaries, Wages and Allowances</v>
          </cell>
          <cell r="E276">
            <v>62755382</v>
          </cell>
          <cell r="F276">
            <v>62755.381999999998</v>
          </cell>
        </row>
        <row r="277">
          <cell r="B277" t="str">
            <v>DC22</v>
          </cell>
          <cell r="C277" t="str">
            <v>M</v>
          </cell>
          <cell r="D277" t="str">
            <v>Salaries, Wages and Allowances</v>
          </cell>
          <cell r="E277">
            <v>104193583</v>
          </cell>
          <cell r="F277">
            <v>104193.583</v>
          </cell>
        </row>
        <row r="278">
          <cell r="B278" t="str">
            <v>DC27</v>
          </cell>
          <cell r="C278" t="str">
            <v>M</v>
          </cell>
          <cell r="D278" t="str">
            <v>Salaries, Wages and Allowances</v>
          </cell>
          <cell r="E278">
            <v>58732035</v>
          </cell>
          <cell r="F278">
            <v>58732.035000000003</v>
          </cell>
        </row>
        <row r="279">
          <cell r="B279" t="str">
            <v>DC24</v>
          </cell>
          <cell r="C279" t="str">
            <v>L</v>
          </cell>
          <cell r="D279" t="str">
            <v>Salaries, Wages and Allowances</v>
          </cell>
          <cell r="E279">
            <v>29755226</v>
          </cell>
          <cell r="F279">
            <v>29755.225999999999</v>
          </cell>
        </row>
        <row r="280">
          <cell r="B280" t="str">
            <v>DC23</v>
          </cell>
          <cell r="C280" t="str">
            <v>M</v>
          </cell>
          <cell r="D280" t="str">
            <v>Salaries, Wages and Allowances</v>
          </cell>
          <cell r="F280">
            <v>0</v>
          </cell>
        </row>
        <row r="281">
          <cell r="B281" t="str">
            <v>DC28</v>
          </cell>
          <cell r="C281" t="str">
            <v>H</v>
          </cell>
          <cell r="D281" t="str">
            <v>Salaries, Wages and Allowances</v>
          </cell>
          <cell r="F281">
            <v>0</v>
          </cell>
        </row>
        <row r="282">
          <cell r="B282" t="str">
            <v>DC34</v>
          </cell>
          <cell r="C282" t="str">
            <v>L</v>
          </cell>
          <cell r="D282" t="str">
            <v>Salaries, Wages and Allowances</v>
          </cell>
          <cell r="E282">
            <v>161948000</v>
          </cell>
          <cell r="F282">
            <v>161948</v>
          </cell>
        </row>
        <row r="283">
          <cell r="B283" t="str">
            <v>DC36</v>
          </cell>
          <cell r="C283" t="str">
            <v>L</v>
          </cell>
          <cell r="D283" t="str">
            <v>Salaries, Wages and Allowances</v>
          </cell>
          <cell r="E283">
            <v>45090348</v>
          </cell>
          <cell r="F283">
            <v>45090.347999999998</v>
          </cell>
        </row>
        <row r="284">
          <cell r="B284" t="str">
            <v>DC1</v>
          </cell>
          <cell r="C284" t="str">
            <v>M</v>
          </cell>
          <cell r="D284" t="str">
            <v>Salaries, Wages and Allowances</v>
          </cell>
          <cell r="E284">
            <v>65222180</v>
          </cell>
          <cell r="F284">
            <v>65222.18</v>
          </cell>
        </row>
        <row r="285">
          <cell r="B285" t="str">
            <v>DC48</v>
          </cell>
          <cell r="C285" t="str">
            <v>M</v>
          </cell>
          <cell r="D285" t="str">
            <v>Salaries, Wages and Allowances</v>
          </cell>
          <cell r="E285">
            <v>105728840</v>
          </cell>
          <cell r="F285">
            <v>105728.84</v>
          </cell>
        </row>
        <row r="286">
          <cell r="B286" t="str">
            <v>DC16</v>
          </cell>
          <cell r="C286" t="str">
            <v>L</v>
          </cell>
          <cell r="D286" t="str">
            <v>Salaries, Wages and Allowances</v>
          </cell>
          <cell r="F286">
            <v>0</v>
          </cell>
        </row>
        <row r="287">
          <cell r="B287" t="str">
            <v>DC26</v>
          </cell>
          <cell r="C287" t="str">
            <v>M</v>
          </cell>
          <cell r="D287" t="str">
            <v>Salaries, Wages and Allowances</v>
          </cell>
          <cell r="E287">
            <v>69257000</v>
          </cell>
          <cell r="F287">
            <v>69257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B11" t="str">
            <v>BUF</v>
          </cell>
          <cell r="C11" t="str">
            <v>Buffalo City</v>
          </cell>
          <cell r="D11" t="str">
            <v>H</v>
          </cell>
          <cell r="E11">
            <v>593485</v>
          </cell>
          <cell r="F11">
            <v>3960776</v>
          </cell>
          <cell r="G11">
            <v>4554262</v>
          </cell>
          <cell r="H11">
            <v>593485</v>
          </cell>
          <cell r="I11">
            <v>4443555</v>
          </cell>
          <cell r="J11">
            <v>5037040</v>
          </cell>
        </row>
        <row r="12">
          <cell r="B12" t="str">
            <v>NMA</v>
          </cell>
          <cell r="C12" t="str">
            <v>Nelson Mandela Bay</v>
          </cell>
          <cell r="D12" t="str">
            <v>H</v>
          </cell>
          <cell r="E12">
            <v>1195870</v>
          </cell>
          <cell r="F12">
            <v>7097542</v>
          </cell>
          <cell r="G12">
            <v>8293413</v>
          </cell>
          <cell r="H12">
            <v>1195870</v>
          </cell>
          <cell r="I12">
            <v>7952069</v>
          </cell>
          <cell r="J12">
            <v>9147939</v>
          </cell>
        </row>
        <row r="13">
          <cell r="B13" t="str">
            <v>EC101</v>
          </cell>
          <cell r="C13" t="str">
            <v>Camdeboo</v>
          </cell>
          <cell r="D13" t="str">
            <v>L</v>
          </cell>
          <cell r="E13">
            <v>18656</v>
          </cell>
          <cell r="F13">
            <v>177631</v>
          </cell>
          <cell r="G13">
            <v>196287</v>
          </cell>
          <cell r="H13">
            <v>18656</v>
          </cell>
          <cell r="I13">
            <v>169496</v>
          </cell>
          <cell r="J13">
            <v>188152</v>
          </cell>
        </row>
        <row r="14">
          <cell r="B14" t="str">
            <v>EC102</v>
          </cell>
          <cell r="C14" t="str">
            <v>Blue Crane Route</v>
          </cell>
          <cell r="D14" t="str">
            <v>L</v>
          </cell>
          <cell r="E14">
            <v>26876</v>
          </cell>
          <cell r="F14">
            <v>160899</v>
          </cell>
          <cell r="G14">
            <v>187775</v>
          </cell>
          <cell r="H14">
            <v>26876</v>
          </cell>
          <cell r="I14">
            <v>175347</v>
          </cell>
          <cell r="J14">
            <v>202223</v>
          </cell>
        </row>
        <row r="15">
          <cell r="B15" t="str">
            <v>EC103</v>
          </cell>
          <cell r="C15" t="str">
            <v>Ikwezi</v>
          </cell>
          <cell r="D15" t="str">
            <v>L</v>
          </cell>
          <cell r="E15">
            <v>9925</v>
          </cell>
          <cell r="F15">
            <v>41275</v>
          </cell>
          <cell r="G15">
            <v>51200</v>
          </cell>
          <cell r="H15">
            <v>9925</v>
          </cell>
          <cell r="I15">
            <v>42601</v>
          </cell>
          <cell r="J15">
            <v>52526</v>
          </cell>
        </row>
        <row r="16">
          <cell r="B16" t="str">
            <v>EC104</v>
          </cell>
          <cell r="C16" t="str">
            <v>Makana</v>
          </cell>
          <cell r="D16" t="str">
            <v>M</v>
          </cell>
          <cell r="E16">
            <v>94186</v>
          </cell>
          <cell r="F16">
            <v>348057</v>
          </cell>
          <cell r="G16">
            <v>442243</v>
          </cell>
          <cell r="H16">
            <v>94186</v>
          </cell>
          <cell r="I16">
            <v>356314</v>
          </cell>
          <cell r="J16">
            <v>450500</v>
          </cell>
        </row>
        <row r="17">
          <cell r="B17" t="str">
            <v>EC105</v>
          </cell>
          <cell r="C17" t="str">
            <v>Ndlambe</v>
          </cell>
          <cell r="D17" t="str">
            <v>L</v>
          </cell>
          <cell r="E17">
            <v>55187</v>
          </cell>
          <cell r="F17">
            <v>435877</v>
          </cell>
          <cell r="G17">
            <v>491064</v>
          </cell>
          <cell r="H17">
            <v>55187</v>
          </cell>
          <cell r="I17">
            <v>527374</v>
          </cell>
          <cell r="J17">
            <v>582561</v>
          </cell>
        </row>
        <row r="18">
          <cell r="B18" t="str">
            <v>EC106</v>
          </cell>
          <cell r="C18" t="str">
            <v>Sundays River Valley</v>
          </cell>
          <cell r="D18" t="str">
            <v>M</v>
          </cell>
          <cell r="E18">
            <v>45944</v>
          </cell>
          <cell r="F18">
            <v>102543</v>
          </cell>
          <cell r="G18">
            <v>148487</v>
          </cell>
          <cell r="H18">
            <v>45944</v>
          </cell>
          <cell r="I18">
            <v>126017</v>
          </cell>
          <cell r="J18">
            <v>171961</v>
          </cell>
        </row>
        <row r="19">
          <cell r="B19" t="str">
            <v>EC107</v>
          </cell>
          <cell r="C19" t="str">
            <v>Baviaans</v>
          </cell>
          <cell r="D19" t="str">
            <v>L</v>
          </cell>
          <cell r="E19">
            <v>21254</v>
          </cell>
          <cell r="F19">
            <v>66233</v>
          </cell>
          <cell r="G19">
            <v>87486</v>
          </cell>
          <cell r="H19">
            <v>21254</v>
          </cell>
          <cell r="I19">
            <v>68917</v>
          </cell>
          <cell r="J19">
            <v>90171</v>
          </cell>
        </row>
        <row r="20">
          <cell r="B20" t="str">
            <v>EC108</v>
          </cell>
          <cell r="C20" t="str">
            <v>Kouga</v>
          </cell>
          <cell r="D20" t="str">
            <v>M</v>
          </cell>
          <cell r="E20">
            <v>29233</v>
          </cell>
          <cell r="F20">
            <v>562033</v>
          </cell>
          <cell r="G20">
            <v>591266</v>
          </cell>
          <cell r="H20">
            <v>29233</v>
          </cell>
          <cell r="I20">
            <v>521023</v>
          </cell>
          <cell r="J20">
            <v>550257</v>
          </cell>
        </row>
        <row r="21">
          <cell r="B21" t="str">
            <v>EC109</v>
          </cell>
          <cell r="C21" t="str">
            <v>Kou-Kamma</v>
          </cell>
          <cell r="D21" t="str">
            <v>M</v>
          </cell>
          <cell r="E21">
            <v>11669</v>
          </cell>
          <cell r="F21">
            <v>138376</v>
          </cell>
          <cell r="G21">
            <v>150045</v>
          </cell>
          <cell r="H21">
            <v>11669</v>
          </cell>
          <cell r="I21">
            <v>109961</v>
          </cell>
          <cell r="J21">
            <v>121630</v>
          </cell>
        </row>
        <row r="22">
          <cell r="B22" t="str">
            <v>DC10</v>
          </cell>
          <cell r="C22" t="str">
            <v>Sarah Baartman</v>
          </cell>
          <cell r="D22" t="str">
            <v>M</v>
          </cell>
          <cell r="E22">
            <v>149213</v>
          </cell>
          <cell r="F22">
            <v>117791</v>
          </cell>
          <cell r="G22">
            <v>267004</v>
          </cell>
          <cell r="H22">
            <v>149213</v>
          </cell>
          <cell r="I22">
            <v>110629</v>
          </cell>
          <cell r="J22">
            <v>259842</v>
          </cell>
        </row>
        <row r="23">
          <cell r="B23" t="str">
            <v>EC121</v>
          </cell>
          <cell r="C23" t="str">
            <v>Mbhashe</v>
          </cell>
          <cell r="D23" t="str">
            <v>L</v>
          </cell>
          <cell r="E23">
            <v>38254</v>
          </cell>
          <cell r="F23">
            <v>141363</v>
          </cell>
          <cell r="G23">
            <v>179616</v>
          </cell>
          <cell r="H23">
            <v>38254</v>
          </cell>
          <cell r="I23">
            <v>177568</v>
          </cell>
          <cell r="J23">
            <v>215822</v>
          </cell>
        </row>
        <row r="24">
          <cell r="B24" t="str">
            <v>EC122</v>
          </cell>
          <cell r="C24" t="str">
            <v>Mnquma</v>
          </cell>
          <cell r="D24" t="str">
            <v>M</v>
          </cell>
          <cell r="F24">
            <v>192312</v>
          </cell>
          <cell r="G24">
            <v>192312</v>
          </cell>
          <cell r="I24">
            <v>241993</v>
          </cell>
          <cell r="J24">
            <v>241993</v>
          </cell>
        </row>
        <row r="25">
          <cell r="B25" t="str">
            <v>EC123</v>
          </cell>
          <cell r="C25" t="str">
            <v>Great Kei</v>
          </cell>
          <cell r="D25" t="str">
            <v>L</v>
          </cell>
          <cell r="E25">
            <v>422931</v>
          </cell>
          <cell r="F25">
            <v>85295</v>
          </cell>
          <cell r="G25">
            <v>508226</v>
          </cell>
          <cell r="H25">
            <v>422931</v>
          </cell>
          <cell r="I25">
            <v>75274</v>
          </cell>
          <cell r="J25">
            <v>498205</v>
          </cell>
        </row>
        <row r="26">
          <cell r="B26" t="str">
            <v>EC124</v>
          </cell>
          <cell r="C26" t="str">
            <v>Amahlathi</v>
          </cell>
          <cell r="D26" t="str">
            <v>L</v>
          </cell>
          <cell r="E26">
            <v>87091</v>
          </cell>
          <cell r="G26">
            <v>87091</v>
          </cell>
          <cell r="H26">
            <v>87091</v>
          </cell>
          <cell r="J26">
            <v>87091</v>
          </cell>
        </row>
        <row r="27">
          <cell r="B27" t="str">
            <v>EC126</v>
          </cell>
          <cell r="C27" t="str">
            <v>Ngqushwa</v>
          </cell>
          <cell r="D27" t="str">
            <v>M</v>
          </cell>
          <cell r="E27">
            <v>12121</v>
          </cell>
          <cell r="F27">
            <v>96218</v>
          </cell>
          <cell r="G27">
            <v>108338</v>
          </cell>
          <cell r="H27">
            <v>12121</v>
          </cell>
          <cell r="I27">
            <v>102288</v>
          </cell>
          <cell r="J27">
            <v>114408</v>
          </cell>
        </row>
        <row r="28">
          <cell r="B28" t="str">
            <v>EC128</v>
          </cell>
          <cell r="C28" t="str">
            <v>Nxuba</v>
          </cell>
          <cell r="D28" t="str">
            <v>L</v>
          </cell>
          <cell r="E28">
            <v>203192</v>
          </cell>
          <cell r="F28">
            <v>66608</v>
          </cell>
          <cell r="G28">
            <v>269799</v>
          </cell>
          <cell r="H28">
            <v>203192</v>
          </cell>
          <cell r="I28">
            <v>67716</v>
          </cell>
          <cell r="J28">
            <v>270908</v>
          </cell>
        </row>
        <row r="29">
          <cell r="B29" t="str">
            <v>DC12</v>
          </cell>
          <cell r="C29" t="str">
            <v>Amathole</v>
          </cell>
          <cell r="D29" t="str">
            <v>H</v>
          </cell>
          <cell r="E29">
            <v>1024336</v>
          </cell>
          <cell r="F29">
            <v>63337</v>
          </cell>
          <cell r="G29">
            <v>1087673</v>
          </cell>
          <cell r="H29">
            <v>1024336</v>
          </cell>
          <cell r="I29">
            <v>29246</v>
          </cell>
          <cell r="J29">
            <v>1053582</v>
          </cell>
        </row>
        <row r="30">
          <cell r="B30" t="str">
            <v>EC131</v>
          </cell>
          <cell r="C30" t="str">
            <v>Inxuba Yethemba</v>
          </cell>
          <cell r="D30" t="str">
            <v>L</v>
          </cell>
          <cell r="F30">
            <v>137305</v>
          </cell>
          <cell r="G30">
            <v>137305</v>
          </cell>
          <cell r="I30">
            <v>140208</v>
          </cell>
          <cell r="J30">
            <v>140208</v>
          </cell>
        </row>
        <row r="31">
          <cell r="B31" t="str">
            <v>EC132</v>
          </cell>
          <cell r="C31" t="str">
            <v>Tsolwana</v>
          </cell>
          <cell r="D31" t="str">
            <v>L</v>
          </cell>
          <cell r="E31">
            <v>10016</v>
          </cell>
          <cell r="F31">
            <v>56565</v>
          </cell>
          <cell r="G31">
            <v>66581</v>
          </cell>
          <cell r="H31">
            <v>10016</v>
          </cell>
          <cell r="I31">
            <v>62055</v>
          </cell>
          <cell r="J31">
            <v>72071</v>
          </cell>
        </row>
        <row r="32">
          <cell r="B32" t="str">
            <v>EC133</v>
          </cell>
          <cell r="C32" t="str">
            <v>Inkwanca</v>
          </cell>
          <cell r="D32" t="str">
            <v>L</v>
          </cell>
          <cell r="E32">
            <v>12806</v>
          </cell>
          <cell r="F32">
            <v>57254</v>
          </cell>
          <cell r="G32">
            <v>70060</v>
          </cell>
          <cell r="H32">
            <v>12806</v>
          </cell>
          <cell r="I32">
            <v>64659</v>
          </cell>
          <cell r="J32">
            <v>77466</v>
          </cell>
        </row>
        <row r="33">
          <cell r="B33" t="str">
            <v>EC134</v>
          </cell>
          <cell r="C33" t="str">
            <v>Lukhanji</v>
          </cell>
          <cell r="D33" t="str">
            <v>M</v>
          </cell>
          <cell r="E33">
            <v>24520</v>
          </cell>
          <cell r="F33">
            <v>468058</v>
          </cell>
          <cell r="G33">
            <v>492578</v>
          </cell>
          <cell r="H33">
            <v>24520</v>
          </cell>
          <cell r="I33">
            <v>511750</v>
          </cell>
          <cell r="J33">
            <v>536271</v>
          </cell>
        </row>
        <row r="34">
          <cell r="B34" t="str">
            <v>EC135</v>
          </cell>
          <cell r="C34" t="str">
            <v>Intsika Yethu</v>
          </cell>
          <cell r="D34" t="str">
            <v>L</v>
          </cell>
          <cell r="E34">
            <v>78113</v>
          </cell>
          <cell r="F34">
            <v>289986</v>
          </cell>
          <cell r="G34">
            <v>368100</v>
          </cell>
          <cell r="H34">
            <v>78113</v>
          </cell>
          <cell r="I34">
            <v>185754</v>
          </cell>
          <cell r="J34">
            <v>263867</v>
          </cell>
        </row>
        <row r="35">
          <cell r="B35" t="str">
            <v>EC136</v>
          </cell>
          <cell r="C35" t="str">
            <v>Emalahleni (Ec)</v>
          </cell>
          <cell r="D35" t="str">
            <v>L</v>
          </cell>
          <cell r="E35">
            <v>17070</v>
          </cell>
          <cell r="G35">
            <v>17070</v>
          </cell>
          <cell r="H35">
            <v>17070</v>
          </cell>
          <cell r="J35">
            <v>17070</v>
          </cell>
        </row>
        <row r="36">
          <cell r="B36" t="str">
            <v>EC137</v>
          </cell>
          <cell r="C36" t="str">
            <v>Engcobo</v>
          </cell>
          <cell r="D36" t="str">
            <v>M</v>
          </cell>
          <cell r="E36">
            <v>30681</v>
          </cell>
          <cell r="F36">
            <v>165149</v>
          </cell>
          <cell r="G36">
            <v>195829</v>
          </cell>
          <cell r="H36">
            <v>30681</v>
          </cell>
          <cell r="I36">
            <v>172749</v>
          </cell>
          <cell r="J36">
            <v>203429</v>
          </cell>
        </row>
        <row r="37">
          <cell r="B37" t="str">
            <v>EC138</v>
          </cell>
          <cell r="C37" t="str">
            <v>Sakhisizwe</v>
          </cell>
          <cell r="D37" t="str">
            <v>L</v>
          </cell>
          <cell r="E37">
            <v>17029</v>
          </cell>
          <cell r="F37">
            <v>83164</v>
          </cell>
          <cell r="G37">
            <v>100193</v>
          </cell>
          <cell r="H37">
            <v>17029</v>
          </cell>
          <cell r="I37">
            <v>92858</v>
          </cell>
          <cell r="J37">
            <v>109887</v>
          </cell>
        </row>
        <row r="38">
          <cell r="B38" t="str">
            <v>DC13</v>
          </cell>
          <cell r="C38" t="str">
            <v>Chris Hani</v>
          </cell>
          <cell r="D38" t="str">
            <v>M</v>
          </cell>
          <cell r="E38">
            <v>224629</v>
          </cell>
          <cell r="F38">
            <v>807944</v>
          </cell>
          <cell r="G38">
            <v>1032573</v>
          </cell>
          <cell r="H38">
            <v>224629</v>
          </cell>
          <cell r="I38">
            <v>1006052</v>
          </cell>
          <cell r="J38">
            <v>1230681</v>
          </cell>
        </row>
        <row r="39">
          <cell r="B39" t="str">
            <v>EC141</v>
          </cell>
          <cell r="C39" t="str">
            <v>Elundini</v>
          </cell>
          <cell r="D39" t="str">
            <v>L</v>
          </cell>
          <cell r="E39">
            <v>37421</v>
          </cell>
          <cell r="F39">
            <v>169308</v>
          </cell>
          <cell r="G39">
            <v>206730</v>
          </cell>
          <cell r="H39">
            <v>37421</v>
          </cell>
          <cell r="I39">
            <v>155212</v>
          </cell>
          <cell r="J39">
            <v>192633</v>
          </cell>
        </row>
        <row r="40">
          <cell r="B40" t="str">
            <v>EC142</v>
          </cell>
          <cell r="C40" t="str">
            <v>Senqu</v>
          </cell>
          <cell r="D40" t="str">
            <v>M</v>
          </cell>
          <cell r="E40">
            <v>37665</v>
          </cell>
          <cell r="F40">
            <v>128785</v>
          </cell>
          <cell r="G40">
            <v>166451</v>
          </cell>
          <cell r="H40">
            <v>37665</v>
          </cell>
          <cell r="I40">
            <v>171391</v>
          </cell>
          <cell r="J40">
            <v>209056</v>
          </cell>
        </row>
        <row r="41">
          <cell r="B41" t="str">
            <v>EC143</v>
          </cell>
          <cell r="C41" t="str">
            <v>Maletswai</v>
          </cell>
          <cell r="D41" t="str">
            <v>L</v>
          </cell>
          <cell r="E41">
            <v>17620</v>
          </cell>
          <cell r="F41">
            <v>133846</v>
          </cell>
          <cell r="G41">
            <v>151466</v>
          </cell>
          <cell r="H41">
            <v>17620</v>
          </cell>
          <cell r="I41">
            <v>118314</v>
          </cell>
          <cell r="J41">
            <v>135934</v>
          </cell>
        </row>
        <row r="42">
          <cell r="B42" t="str">
            <v>EC144</v>
          </cell>
          <cell r="C42" t="str">
            <v>Gariep</v>
          </cell>
          <cell r="D42" t="str">
            <v>L</v>
          </cell>
          <cell r="E42">
            <v>155239</v>
          </cell>
          <cell r="F42">
            <v>79493</v>
          </cell>
          <cell r="G42">
            <v>234732</v>
          </cell>
          <cell r="H42">
            <v>155239</v>
          </cell>
          <cell r="I42">
            <v>108114</v>
          </cell>
          <cell r="J42">
            <v>263353</v>
          </cell>
        </row>
        <row r="43">
          <cell r="B43" t="str">
            <v>DC14</v>
          </cell>
          <cell r="C43" t="str">
            <v>Joe Gqabi</v>
          </cell>
          <cell r="D43" t="str">
            <v>H</v>
          </cell>
          <cell r="E43">
            <v>95184</v>
          </cell>
          <cell r="F43">
            <v>404739</v>
          </cell>
          <cell r="G43">
            <v>499923</v>
          </cell>
          <cell r="H43">
            <v>95184</v>
          </cell>
          <cell r="I43">
            <v>453510</v>
          </cell>
          <cell r="J43">
            <v>548694</v>
          </cell>
        </row>
        <row r="44">
          <cell r="B44" t="str">
            <v>EC155</v>
          </cell>
          <cell r="C44" t="str">
            <v>Nyandeni</v>
          </cell>
          <cell r="D44" t="str">
            <v>L</v>
          </cell>
          <cell r="E44">
            <v>696808</v>
          </cell>
          <cell r="F44">
            <v>170309</v>
          </cell>
          <cell r="G44">
            <v>867117</v>
          </cell>
          <cell r="H44">
            <v>696808</v>
          </cell>
          <cell r="I44">
            <v>186520</v>
          </cell>
          <cell r="J44">
            <v>883328</v>
          </cell>
        </row>
        <row r="45">
          <cell r="B45" t="str">
            <v>EC156</v>
          </cell>
          <cell r="C45" t="str">
            <v>Mhlontlo</v>
          </cell>
          <cell r="D45" t="str">
            <v>L</v>
          </cell>
          <cell r="E45">
            <v>20554</v>
          </cell>
          <cell r="F45">
            <v>136961</v>
          </cell>
          <cell r="G45">
            <v>157515</v>
          </cell>
          <cell r="H45">
            <v>20554</v>
          </cell>
          <cell r="I45">
            <v>148373</v>
          </cell>
          <cell r="J45">
            <v>168927</v>
          </cell>
        </row>
        <row r="46">
          <cell r="B46" t="str">
            <v>EC157</v>
          </cell>
          <cell r="C46" t="str">
            <v>King Sabata Dalindyebo</v>
          </cell>
          <cell r="D46" t="str">
            <v>H</v>
          </cell>
          <cell r="E46">
            <v>298822</v>
          </cell>
          <cell r="F46">
            <v>747272</v>
          </cell>
          <cell r="G46">
            <v>1046094</v>
          </cell>
          <cell r="H46">
            <v>298822</v>
          </cell>
          <cell r="I46">
            <v>902725</v>
          </cell>
          <cell r="J46">
            <v>1201548</v>
          </cell>
        </row>
        <row r="47">
          <cell r="B47" t="str">
            <v>DC15</v>
          </cell>
          <cell r="C47" t="str">
            <v>O .R. Tambo</v>
          </cell>
          <cell r="D47" t="str">
            <v>H</v>
          </cell>
          <cell r="E47">
            <v>421926</v>
          </cell>
          <cell r="F47">
            <v>1218340</v>
          </cell>
          <cell r="G47">
            <v>1640266</v>
          </cell>
          <cell r="H47">
            <v>421926</v>
          </cell>
          <cell r="I47">
            <v>1563449</v>
          </cell>
          <cell r="J47">
            <v>1985375</v>
          </cell>
        </row>
        <row r="48">
          <cell r="B48" t="str">
            <v>EC441</v>
          </cell>
          <cell r="C48" t="str">
            <v>Matatiele</v>
          </cell>
          <cell r="D48" t="str">
            <v>M</v>
          </cell>
          <cell r="E48">
            <v>62298</v>
          </cell>
          <cell r="F48">
            <v>258757</v>
          </cell>
          <cell r="G48">
            <v>321055</v>
          </cell>
          <cell r="H48">
            <v>62298</v>
          </cell>
          <cell r="I48">
            <v>225577</v>
          </cell>
          <cell r="J48">
            <v>287875</v>
          </cell>
        </row>
        <row r="49">
          <cell r="B49" t="str">
            <v>EC442</v>
          </cell>
          <cell r="C49" t="str">
            <v>Umzimvubu</v>
          </cell>
          <cell r="D49" t="str">
            <v>M</v>
          </cell>
          <cell r="E49">
            <v>50211</v>
          </cell>
          <cell r="F49">
            <v>182134</v>
          </cell>
          <cell r="G49">
            <v>232346</v>
          </cell>
          <cell r="H49">
            <v>50211</v>
          </cell>
          <cell r="I49">
            <v>187287</v>
          </cell>
          <cell r="J49">
            <v>237498</v>
          </cell>
        </row>
        <row r="50">
          <cell r="B50" t="str">
            <v>EC443</v>
          </cell>
          <cell r="C50" t="str">
            <v>Mbizana</v>
          </cell>
          <cell r="D50" t="str">
            <v>M</v>
          </cell>
          <cell r="E50">
            <v>36264</v>
          </cell>
          <cell r="F50">
            <v>184658</v>
          </cell>
          <cell r="G50">
            <v>220922</v>
          </cell>
          <cell r="H50">
            <v>36264</v>
          </cell>
          <cell r="I50">
            <v>201122</v>
          </cell>
          <cell r="J50">
            <v>237386</v>
          </cell>
        </row>
        <row r="51">
          <cell r="B51" t="str">
            <v>EC444</v>
          </cell>
          <cell r="C51" t="str">
            <v>Ntabankulu</v>
          </cell>
          <cell r="D51" t="str">
            <v>L</v>
          </cell>
          <cell r="E51">
            <v>311144</v>
          </cell>
          <cell r="F51">
            <v>79590</v>
          </cell>
          <cell r="G51">
            <v>390734</v>
          </cell>
          <cell r="H51">
            <v>311144</v>
          </cell>
          <cell r="I51">
            <v>108114</v>
          </cell>
          <cell r="J51">
            <v>419258</v>
          </cell>
        </row>
        <row r="52">
          <cell r="B52" t="str">
            <v>DC44</v>
          </cell>
          <cell r="C52" t="str">
            <v>Alfred Nzo</v>
          </cell>
          <cell r="D52" t="str">
            <v>M</v>
          </cell>
          <cell r="E52">
            <v>198375</v>
          </cell>
          <cell r="F52">
            <v>595466</v>
          </cell>
          <cell r="G52">
            <v>793841</v>
          </cell>
          <cell r="H52">
            <v>198375</v>
          </cell>
          <cell r="I52">
            <v>771749</v>
          </cell>
          <cell r="J52">
            <v>970124</v>
          </cell>
        </row>
        <row r="53">
          <cell r="E53">
            <v>6893821</v>
          </cell>
          <cell r="F53">
            <v>20409251</v>
          </cell>
          <cell r="G53">
            <v>27303072</v>
          </cell>
          <cell r="H53">
            <v>6893821</v>
          </cell>
          <cell r="I53">
            <v>22834931</v>
          </cell>
          <cell r="J53">
            <v>29728751</v>
          </cell>
        </row>
        <row r="55">
          <cell r="B55" t="str">
            <v>MAN</v>
          </cell>
          <cell r="C55" t="str">
            <v>Mangaung</v>
          </cell>
          <cell r="D55" t="str">
            <v>H</v>
          </cell>
          <cell r="E55">
            <v>746936</v>
          </cell>
          <cell r="F55">
            <v>4011663</v>
          </cell>
          <cell r="G55">
            <v>4758599</v>
          </cell>
          <cell r="H55">
            <v>746936</v>
          </cell>
          <cell r="I55">
            <v>4582162</v>
          </cell>
          <cell r="J55">
            <v>5329098</v>
          </cell>
        </row>
        <row r="56">
          <cell r="B56" t="str">
            <v>FS161</v>
          </cell>
          <cell r="C56" t="str">
            <v>Letsemeng</v>
          </cell>
          <cell r="D56" t="str">
            <v>M</v>
          </cell>
          <cell r="E56">
            <v>4244</v>
          </cell>
          <cell r="F56">
            <v>71684</v>
          </cell>
          <cell r="G56">
            <v>75928</v>
          </cell>
          <cell r="H56">
            <v>4244</v>
          </cell>
          <cell r="I56">
            <v>116967</v>
          </cell>
          <cell r="J56">
            <v>121212</v>
          </cell>
        </row>
        <row r="57">
          <cell r="B57" t="str">
            <v>FS162</v>
          </cell>
          <cell r="C57" t="str">
            <v>Kopanong</v>
          </cell>
          <cell r="D57" t="str">
            <v>M</v>
          </cell>
          <cell r="E57">
            <v>26792</v>
          </cell>
          <cell r="G57">
            <v>26792</v>
          </cell>
          <cell r="H57">
            <v>26792</v>
          </cell>
          <cell r="J57">
            <v>26792</v>
          </cell>
        </row>
        <row r="58">
          <cell r="B58" t="str">
            <v>FS163</v>
          </cell>
          <cell r="C58" t="str">
            <v>Mohokare</v>
          </cell>
          <cell r="D58" t="str">
            <v>L</v>
          </cell>
          <cell r="E58">
            <v>34053</v>
          </cell>
          <cell r="F58">
            <v>137661</v>
          </cell>
          <cell r="G58">
            <v>171715</v>
          </cell>
          <cell r="H58">
            <v>34053</v>
          </cell>
          <cell r="I58">
            <v>148972</v>
          </cell>
          <cell r="J58">
            <v>183025</v>
          </cell>
        </row>
        <row r="59">
          <cell r="B59" t="str">
            <v>DC16</v>
          </cell>
          <cell r="C59" t="str">
            <v>Xhariep</v>
          </cell>
          <cell r="D59" t="str">
            <v>L</v>
          </cell>
          <cell r="E59">
            <v>1930</v>
          </cell>
          <cell r="F59">
            <v>70745</v>
          </cell>
          <cell r="G59">
            <v>72675</v>
          </cell>
          <cell r="H59">
            <v>1930</v>
          </cell>
          <cell r="I59">
            <v>41355</v>
          </cell>
          <cell r="J59">
            <v>43285</v>
          </cell>
        </row>
        <row r="60">
          <cell r="B60" t="str">
            <v>FS181</v>
          </cell>
          <cell r="C60" t="str">
            <v>Masilonyana</v>
          </cell>
          <cell r="D60" t="str">
            <v>L</v>
          </cell>
          <cell r="E60">
            <v>24671</v>
          </cell>
          <cell r="F60">
            <v>179805</v>
          </cell>
          <cell r="G60">
            <v>204476</v>
          </cell>
          <cell r="H60">
            <v>24671</v>
          </cell>
          <cell r="I60">
            <v>213848</v>
          </cell>
          <cell r="J60">
            <v>238519</v>
          </cell>
        </row>
        <row r="61">
          <cell r="B61" t="str">
            <v>FS182</v>
          </cell>
          <cell r="C61" t="str">
            <v>Tokologo</v>
          </cell>
          <cell r="D61" t="str">
            <v>L</v>
          </cell>
          <cell r="E61">
            <v>73310</v>
          </cell>
          <cell r="F61">
            <v>128626</v>
          </cell>
          <cell r="G61">
            <v>201937</v>
          </cell>
          <cell r="H61">
            <v>73310</v>
          </cell>
          <cell r="I61">
            <v>146559</v>
          </cell>
          <cell r="J61">
            <v>219870</v>
          </cell>
        </row>
        <row r="62">
          <cell r="B62" t="str">
            <v>FS183</v>
          </cell>
          <cell r="C62" t="str">
            <v>Tswelopele</v>
          </cell>
          <cell r="D62" t="str">
            <v>M</v>
          </cell>
          <cell r="E62">
            <v>30708</v>
          </cell>
          <cell r="G62">
            <v>30708</v>
          </cell>
          <cell r="H62">
            <v>30708</v>
          </cell>
          <cell r="J62">
            <v>30708</v>
          </cell>
        </row>
        <row r="63">
          <cell r="B63" t="str">
            <v>FS184</v>
          </cell>
          <cell r="C63" t="str">
            <v>Matjhabeng</v>
          </cell>
          <cell r="D63" t="str">
            <v>H</v>
          </cell>
          <cell r="E63">
            <v>165319</v>
          </cell>
          <cell r="F63">
            <v>2051932</v>
          </cell>
          <cell r="G63">
            <v>2217251</v>
          </cell>
          <cell r="H63">
            <v>165319</v>
          </cell>
          <cell r="I63">
            <v>1711493</v>
          </cell>
          <cell r="J63">
            <v>1876811</v>
          </cell>
        </row>
        <row r="64">
          <cell r="B64" t="str">
            <v>DC18</v>
          </cell>
          <cell r="C64" t="str">
            <v>Lejweleputswa</v>
          </cell>
          <cell r="D64" t="str">
            <v>L</v>
          </cell>
          <cell r="E64">
            <v>2727</v>
          </cell>
          <cell r="F64">
            <v>100629</v>
          </cell>
          <cell r="G64">
            <v>103356</v>
          </cell>
          <cell r="H64">
            <v>2727</v>
          </cell>
          <cell r="I64">
            <v>104051</v>
          </cell>
          <cell r="J64">
            <v>106779</v>
          </cell>
        </row>
        <row r="65">
          <cell r="B65" t="str">
            <v>FS191</v>
          </cell>
          <cell r="C65" t="str">
            <v>Setsoto</v>
          </cell>
          <cell r="D65" t="str">
            <v>M</v>
          </cell>
          <cell r="E65">
            <v>71217</v>
          </cell>
          <cell r="F65">
            <v>559480</v>
          </cell>
          <cell r="G65">
            <v>630697</v>
          </cell>
          <cell r="H65">
            <v>71217</v>
          </cell>
          <cell r="I65">
            <v>444483</v>
          </cell>
          <cell r="J65">
            <v>515700</v>
          </cell>
        </row>
        <row r="66">
          <cell r="B66" t="str">
            <v>FS192</v>
          </cell>
          <cell r="C66" t="str">
            <v>Dihlabeng</v>
          </cell>
          <cell r="D66" t="str">
            <v>M</v>
          </cell>
          <cell r="E66">
            <v>140567</v>
          </cell>
          <cell r="F66">
            <v>685724</v>
          </cell>
          <cell r="G66">
            <v>826290</v>
          </cell>
          <cell r="H66">
            <v>140567</v>
          </cell>
          <cell r="I66">
            <v>603769</v>
          </cell>
          <cell r="J66">
            <v>744336</v>
          </cell>
        </row>
        <row r="67">
          <cell r="B67" t="str">
            <v>FS194</v>
          </cell>
          <cell r="C67" t="str">
            <v>Maluti-a-Phofung</v>
          </cell>
          <cell r="D67" t="str">
            <v>H</v>
          </cell>
          <cell r="E67">
            <v>261447</v>
          </cell>
          <cell r="F67">
            <v>1350152</v>
          </cell>
          <cell r="G67">
            <v>1611599</v>
          </cell>
          <cell r="H67">
            <v>261447</v>
          </cell>
          <cell r="I67">
            <v>1144041</v>
          </cell>
          <cell r="J67">
            <v>1405488</v>
          </cell>
        </row>
        <row r="68">
          <cell r="B68" t="str">
            <v>FS195</v>
          </cell>
          <cell r="C68" t="str">
            <v>Phumelela</v>
          </cell>
          <cell r="D68" t="str">
            <v>L</v>
          </cell>
          <cell r="F68">
            <v>148026</v>
          </cell>
          <cell r="G68">
            <v>148026</v>
          </cell>
          <cell r="I68">
            <v>155426</v>
          </cell>
          <cell r="J68">
            <v>155426</v>
          </cell>
        </row>
        <row r="69">
          <cell r="B69" t="str">
            <v>FS196</v>
          </cell>
          <cell r="C69" t="str">
            <v>Mantsopa</v>
          </cell>
          <cell r="D69" t="str">
            <v>M</v>
          </cell>
          <cell r="E69">
            <v>36004</v>
          </cell>
          <cell r="F69">
            <v>280239</v>
          </cell>
          <cell r="G69">
            <v>316243</v>
          </cell>
          <cell r="H69">
            <v>36004</v>
          </cell>
          <cell r="I69">
            <v>235147</v>
          </cell>
          <cell r="J69">
            <v>271151</v>
          </cell>
        </row>
        <row r="70">
          <cell r="B70" t="str">
            <v>DC19</v>
          </cell>
          <cell r="C70" t="str">
            <v>Thabo Mofutsanyana</v>
          </cell>
          <cell r="D70" t="str">
            <v>L</v>
          </cell>
          <cell r="F70">
            <v>86342</v>
          </cell>
          <cell r="G70">
            <v>86342</v>
          </cell>
          <cell r="I70">
            <v>86144</v>
          </cell>
          <cell r="J70">
            <v>86144</v>
          </cell>
        </row>
        <row r="71">
          <cell r="B71" t="str">
            <v>FS201</v>
          </cell>
          <cell r="C71" t="str">
            <v>Moqhaka</v>
          </cell>
          <cell r="D71" t="str">
            <v>H</v>
          </cell>
          <cell r="E71">
            <v>27513</v>
          </cell>
          <cell r="G71">
            <v>27513</v>
          </cell>
          <cell r="H71">
            <v>27513</v>
          </cell>
          <cell r="J71">
            <v>27513</v>
          </cell>
        </row>
        <row r="72">
          <cell r="B72" t="str">
            <v>FS203</v>
          </cell>
          <cell r="C72" t="str">
            <v>Ngwathe</v>
          </cell>
          <cell r="D72" t="str">
            <v>M</v>
          </cell>
          <cell r="E72">
            <v>1342</v>
          </cell>
          <cell r="F72">
            <v>607229</v>
          </cell>
          <cell r="G72">
            <v>608571</v>
          </cell>
          <cell r="H72">
            <v>1342</v>
          </cell>
          <cell r="I72">
            <v>533637</v>
          </cell>
          <cell r="J72">
            <v>534979</v>
          </cell>
        </row>
        <row r="73">
          <cell r="B73" t="str">
            <v>FS204</v>
          </cell>
          <cell r="C73" t="str">
            <v>Metsimaholo</v>
          </cell>
          <cell r="D73" t="str">
            <v>H</v>
          </cell>
          <cell r="E73">
            <v>78113</v>
          </cell>
          <cell r="F73">
            <v>668650</v>
          </cell>
          <cell r="G73">
            <v>746763</v>
          </cell>
          <cell r="H73">
            <v>78113</v>
          </cell>
          <cell r="I73">
            <v>669648</v>
          </cell>
          <cell r="J73">
            <v>747761</v>
          </cell>
        </row>
        <row r="74">
          <cell r="B74" t="str">
            <v>FS205</v>
          </cell>
          <cell r="C74" t="str">
            <v>Mafube</v>
          </cell>
          <cell r="D74" t="str">
            <v>M</v>
          </cell>
          <cell r="E74">
            <v>34506</v>
          </cell>
          <cell r="F74">
            <v>309516</v>
          </cell>
          <cell r="G74">
            <v>344022</v>
          </cell>
          <cell r="H74">
            <v>34506</v>
          </cell>
          <cell r="I74">
            <v>186511</v>
          </cell>
          <cell r="J74">
            <v>221017</v>
          </cell>
        </row>
        <row r="75">
          <cell r="B75" t="str">
            <v>DC20</v>
          </cell>
          <cell r="C75" t="str">
            <v>Fezile Dabi</v>
          </cell>
          <cell r="D75" t="str">
            <v>L</v>
          </cell>
          <cell r="F75">
            <v>142667</v>
          </cell>
          <cell r="G75">
            <v>142667</v>
          </cell>
          <cell r="I75">
            <v>145517</v>
          </cell>
          <cell r="J75">
            <v>145517</v>
          </cell>
        </row>
        <row r="76">
          <cell r="E76">
            <v>1761400</v>
          </cell>
          <cell r="F76">
            <v>11590771</v>
          </cell>
          <cell r="G76">
            <v>13352170</v>
          </cell>
          <cell r="H76">
            <v>1761400</v>
          </cell>
          <cell r="I76">
            <v>11269731</v>
          </cell>
          <cell r="J76">
            <v>13031130</v>
          </cell>
        </row>
        <row r="78">
          <cell r="B78" t="str">
            <v>EKU</v>
          </cell>
          <cell r="C78" t="str">
            <v>Ekurhuleni Metro</v>
          </cell>
          <cell r="D78" t="str">
            <v>H</v>
          </cell>
          <cell r="E78">
            <v>2370437</v>
          </cell>
          <cell r="F78">
            <v>21167521</v>
          </cell>
          <cell r="G78">
            <v>23537958</v>
          </cell>
          <cell r="H78">
            <v>2370437</v>
          </cell>
          <cell r="I78">
            <v>22243406</v>
          </cell>
          <cell r="J78">
            <v>24613843</v>
          </cell>
        </row>
        <row r="79">
          <cell r="B79" t="str">
            <v>JHB</v>
          </cell>
          <cell r="C79" t="str">
            <v>City Of Johannesburg</v>
          </cell>
          <cell r="D79" t="str">
            <v>H</v>
          </cell>
          <cell r="E79">
            <v>4226183</v>
          </cell>
          <cell r="F79">
            <v>31475580</v>
          </cell>
          <cell r="G79">
            <v>35701763</v>
          </cell>
          <cell r="H79">
            <v>4226183</v>
          </cell>
          <cell r="I79">
            <v>34989768</v>
          </cell>
          <cell r="J79">
            <v>39215951</v>
          </cell>
        </row>
        <row r="80">
          <cell r="B80" t="str">
            <v>TSH</v>
          </cell>
          <cell r="C80" t="str">
            <v>City Of Tshwane</v>
          </cell>
          <cell r="D80" t="str">
            <v>H</v>
          </cell>
          <cell r="E80">
            <v>4550503</v>
          </cell>
          <cell r="F80">
            <v>19817287</v>
          </cell>
          <cell r="G80">
            <v>24367790</v>
          </cell>
          <cell r="H80">
            <v>4550503</v>
          </cell>
          <cell r="I80">
            <v>21726450</v>
          </cell>
          <cell r="J80">
            <v>26276953</v>
          </cell>
        </row>
        <row r="81">
          <cell r="B81" t="str">
            <v>GT421</v>
          </cell>
          <cell r="C81" t="str">
            <v>Emfuleni</v>
          </cell>
          <cell r="D81" t="str">
            <v>H</v>
          </cell>
          <cell r="E81">
            <v>246665</v>
          </cell>
          <cell r="F81">
            <v>4310531</v>
          </cell>
          <cell r="G81">
            <v>4557196</v>
          </cell>
          <cell r="H81">
            <v>246665</v>
          </cell>
          <cell r="I81">
            <v>4062391</v>
          </cell>
          <cell r="J81">
            <v>4309056</v>
          </cell>
        </row>
        <row r="82">
          <cell r="B82" t="str">
            <v>GT422</v>
          </cell>
          <cell r="C82" t="str">
            <v>Midvaal</v>
          </cell>
          <cell r="D82" t="str">
            <v>M</v>
          </cell>
          <cell r="E82">
            <v>98130</v>
          </cell>
          <cell r="F82">
            <v>653590</v>
          </cell>
          <cell r="G82">
            <v>751720</v>
          </cell>
          <cell r="H82">
            <v>98130</v>
          </cell>
          <cell r="I82">
            <v>664566</v>
          </cell>
          <cell r="J82">
            <v>762695</v>
          </cell>
        </row>
        <row r="83">
          <cell r="B83" t="str">
            <v>GT423</v>
          </cell>
          <cell r="C83" t="str">
            <v>Lesedi</v>
          </cell>
          <cell r="D83" t="str">
            <v>M</v>
          </cell>
          <cell r="E83">
            <v>36520</v>
          </cell>
          <cell r="F83">
            <v>488001</v>
          </cell>
          <cell r="G83">
            <v>524521</v>
          </cell>
          <cell r="H83">
            <v>36520</v>
          </cell>
          <cell r="I83">
            <v>458816</v>
          </cell>
          <cell r="J83">
            <v>495336</v>
          </cell>
        </row>
        <row r="84">
          <cell r="B84" t="str">
            <v>DC42</v>
          </cell>
          <cell r="C84" t="str">
            <v>Sedibeng</v>
          </cell>
          <cell r="D84" t="str">
            <v>M</v>
          </cell>
          <cell r="E84">
            <v>13275</v>
          </cell>
          <cell r="F84">
            <v>354470</v>
          </cell>
          <cell r="G84">
            <v>367745</v>
          </cell>
          <cell r="H84">
            <v>13275</v>
          </cell>
          <cell r="I84">
            <v>341350</v>
          </cell>
          <cell r="J84">
            <v>354625</v>
          </cell>
        </row>
        <row r="85">
          <cell r="B85" t="str">
            <v>GT481</v>
          </cell>
          <cell r="C85" t="str">
            <v>Mogale City</v>
          </cell>
          <cell r="D85" t="str">
            <v>H</v>
          </cell>
          <cell r="E85">
            <v>331533</v>
          </cell>
          <cell r="F85">
            <v>1885764</v>
          </cell>
          <cell r="G85">
            <v>2217297</v>
          </cell>
          <cell r="H85">
            <v>331533</v>
          </cell>
          <cell r="I85">
            <v>1846760</v>
          </cell>
          <cell r="J85">
            <v>2178293</v>
          </cell>
        </row>
        <row r="86">
          <cell r="B86" t="str">
            <v>GT482</v>
          </cell>
          <cell r="C86" t="str">
            <v>Randfontein</v>
          </cell>
          <cell r="D86" t="str">
            <v>H</v>
          </cell>
          <cell r="E86">
            <v>57774</v>
          </cell>
          <cell r="F86">
            <v>798453</v>
          </cell>
          <cell r="G86">
            <v>856227</v>
          </cell>
          <cell r="H86">
            <v>57774</v>
          </cell>
          <cell r="I86">
            <v>739643</v>
          </cell>
          <cell r="J86">
            <v>797418</v>
          </cell>
        </row>
        <row r="87">
          <cell r="B87" t="str">
            <v>GT483</v>
          </cell>
          <cell r="C87" t="str">
            <v>Westonaria</v>
          </cell>
          <cell r="D87" t="str">
            <v>M</v>
          </cell>
          <cell r="E87">
            <v>79220</v>
          </cell>
          <cell r="F87">
            <v>455399</v>
          </cell>
          <cell r="G87">
            <v>534619</v>
          </cell>
          <cell r="H87">
            <v>79220</v>
          </cell>
          <cell r="I87">
            <v>438569</v>
          </cell>
          <cell r="J87">
            <v>517789</v>
          </cell>
        </row>
        <row r="88">
          <cell r="B88" t="str">
            <v>GT484</v>
          </cell>
          <cell r="C88" t="str">
            <v>Merafong City</v>
          </cell>
          <cell r="D88" t="str">
            <v>H</v>
          </cell>
          <cell r="E88">
            <v>179014</v>
          </cell>
          <cell r="F88">
            <v>1161240</v>
          </cell>
          <cell r="G88">
            <v>1340254</v>
          </cell>
          <cell r="H88">
            <v>179014</v>
          </cell>
          <cell r="I88">
            <v>1317884</v>
          </cell>
          <cell r="J88">
            <v>1496898</v>
          </cell>
        </row>
        <row r="89">
          <cell r="B89" t="str">
            <v>DC48</v>
          </cell>
          <cell r="C89" t="str">
            <v>West Rand</v>
          </cell>
          <cell r="D89" t="str">
            <v>M</v>
          </cell>
          <cell r="E89">
            <v>7899</v>
          </cell>
          <cell r="F89">
            <v>275491</v>
          </cell>
          <cell r="G89">
            <v>283390</v>
          </cell>
          <cell r="H89">
            <v>7899</v>
          </cell>
          <cell r="I89">
            <v>239598</v>
          </cell>
          <cell r="J89">
            <v>247497</v>
          </cell>
        </row>
        <row r="90">
          <cell r="E90">
            <v>12197153</v>
          </cell>
          <cell r="F90">
            <v>82843327</v>
          </cell>
          <cell r="G90">
            <v>95040480</v>
          </cell>
          <cell r="H90">
            <v>12197153</v>
          </cell>
          <cell r="I90">
            <v>89069202</v>
          </cell>
          <cell r="J90">
            <v>101266355</v>
          </cell>
        </row>
        <row r="92">
          <cell r="B92" t="str">
            <v>ETH</v>
          </cell>
          <cell r="C92" t="str">
            <v>eThekwini</v>
          </cell>
          <cell r="D92" t="str">
            <v>H</v>
          </cell>
          <cell r="E92">
            <v>3494715</v>
          </cell>
          <cell r="F92">
            <v>21873017</v>
          </cell>
          <cell r="G92">
            <v>25367733</v>
          </cell>
          <cell r="H92">
            <v>3494715</v>
          </cell>
          <cell r="I92">
            <v>24602951</v>
          </cell>
          <cell r="J92">
            <v>28097666</v>
          </cell>
        </row>
        <row r="93">
          <cell r="B93" t="str">
            <v>KZN211</v>
          </cell>
          <cell r="C93" t="str">
            <v>Vulamehlo</v>
          </cell>
          <cell r="D93" t="str">
            <v>L</v>
          </cell>
          <cell r="E93">
            <v>12453</v>
          </cell>
          <cell r="F93">
            <v>55056</v>
          </cell>
          <cell r="G93">
            <v>67510</v>
          </cell>
          <cell r="H93">
            <v>12453</v>
          </cell>
          <cell r="I93">
            <v>59058</v>
          </cell>
          <cell r="J93">
            <v>71512</v>
          </cell>
        </row>
        <row r="94">
          <cell r="B94" t="str">
            <v>KZN212</v>
          </cell>
          <cell r="C94" t="str">
            <v>Umdoni</v>
          </cell>
          <cell r="D94" t="str">
            <v>M</v>
          </cell>
          <cell r="E94">
            <v>29896</v>
          </cell>
          <cell r="F94">
            <v>146662</v>
          </cell>
          <cell r="G94">
            <v>176558</v>
          </cell>
          <cell r="H94">
            <v>29896</v>
          </cell>
          <cell r="I94">
            <v>149946</v>
          </cell>
          <cell r="J94">
            <v>179842</v>
          </cell>
        </row>
        <row r="95">
          <cell r="B95" t="str">
            <v>KZN213</v>
          </cell>
          <cell r="C95" t="str">
            <v>Umzumbe</v>
          </cell>
          <cell r="D95" t="str">
            <v>L</v>
          </cell>
          <cell r="E95">
            <v>48381</v>
          </cell>
          <cell r="F95">
            <v>74650</v>
          </cell>
          <cell r="G95">
            <v>123031</v>
          </cell>
          <cell r="H95">
            <v>48381</v>
          </cell>
          <cell r="I95">
            <v>141047</v>
          </cell>
          <cell r="J95">
            <v>189429</v>
          </cell>
        </row>
        <row r="96">
          <cell r="B96" t="str">
            <v>KZN214</v>
          </cell>
          <cell r="C96" t="str">
            <v>uMuziwabantu</v>
          </cell>
          <cell r="D96" t="str">
            <v>L</v>
          </cell>
          <cell r="E96">
            <v>21979</v>
          </cell>
          <cell r="F96">
            <v>86302</v>
          </cell>
          <cell r="G96">
            <v>108281</v>
          </cell>
          <cell r="H96">
            <v>21979</v>
          </cell>
          <cell r="I96">
            <v>117345</v>
          </cell>
          <cell r="J96">
            <v>139324</v>
          </cell>
        </row>
        <row r="97">
          <cell r="B97" t="str">
            <v>KZN215</v>
          </cell>
          <cell r="C97" t="str">
            <v>Ezinqoleni</v>
          </cell>
          <cell r="D97" t="str">
            <v>L</v>
          </cell>
          <cell r="E97">
            <v>12742</v>
          </cell>
          <cell r="F97">
            <v>36368</v>
          </cell>
          <cell r="G97">
            <v>49110</v>
          </cell>
          <cell r="H97">
            <v>12742</v>
          </cell>
          <cell r="I97">
            <v>48045</v>
          </cell>
          <cell r="J97">
            <v>60787</v>
          </cell>
        </row>
        <row r="98">
          <cell r="B98" t="str">
            <v>KZN216</v>
          </cell>
          <cell r="C98" t="str">
            <v>Hibiscus Coast</v>
          </cell>
          <cell r="D98" t="str">
            <v>H</v>
          </cell>
          <cell r="E98">
            <v>53656</v>
          </cell>
          <cell r="F98">
            <v>606549</v>
          </cell>
          <cell r="G98">
            <v>660205</v>
          </cell>
          <cell r="H98">
            <v>53656</v>
          </cell>
          <cell r="I98">
            <v>562348</v>
          </cell>
          <cell r="J98">
            <v>616004</v>
          </cell>
        </row>
        <row r="99">
          <cell r="B99" t="str">
            <v>DC21</v>
          </cell>
          <cell r="C99" t="str">
            <v>Ugu</v>
          </cell>
          <cell r="D99" t="str">
            <v>H</v>
          </cell>
          <cell r="E99">
            <v>192962</v>
          </cell>
          <cell r="F99">
            <v>657706</v>
          </cell>
          <cell r="G99">
            <v>850668</v>
          </cell>
          <cell r="H99">
            <v>192962</v>
          </cell>
          <cell r="I99">
            <v>899363</v>
          </cell>
          <cell r="J99">
            <v>1092325</v>
          </cell>
        </row>
        <row r="100">
          <cell r="B100" t="str">
            <v>KZN221</v>
          </cell>
          <cell r="C100" t="str">
            <v>uMshwathi</v>
          </cell>
          <cell r="D100" t="str">
            <v>L</v>
          </cell>
          <cell r="E100">
            <v>25569</v>
          </cell>
          <cell r="F100">
            <v>71249</v>
          </cell>
          <cell r="G100">
            <v>96819</v>
          </cell>
          <cell r="H100">
            <v>25569</v>
          </cell>
          <cell r="I100">
            <v>105864</v>
          </cell>
          <cell r="J100">
            <v>131433</v>
          </cell>
        </row>
        <row r="101">
          <cell r="B101" t="str">
            <v>KZN222</v>
          </cell>
          <cell r="C101" t="str">
            <v>uMngeni</v>
          </cell>
          <cell r="D101" t="str">
            <v>M</v>
          </cell>
          <cell r="E101">
            <v>25590</v>
          </cell>
          <cell r="G101">
            <v>25590</v>
          </cell>
          <cell r="H101">
            <v>25590</v>
          </cell>
          <cell r="J101">
            <v>25590</v>
          </cell>
        </row>
        <row r="102">
          <cell r="B102" t="str">
            <v>KZN223</v>
          </cell>
          <cell r="C102" t="str">
            <v>Mpofana</v>
          </cell>
          <cell r="D102" t="str">
            <v>L</v>
          </cell>
          <cell r="E102">
            <v>12094</v>
          </cell>
          <cell r="F102">
            <v>93371</v>
          </cell>
          <cell r="G102">
            <v>105465</v>
          </cell>
          <cell r="H102">
            <v>12094</v>
          </cell>
          <cell r="I102">
            <v>100454</v>
          </cell>
          <cell r="J102">
            <v>112548</v>
          </cell>
        </row>
        <row r="103">
          <cell r="B103" t="str">
            <v>KZN224</v>
          </cell>
          <cell r="C103" t="str">
            <v>Impendle</v>
          </cell>
          <cell r="D103" t="str">
            <v>L</v>
          </cell>
          <cell r="E103">
            <v>20646</v>
          </cell>
          <cell r="F103">
            <v>36280</v>
          </cell>
          <cell r="G103">
            <v>56926</v>
          </cell>
          <cell r="H103">
            <v>20646</v>
          </cell>
          <cell r="I103">
            <v>53971</v>
          </cell>
          <cell r="J103">
            <v>74617</v>
          </cell>
        </row>
        <row r="104">
          <cell r="B104" t="str">
            <v>KZN225</v>
          </cell>
          <cell r="C104" t="str">
            <v>Msunduzi</v>
          </cell>
          <cell r="D104" t="str">
            <v>H</v>
          </cell>
          <cell r="E104">
            <v>261164</v>
          </cell>
          <cell r="F104">
            <v>3283272</v>
          </cell>
          <cell r="G104">
            <v>3544436</v>
          </cell>
          <cell r="H104">
            <v>261164</v>
          </cell>
          <cell r="I104">
            <v>3376883</v>
          </cell>
          <cell r="J104">
            <v>3638047</v>
          </cell>
        </row>
        <row r="105">
          <cell r="B105" t="str">
            <v>KZN226</v>
          </cell>
          <cell r="C105" t="str">
            <v>Mkhambathini</v>
          </cell>
          <cell r="D105" t="str">
            <v>M</v>
          </cell>
          <cell r="E105">
            <v>11934</v>
          </cell>
          <cell r="F105">
            <v>44116</v>
          </cell>
          <cell r="G105">
            <v>56049</v>
          </cell>
          <cell r="H105">
            <v>11934</v>
          </cell>
          <cell r="I105">
            <v>57841</v>
          </cell>
          <cell r="J105">
            <v>69775</v>
          </cell>
        </row>
        <row r="106">
          <cell r="B106" t="str">
            <v>KZN227</v>
          </cell>
          <cell r="C106" t="str">
            <v>Richmond</v>
          </cell>
          <cell r="D106" t="str">
            <v>L</v>
          </cell>
          <cell r="E106">
            <v>21207</v>
          </cell>
          <cell r="F106">
            <v>56819</v>
          </cell>
          <cell r="G106">
            <v>78026</v>
          </cell>
          <cell r="H106">
            <v>21207</v>
          </cell>
          <cell r="I106">
            <v>71151</v>
          </cell>
          <cell r="J106">
            <v>92359</v>
          </cell>
        </row>
        <row r="107">
          <cell r="B107" t="str">
            <v>DC22</v>
          </cell>
          <cell r="C107" t="str">
            <v>uMgungundlovu</v>
          </cell>
          <cell r="D107" t="str">
            <v>M</v>
          </cell>
          <cell r="E107">
            <v>77953</v>
          </cell>
          <cell r="F107">
            <v>601856</v>
          </cell>
          <cell r="G107">
            <v>679810</v>
          </cell>
          <cell r="H107">
            <v>77953</v>
          </cell>
          <cell r="I107">
            <v>622148</v>
          </cell>
          <cell r="J107">
            <v>700101</v>
          </cell>
        </row>
        <row r="108">
          <cell r="B108" t="str">
            <v>KZN232</v>
          </cell>
          <cell r="C108" t="str">
            <v>Emnambithi/Ladysmith</v>
          </cell>
          <cell r="D108" t="str">
            <v>H</v>
          </cell>
          <cell r="E108">
            <v>112856</v>
          </cell>
          <cell r="F108">
            <v>552664</v>
          </cell>
          <cell r="G108">
            <v>665520</v>
          </cell>
          <cell r="H108">
            <v>112856</v>
          </cell>
          <cell r="I108">
            <v>632287</v>
          </cell>
          <cell r="J108">
            <v>745143</v>
          </cell>
        </row>
        <row r="109">
          <cell r="B109" t="str">
            <v>KZN233</v>
          </cell>
          <cell r="C109" t="str">
            <v>Indaka</v>
          </cell>
          <cell r="D109" t="str">
            <v>L</v>
          </cell>
          <cell r="E109">
            <v>22822</v>
          </cell>
          <cell r="F109">
            <v>36482</v>
          </cell>
          <cell r="G109">
            <v>59304</v>
          </cell>
          <cell r="H109">
            <v>22822</v>
          </cell>
          <cell r="I109">
            <v>86961</v>
          </cell>
          <cell r="J109">
            <v>109783</v>
          </cell>
        </row>
        <row r="110">
          <cell r="B110" t="str">
            <v>KZN234</v>
          </cell>
          <cell r="C110" t="str">
            <v>Umtshezi</v>
          </cell>
          <cell r="D110" t="str">
            <v>M</v>
          </cell>
          <cell r="E110">
            <v>29875</v>
          </cell>
          <cell r="F110">
            <v>284502</v>
          </cell>
          <cell r="G110">
            <v>314377</v>
          </cell>
          <cell r="H110">
            <v>29875</v>
          </cell>
          <cell r="I110">
            <v>284185</v>
          </cell>
          <cell r="J110">
            <v>314060</v>
          </cell>
        </row>
        <row r="111">
          <cell r="B111" t="str">
            <v>KZN235</v>
          </cell>
          <cell r="C111" t="str">
            <v>Okhahlamba</v>
          </cell>
          <cell r="D111" t="str">
            <v>L</v>
          </cell>
          <cell r="E111">
            <v>81713</v>
          </cell>
          <cell r="F111">
            <v>74270</v>
          </cell>
          <cell r="G111">
            <v>155983</v>
          </cell>
          <cell r="H111">
            <v>81713</v>
          </cell>
          <cell r="I111">
            <v>125400</v>
          </cell>
          <cell r="J111">
            <v>207113</v>
          </cell>
        </row>
        <row r="112">
          <cell r="B112" t="str">
            <v>KZN236</v>
          </cell>
          <cell r="C112" t="str">
            <v>Imbabazane</v>
          </cell>
          <cell r="D112" t="str">
            <v>L</v>
          </cell>
          <cell r="E112">
            <v>24934</v>
          </cell>
          <cell r="F112">
            <v>64382</v>
          </cell>
          <cell r="G112">
            <v>89316</v>
          </cell>
          <cell r="H112">
            <v>24934</v>
          </cell>
          <cell r="I112">
            <v>100386</v>
          </cell>
          <cell r="J112">
            <v>125320</v>
          </cell>
        </row>
        <row r="113">
          <cell r="B113" t="str">
            <v>DC23</v>
          </cell>
          <cell r="C113" t="str">
            <v>Uthukela</v>
          </cell>
          <cell r="D113" t="str">
            <v>M</v>
          </cell>
          <cell r="E113">
            <v>101466</v>
          </cell>
          <cell r="F113">
            <v>651544</v>
          </cell>
          <cell r="G113">
            <v>753010</v>
          </cell>
          <cell r="H113">
            <v>101466</v>
          </cell>
          <cell r="I113">
            <v>690271</v>
          </cell>
          <cell r="J113">
            <v>791737</v>
          </cell>
        </row>
        <row r="114">
          <cell r="B114" t="str">
            <v>KZN241</v>
          </cell>
          <cell r="C114" t="str">
            <v>Endumeni</v>
          </cell>
          <cell r="D114" t="str">
            <v>M</v>
          </cell>
          <cell r="E114">
            <v>23826</v>
          </cell>
          <cell r="F114">
            <v>203066</v>
          </cell>
          <cell r="G114">
            <v>226893</v>
          </cell>
          <cell r="H114">
            <v>23826</v>
          </cell>
          <cell r="I114">
            <v>216923</v>
          </cell>
          <cell r="J114">
            <v>240750</v>
          </cell>
        </row>
        <row r="115">
          <cell r="B115" t="str">
            <v>KZN242</v>
          </cell>
          <cell r="C115" t="str">
            <v>Nquthu</v>
          </cell>
          <cell r="D115" t="str">
            <v>L</v>
          </cell>
          <cell r="E115">
            <v>36334</v>
          </cell>
          <cell r="F115">
            <v>90111</v>
          </cell>
          <cell r="G115">
            <v>126445</v>
          </cell>
          <cell r="H115">
            <v>36334</v>
          </cell>
          <cell r="I115">
            <v>146085</v>
          </cell>
          <cell r="J115">
            <v>182420</v>
          </cell>
        </row>
        <row r="116">
          <cell r="B116" t="str">
            <v>KZN244</v>
          </cell>
          <cell r="C116" t="str">
            <v>Msinga</v>
          </cell>
          <cell r="D116" t="str">
            <v>L</v>
          </cell>
          <cell r="E116">
            <v>31048</v>
          </cell>
          <cell r="F116">
            <v>79925</v>
          </cell>
          <cell r="G116">
            <v>110973</v>
          </cell>
          <cell r="H116">
            <v>31048</v>
          </cell>
          <cell r="I116">
            <v>111091</v>
          </cell>
          <cell r="J116">
            <v>142139</v>
          </cell>
        </row>
        <row r="117">
          <cell r="B117" t="str">
            <v>KZN245</v>
          </cell>
          <cell r="C117" t="str">
            <v>Umvoti</v>
          </cell>
          <cell r="D117" t="str">
            <v>M</v>
          </cell>
          <cell r="E117">
            <v>39275</v>
          </cell>
          <cell r="F117">
            <v>151214</v>
          </cell>
          <cell r="G117">
            <v>190489</v>
          </cell>
          <cell r="H117">
            <v>39275</v>
          </cell>
          <cell r="I117">
            <v>163009</v>
          </cell>
          <cell r="J117">
            <v>202284</v>
          </cell>
        </row>
        <row r="118">
          <cell r="B118" t="str">
            <v>DC24</v>
          </cell>
          <cell r="C118" t="str">
            <v>Umzinyathi</v>
          </cell>
          <cell r="D118" t="str">
            <v>L</v>
          </cell>
          <cell r="E118">
            <v>22834</v>
          </cell>
          <cell r="F118">
            <v>394582</v>
          </cell>
          <cell r="G118">
            <v>417416</v>
          </cell>
          <cell r="H118">
            <v>22834</v>
          </cell>
          <cell r="I118">
            <v>550629</v>
          </cell>
          <cell r="J118">
            <v>573464</v>
          </cell>
        </row>
        <row r="119">
          <cell r="B119" t="str">
            <v>KZN252</v>
          </cell>
          <cell r="C119" t="str">
            <v>Newcastle</v>
          </cell>
          <cell r="D119" t="str">
            <v>H</v>
          </cell>
          <cell r="E119">
            <v>245912</v>
          </cell>
          <cell r="F119">
            <v>1533177</v>
          </cell>
          <cell r="G119">
            <v>1779089</v>
          </cell>
          <cell r="H119">
            <v>245912</v>
          </cell>
          <cell r="I119">
            <v>1363513</v>
          </cell>
          <cell r="J119">
            <v>1609425</v>
          </cell>
        </row>
        <row r="120">
          <cell r="B120" t="str">
            <v>KZN253</v>
          </cell>
          <cell r="C120" t="str">
            <v>eMadlangeni</v>
          </cell>
          <cell r="D120" t="str">
            <v>L</v>
          </cell>
          <cell r="E120">
            <v>8087</v>
          </cell>
          <cell r="F120">
            <v>42788</v>
          </cell>
          <cell r="G120">
            <v>50875</v>
          </cell>
          <cell r="H120">
            <v>8087</v>
          </cell>
          <cell r="I120">
            <v>52203</v>
          </cell>
          <cell r="J120">
            <v>60290</v>
          </cell>
        </row>
        <row r="121">
          <cell r="B121" t="str">
            <v>DC25</v>
          </cell>
          <cell r="C121" t="str">
            <v>Amajuba</v>
          </cell>
          <cell r="D121" t="str">
            <v>L</v>
          </cell>
          <cell r="E121">
            <v>6525</v>
          </cell>
          <cell r="F121">
            <v>189831</v>
          </cell>
          <cell r="G121">
            <v>196356</v>
          </cell>
          <cell r="H121">
            <v>6525</v>
          </cell>
          <cell r="I121">
            <v>180109</v>
          </cell>
          <cell r="J121">
            <v>186634</v>
          </cell>
        </row>
        <row r="122">
          <cell r="B122" t="str">
            <v>KZN261</v>
          </cell>
          <cell r="C122" t="str">
            <v>eDumbe</v>
          </cell>
          <cell r="D122" t="str">
            <v>L</v>
          </cell>
          <cell r="E122">
            <v>2396</v>
          </cell>
          <cell r="G122">
            <v>2396</v>
          </cell>
          <cell r="H122">
            <v>2396</v>
          </cell>
          <cell r="J122">
            <v>2396</v>
          </cell>
        </row>
        <row r="123">
          <cell r="B123" t="str">
            <v>KZN262</v>
          </cell>
          <cell r="C123" t="str">
            <v>uPhongolo</v>
          </cell>
          <cell r="D123" t="str">
            <v>L</v>
          </cell>
          <cell r="E123">
            <v>19232</v>
          </cell>
          <cell r="F123">
            <v>103025</v>
          </cell>
          <cell r="G123">
            <v>122257</v>
          </cell>
          <cell r="H123">
            <v>19232</v>
          </cell>
          <cell r="I123">
            <v>137633</v>
          </cell>
          <cell r="J123">
            <v>156865</v>
          </cell>
        </row>
        <row r="124">
          <cell r="B124" t="str">
            <v>KZN263</v>
          </cell>
          <cell r="C124" t="str">
            <v>Abaqulusi</v>
          </cell>
          <cell r="D124" t="str">
            <v>L</v>
          </cell>
          <cell r="E124">
            <v>16947</v>
          </cell>
          <cell r="F124">
            <v>412945</v>
          </cell>
          <cell r="G124">
            <v>429892</v>
          </cell>
          <cell r="H124">
            <v>16947</v>
          </cell>
          <cell r="I124">
            <v>361815</v>
          </cell>
          <cell r="J124">
            <v>378762</v>
          </cell>
        </row>
        <row r="125">
          <cell r="B125" t="str">
            <v>KZN265</v>
          </cell>
          <cell r="C125" t="str">
            <v>Nongoma</v>
          </cell>
          <cell r="D125" t="str">
            <v>L</v>
          </cell>
          <cell r="E125">
            <v>65384</v>
          </cell>
          <cell r="F125">
            <v>95868</v>
          </cell>
          <cell r="G125">
            <v>161252</v>
          </cell>
          <cell r="H125">
            <v>65384</v>
          </cell>
          <cell r="I125">
            <v>159573</v>
          </cell>
          <cell r="J125">
            <v>224958</v>
          </cell>
        </row>
        <row r="126">
          <cell r="B126" t="str">
            <v>KZN266</v>
          </cell>
          <cell r="C126" t="str">
            <v>Ulundi</v>
          </cell>
          <cell r="D126" t="str">
            <v>L</v>
          </cell>
          <cell r="E126">
            <v>30292</v>
          </cell>
          <cell r="F126">
            <v>250163</v>
          </cell>
          <cell r="G126">
            <v>280455</v>
          </cell>
          <cell r="H126">
            <v>30292</v>
          </cell>
          <cell r="I126">
            <v>223350</v>
          </cell>
          <cell r="J126">
            <v>253643</v>
          </cell>
        </row>
        <row r="127">
          <cell r="B127" t="str">
            <v>DC26</v>
          </cell>
          <cell r="C127" t="str">
            <v>Zululand</v>
          </cell>
          <cell r="D127" t="str">
            <v>M</v>
          </cell>
          <cell r="E127">
            <v>299199</v>
          </cell>
          <cell r="F127">
            <v>455774</v>
          </cell>
          <cell r="G127">
            <v>754973</v>
          </cell>
          <cell r="H127">
            <v>299199</v>
          </cell>
          <cell r="I127">
            <v>688790</v>
          </cell>
          <cell r="J127">
            <v>987990</v>
          </cell>
        </row>
        <row r="128">
          <cell r="B128" t="str">
            <v>KZN271</v>
          </cell>
          <cell r="C128" t="str">
            <v>Umhlabuyalingana</v>
          </cell>
          <cell r="D128" t="str">
            <v>M</v>
          </cell>
          <cell r="E128">
            <v>151515</v>
          </cell>
          <cell r="F128">
            <v>55606</v>
          </cell>
          <cell r="G128">
            <v>207122</v>
          </cell>
          <cell r="H128">
            <v>151515</v>
          </cell>
          <cell r="I128">
            <v>120705</v>
          </cell>
          <cell r="J128">
            <v>272220</v>
          </cell>
        </row>
        <row r="129">
          <cell r="B129" t="str">
            <v>KZN272</v>
          </cell>
          <cell r="C129" t="str">
            <v>Jozini</v>
          </cell>
          <cell r="D129" t="str">
            <v>L</v>
          </cell>
          <cell r="E129">
            <v>60769</v>
          </cell>
          <cell r="F129">
            <v>122108</v>
          </cell>
          <cell r="G129">
            <v>182877</v>
          </cell>
          <cell r="H129">
            <v>60769</v>
          </cell>
          <cell r="I129">
            <v>149579</v>
          </cell>
          <cell r="J129">
            <v>210348</v>
          </cell>
        </row>
        <row r="130">
          <cell r="B130" t="str">
            <v>KZN273</v>
          </cell>
          <cell r="C130" t="str">
            <v>The Big 5 False Bay</v>
          </cell>
          <cell r="D130" t="str">
            <v>L</v>
          </cell>
          <cell r="E130">
            <v>10694</v>
          </cell>
          <cell r="F130">
            <v>33707</v>
          </cell>
          <cell r="G130">
            <v>44401</v>
          </cell>
          <cell r="H130">
            <v>10694</v>
          </cell>
          <cell r="I130">
            <v>39097</v>
          </cell>
          <cell r="J130">
            <v>49792</v>
          </cell>
        </row>
        <row r="131">
          <cell r="B131" t="str">
            <v>KZN274</v>
          </cell>
          <cell r="C131" t="str">
            <v>Hlabisa</v>
          </cell>
          <cell r="D131" t="str">
            <v>L</v>
          </cell>
          <cell r="E131">
            <v>12468</v>
          </cell>
          <cell r="F131">
            <v>55099</v>
          </cell>
          <cell r="G131">
            <v>67568</v>
          </cell>
          <cell r="H131">
            <v>12468</v>
          </cell>
          <cell r="I131">
            <v>51109</v>
          </cell>
          <cell r="J131">
            <v>63578</v>
          </cell>
        </row>
        <row r="132">
          <cell r="B132" t="str">
            <v>KZN275</v>
          </cell>
          <cell r="C132" t="str">
            <v>Mtubatuba</v>
          </cell>
          <cell r="D132" t="str">
            <v>L</v>
          </cell>
          <cell r="E132">
            <v>38834</v>
          </cell>
          <cell r="F132">
            <v>92864</v>
          </cell>
          <cell r="G132">
            <v>131698</v>
          </cell>
          <cell r="H132">
            <v>38834</v>
          </cell>
          <cell r="I132">
            <v>119194</v>
          </cell>
          <cell r="J132">
            <v>158028</v>
          </cell>
        </row>
        <row r="133">
          <cell r="B133" t="str">
            <v>DC27</v>
          </cell>
          <cell r="C133" t="str">
            <v>Umkhanyakude</v>
          </cell>
          <cell r="D133" t="str">
            <v>M</v>
          </cell>
          <cell r="E133">
            <v>1311748</v>
          </cell>
          <cell r="F133">
            <v>361264</v>
          </cell>
          <cell r="G133">
            <v>1673012</v>
          </cell>
          <cell r="H133">
            <v>1311748</v>
          </cell>
          <cell r="I133">
            <v>507322</v>
          </cell>
          <cell r="J133">
            <v>1819071</v>
          </cell>
        </row>
        <row r="134">
          <cell r="B134" t="str">
            <v>KZN281</v>
          </cell>
          <cell r="C134" t="str">
            <v>Mfolozi</v>
          </cell>
          <cell r="D134" t="str">
            <v>M</v>
          </cell>
          <cell r="E134">
            <v>13883</v>
          </cell>
          <cell r="F134">
            <v>51539</v>
          </cell>
          <cell r="G134">
            <v>65422</v>
          </cell>
          <cell r="H134">
            <v>13883</v>
          </cell>
          <cell r="I134">
            <v>63770</v>
          </cell>
          <cell r="J134">
            <v>77653</v>
          </cell>
        </row>
        <row r="135">
          <cell r="B135" t="str">
            <v>KZN282</v>
          </cell>
          <cell r="C135" t="str">
            <v>uMhlathuze</v>
          </cell>
          <cell r="D135" t="str">
            <v>H</v>
          </cell>
          <cell r="E135">
            <v>115036</v>
          </cell>
          <cell r="F135">
            <v>2092075</v>
          </cell>
          <cell r="G135">
            <v>2207111</v>
          </cell>
          <cell r="H135">
            <v>115036</v>
          </cell>
          <cell r="I135">
            <v>2040655</v>
          </cell>
          <cell r="J135">
            <v>2155691</v>
          </cell>
        </row>
        <row r="136">
          <cell r="B136" t="str">
            <v>KZN283</v>
          </cell>
          <cell r="C136" t="str">
            <v>Ntambanana</v>
          </cell>
          <cell r="D136" t="str">
            <v>L</v>
          </cell>
          <cell r="E136">
            <v>13987</v>
          </cell>
          <cell r="F136">
            <v>53925</v>
          </cell>
          <cell r="G136">
            <v>67912</v>
          </cell>
          <cell r="H136">
            <v>13987</v>
          </cell>
          <cell r="I136">
            <v>68048</v>
          </cell>
          <cell r="J136">
            <v>82035</v>
          </cell>
        </row>
        <row r="137">
          <cell r="B137" t="str">
            <v>KZN284</v>
          </cell>
          <cell r="C137" t="str">
            <v>uMlalazi</v>
          </cell>
          <cell r="D137" t="str">
            <v>L</v>
          </cell>
          <cell r="E137">
            <v>34834</v>
          </cell>
          <cell r="F137">
            <v>191004</v>
          </cell>
          <cell r="G137">
            <v>225837</v>
          </cell>
          <cell r="H137">
            <v>34834</v>
          </cell>
          <cell r="I137">
            <v>226545</v>
          </cell>
          <cell r="J137">
            <v>261379</v>
          </cell>
        </row>
        <row r="138">
          <cell r="B138" t="str">
            <v>KZN285</v>
          </cell>
          <cell r="C138" t="str">
            <v>Mthonjaneni</v>
          </cell>
          <cell r="D138" t="str">
            <v>L</v>
          </cell>
          <cell r="E138">
            <v>39506</v>
          </cell>
          <cell r="F138">
            <v>63610</v>
          </cell>
          <cell r="G138">
            <v>103116</v>
          </cell>
          <cell r="H138">
            <v>39506</v>
          </cell>
          <cell r="I138">
            <v>98151</v>
          </cell>
          <cell r="J138">
            <v>137657</v>
          </cell>
        </row>
        <row r="139">
          <cell r="B139" t="str">
            <v>KZN286</v>
          </cell>
          <cell r="C139" t="str">
            <v>Nkandla</v>
          </cell>
          <cell r="D139" t="str">
            <v>M</v>
          </cell>
          <cell r="E139">
            <v>20747</v>
          </cell>
          <cell r="F139">
            <v>65468</v>
          </cell>
          <cell r="G139">
            <v>86215</v>
          </cell>
          <cell r="H139">
            <v>20747</v>
          </cell>
          <cell r="I139">
            <v>102819</v>
          </cell>
          <cell r="J139">
            <v>123566</v>
          </cell>
        </row>
        <row r="140">
          <cell r="B140" t="str">
            <v>DC28</v>
          </cell>
          <cell r="C140" t="str">
            <v>uThungulu</v>
          </cell>
          <cell r="D140" t="str">
            <v>H</v>
          </cell>
          <cell r="E140">
            <v>173678</v>
          </cell>
          <cell r="F140">
            <v>471082</v>
          </cell>
          <cell r="G140">
            <v>644759</v>
          </cell>
          <cell r="H140">
            <v>173678</v>
          </cell>
          <cell r="I140">
            <v>657417</v>
          </cell>
          <cell r="J140">
            <v>831095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>
            <v>30511</v>
          </cell>
          <cell r="F141">
            <v>121513</v>
          </cell>
          <cell r="G141">
            <v>152024</v>
          </cell>
          <cell r="H141">
            <v>30511</v>
          </cell>
          <cell r="I141">
            <v>156149</v>
          </cell>
          <cell r="J141">
            <v>186660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>
            <v>88698</v>
          </cell>
          <cell r="F142">
            <v>853931</v>
          </cell>
          <cell r="G142">
            <v>942629</v>
          </cell>
          <cell r="H142">
            <v>88698</v>
          </cell>
          <cell r="I142">
            <v>973028</v>
          </cell>
          <cell r="J142">
            <v>1061727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>
            <v>24341</v>
          </cell>
          <cell r="F143">
            <v>89180</v>
          </cell>
          <cell r="G143">
            <v>113521</v>
          </cell>
          <cell r="H143">
            <v>24341</v>
          </cell>
          <cell r="I143">
            <v>93689</v>
          </cell>
          <cell r="J143">
            <v>118030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>
            <v>23043</v>
          </cell>
          <cell r="F144">
            <v>72028</v>
          </cell>
          <cell r="G144">
            <v>95072</v>
          </cell>
          <cell r="H144">
            <v>23043</v>
          </cell>
          <cell r="I144">
            <v>96798</v>
          </cell>
          <cell r="J144">
            <v>119841</v>
          </cell>
        </row>
        <row r="145">
          <cell r="B145" t="str">
            <v>DC29</v>
          </cell>
          <cell r="C145" t="str">
            <v>iLembe</v>
          </cell>
          <cell r="D145" t="str">
            <v>L</v>
          </cell>
          <cell r="E145">
            <v>296292</v>
          </cell>
          <cell r="F145">
            <v>421790</v>
          </cell>
          <cell r="G145">
            <v>718082</v>
          </cell>
          <cell r="H145">
            <v>296292</v>
          </cell>
          <cell r="I145">
            <v>716769</v>
          </cell>
          <cell r="J145">
            <v>1013061</v>
          </cell>
        </row>
        <row r="146">
          <cell r="B146" t="str">
            <v>KZN431</v>
          </cell>
          <cell r="C146" t="str">
            <v>Ingwe</v>
          </cell>
          <cell r="D146" t="str">
            <v>M</v>
          </cell>
          <cell r="E146">
            <v>14817</v>
          </cell>
          <cell r="F146">
            <v>71790</v>
          </cell>
          <cell r="G146">
            <v>86607</v>
          </cell>
          <cell r="H146">
            <v>14817</v>
          </cell>
          <cell r="I146">
            <v>114063</v>
          </cell>
          <cell r="J146">
            <v>128880</v>
          </cell>
        </row>
        <row r="147">
          <cell r="B147" t="str">
            <v>KZN432</v>
          </cell>
          <cell r="C147" t="str">
            <v>Kwa Sani</v>
          </cell>
          <cell r="D147" t="str">
            <v>L</v>
          </cell>
          <cell r="E147">
            <v>276</v>
          </cell>
          <cell r="F147">
            <v>33336</v>
          </cell>
          <cell r="G147">
            <v>33612</v>
          </cell>
          <cell r="H147">
            <v>276</v>
          </cell>
          <cell r="I147">
            <v>42832</v>
          </cell>
          <cell r="J147">
            <v>43108</v>
          </cell>
        </row>
        <row r="148">
          <cell r="B148" t="str">
            <v>KZN433</v>
          </cell>
          <cell r="C148" t="str">
            <v>Greater Kokstad</v>
          </cell>
          <cell r="D148" t="str">
            <v>L</v>
          </cell>
          <cell r="E148">
            <v>45080</v>
          </cell>
          <cell r="F148">
            <v>287364</v>
          </cell>
          <cell r="G148">
            <v>332444</v>
          </cell>
          <cell r="H148">
            <v>45080</v>
          </cell>
          <cell r="I148">
            <v>258790</v>
          </cell>
          <cell r="J148">
            <v>303870</v>
          </cell>
        </row>
        <row r="149">
          <cell r="B149" t="str">
            <v>KZN434</v>
          </cell>
          <cell r="C149" t="str">
            <v>Ubuhlebezwe</v>
          </cell>
          <cell r="D149" t="str">
            <v>L</v>
          </cell>
          <cell r="E149">
            <v>33695</v>
          </cell>
          <cell r="F149">
            <v>84189</v>
          </cell>
          <cell r="G149">
            <v>117884</v>
          </cell>
          <cell r="H149">
            <v>33695</v>
          </cell>
          <cell r="I149">
            <v>99411</v>
          </cell>
          <cell r="J149">
            <v>133106</v>
          </cell>
        </row>
        <row r="150">
          <cell r="B150" t="str">
            <v>KZN435</v>
          </cell>
          <cell r="C150" t="str">
            <v>Umzimkhulu</v>
          </cell>
          <cell r="D150" t="str">
            <v>M</v>
          </cell>
          <cell r="E150">
            <v>86055</v>
          </cell>
          <cell r="F150">
            <v>130083</v>
          </cell>
          <cell r="G150">
            <v>216138</v>
          </cell>
          <cell r="H150">
            <v>86055</v>
          </cell>
          <cell r="I150">
            <v>196410</v>
          </cell>
          <cell r="J150">
            <v>282466</v>
          </cell>
        </row>
        <row r="151">
          <cell r="B151" t="str">
            <v>DC43</v>
          </cell>
          <cell r="C151" t="str">
            <v>Harry Gwala</v>
          </cell>
          <cell r="D151" t="str">
            <v>L</v>
          </cell>
          <cell r="E151">
            <v>164997</v>
          </cell>
          <cell r="F151">
            <v>364856</v>
          </cell>
          <cell r="G151">
            <v>529853</v>
          </cell>
          <cell r="H151">
            <v>164997</v>
          </cell>
          <cell r="I151">
            <v>505674</v>
          </cell>
          <cell r="J151">
            <v>670671</v>
          </cell>
        </row>
        <row r="152">
          <cell r="E152">
            <v>8349406</v>
          </cell>
          <cell r="F152">
            <v>39628998</v>
          </cell>
          <cell r="G152">
            <v>47978404</v>
          </cell>
          <cell r="H152">
            <v>8349406</v>
          </cell>
          <cell r="I152">
            <v>44740656</v>
          </cell>
          <cell r="J152">
            <v>53090062</v>
          </cell>
        </row>
        <row r="154">
          <cell r="B154" t="str">
            <v>LIM331</v>
          </cell>
          <cell r="C154" t="str">
            <v>Greater Giyani</v>
          </cell>
          <cell r="D154" t="str">
            <v>L</v>
          </cell>
          <cell r="E154">
            <v>40753</v>
          </cell>
          <cell r="F154">
            <v>180394</v>
          </cell>
          <cell r="G154">
            <v>221148</v>
          </cell>
          <cell r="H154">
            <v>40753</v>
          </cell>
          <cell r="I154">
            <v>222740</v>
          </cell>
          <cell r="J154">
            <v>263494</v>
          </cell>
        </row>
        <row r="155">
          <cell r="B155" t="str">
            <v>LIM332</v>
          </cell>
          <cell r="C155" t="str">
            <v>Greater Letaba</v>
          </cell>
          <cell r="D155" t="str">
            <v>L</v>
          </cell>
          <cell r="E155">
            <v>23680</v>
          </cell>
          <cell r="F155">
            <v>120924</v>
          </cell>
          <cell r="G155">
            <v>144603</v>
          </cell>
          <cell r="H155">
            <v>23680</v>
          </cell>
          <cell r="J155">
            <v>23680</v>
          </cell>
        </row>
        <row r="156">
          <cell r="B156" t="str">
            <v>LIM333</v>
          </cell>
          <cell r="C156" t="str">
            <v>Greater Tzaneen</v>
          </cell>
          <cell r="D156" t="str">
            <v>H</v>
          </cell>
          <cell r="E156">
            <v>94133</v>
          </cell>
          <cell r="F156">
            <v>759675</v>
          </cell>
          <cell r="G156">
            <v>853809</v>
          </cell>
          <cell r="H156">
            <v>94133</v>
          </cell>
          <cell r="I156">
            <v>748889</v>
          </cell>
          <cell r="J156">
            <v>843023</v>
          </cell>
        </row>
        <row r="157">
          <cell r="B157" t="str">
            <v>LIM334</v>
          </cell>
          <cell r="C157" t="str">
            <v>Ba-Phalaborwa</v>
          </cell>
          <cell r="D157" t="str">
            <v>M</v>
          </cell>
          <cell r="E157">
            <v>42949</v>
          </cell>
          <cell r="F157">
            <v>398036</v>
          </cell>
          <cell r="G157">
            <v>440985</v>
          </cell>
          <cell r="H157">
            <v>42949</v>
          </cell>
          <cell r="I157">
            <v>288879</v>
          </cell>
          <cell r="J157">
            <v>331828</v>
          </cell>
        </row>
        <row r="158">
          <cell r="B158" t="str">
            <v>LIM335</v>
          </cell>
          <cell r="C158" t="str">
            <v>Maruleng</v>
          </cell>
          <cell r="D158" t="str">
            <v>L</v>
          </cell>
          <cell r="E158">
            <v>34685</v>
          </cell>
          <cell r="F158">
            <v>97496</v>
          </cell>
          <cell r="G158">
            <v>132180</v>
          </cell>
          <cell r="H158">
            <v>34685</v>
          </cell>
          <cell r="I158">
            <v>112850</v>
          </cell>
          <cell r="J158">
            <v>147535</v>
          </cell>
        </row>
        <row r="159">
          <cell r="B159" t="str">
            <v>DC33</v>
          </cell>
          <cell r="C159" t="str">
            <v>Mopani</v>
          </cell>
          <cell r="D159" t="str">
            <v>L</v>
          </cell>
          <cell r="E159">
            <v>161071</v>
          </cell>
          <cell r="F159">
            <v>758637</v>
          </cell>
          <cell r="G159">
            <v>919708</v>
          </cell>
          <cell r="H159">
            <v>161071</v>
          </cell>
          <cell r="I159">
            <v>941590</v>
          </cell>
          <cell r="J159">
            <v>1102660</v>
          </cell>
        </row>
        <row r="160">
          <cell r="B160" t="str">
            <v>LIM341</v>
          </cell>
          <cell r="C160" t="str">
            <v>Musina</v>
          </cell>
          <cell r="D160" t="str">
            <v>L</v>
          </cell>
          <cell r="E160">
            <v>18652</v>
          </cell>
          <cell r="F160">
            <v>160617</v>
          </cell>
          <cell r="G160">
            <v>179268</v>
          </cell>
          <cell r="H160">
            <v>18652</v>
          </cell>
          <cell r="I160">
            <v>155840</v>
          </cell>
          <cell r="J160">
            <v>174492</v>
          </cell>
        </row>
        <row r="161">
          <cell r="B161" t="str">
            <v>LIM342</v>
          </cell>
          <cell r="C161" t="str">
            <v>Mutale</v>
          </cell>
          <cell r="D161" t="str">
            <v>L</v>
          </cell>
          <cell r="E161">
            <v>14320</v>
          </cell>
          <cell r="F161">
            <v>54800</v>
          </cell>
          <cell r="G161">
            <v>69121</v>
          </cell>
          <cell r="H161">
            <v>14320</v>
          </cell>
          <cell r="I161">
            <v>70977</v>
          </cell>
          <cell r="J161">
            <v>85297</v>
          </cell>
        </row>
        <row r="162">
          <cell r="B162" t="str">
            <v>LIM344</v>
          </cell>
          <cell r="C162" t="str">
            <v>Makhado</v>
          </cell>
          <cell r="D162" t="str">
            <v>M</v>
          </cell>
          <cell r="E162">
            <v>86926</v>
          </cell>
          <cell r="F162">
            <v>623852</v>
          </cell>
          <cell r="G162">
            <v>710778</v>
          </cell>
          <cell r="H162">
            <v>86926</v>
          </cell>
          <cell r="I162">
            <v>591399</v>
          </cell>
          <cell r="J162">
            <v>678325</v>
          </cell>
        </row>
        <row r="163">
          <cell r="B163" t="str">
            <v>DC34</v>
          </cell>
          <cell r="C163" t="str">
            <v>Vhembe</v>
          </cell>
          <cell r="D163" t="str">
            <v>L</v>
          </cell>
          <cell r="F163">
            <v>664818</v>
          </cell>
          <cell r="G163">
            <v>664818</v>
          </cell>
          <cell r="I163">
            <v>765486</v>
          </cell>
          <cell r="J163">
            <v>765486</v>
          </cell>
        </row>
        <row r="164">
          <cell r="B164" t="str">
            <v>LIM351</v>
          </cell>
          <cell r="C164" t="str">
            <v>Blouberg</v>
          </cell>
          <cell r="D164" t="str">
            <v>L</v>
          </cell>
          <cell r="E164">
            <v>29079</v>
          </cell>
          <cell r="F164">
            <v>178059</v>
          </cell>
          <cell r="G164">
            <v>207138</v>
          </cell>
          <cell r="H164">
            <v>29079</v>
          </cell>
          <cell r="I164">
            <v>163481</v>
          </cell>
          <cell r="J164">
            <v>192560</v>
          </cell>
        </row>
        <row r="165">
          <cell r="B165" t="str">
            <v>LIM352</v>
          </cell>
          <cell r="C165" t="str">
            <v>Aganang</v>
          </cell>
          <cell r="D165" t="str">
            <v>L</v>
          </cell>
          <cell r="E165">
            <v>38868</v>
          </cell>
          <cell r="F165">
            <v>68366</v>
          </cell>
          <cell r="G165">
            <v>107234</v>
          </cell>
          <cell r="H165">
            <v>38868</v>
          </cell>
          <cell r="I165">
            <v>132645</v>
          </cell>
          <cell r="J165">
            <v>171513</v>
          </cell>
        </row>
        <row r="166">
          <cell r="B166" t="str">
            <v>LIM353</v>
          </cell>
          <cell r="C166" t="str">
            <v>Molemole</v>
          </cell>
          <cell r="D166" t="str">
            <v>L</v>
          </cell>
          <cell r="E166">
            <v>39982</v>
          </cell>
          <cell r="F166">
            <v>106592</v>
          </cell>
          <cell r="G166">
            <v>146574</v>
          </cell>
          <cell r="H166">
            <v>39982</v>
          </cell>
          <cell r="I166">
            <v>137684</v>
          </cell>
          <cell r="J166">
            <v>177666</v>
          </cell>
        </row>
        <row r="167">
          <cell r="B167" t="str">
            <v>LIM354</v>
          </cell>
          <cell r="C167" t="str">
            <v>Polokwane</v>
          </cell>
          <cell r="D167" t="str">
            <v>H</v>
          </cell>
          <cell r="E167">
            <v>327420</v>
          </cell>
          <cell r="F167">
            <v>2086519</v>
          </cell>
          <cell r="G167">
            <v>2413940</v>
          </cell>
          <cell r="H167">
            <v>327420</v>
          </cell>
          <cell r="I167">
            <v>1960135</v>
          </cell>
          <cell r="J167">
            <v>2287556</v>
          </cell>
        </row>
        <row r="168">
          <cell r="B168" t="str">
            <v>LIM355</v>
          </cell>
          <cell r="C168" t="str">
            <v>Lepelle-Nkumpi</v>
          </cell>
          <cell r="D168" t="str">
            <v>L</v>
          </cell>
          <cell r="E168">
            <v>130256</v>
          </cell>
          <cell r="F168">
            <v>186235</v>
          </cell>
          <cell r="G168">
            <v>316490</v>
          </cell>
          <cell r="H168">
            <v>130256</v>
          </cell>
          <cell r="I168">
            <v>229902</v>
          </cell>
          <cell r="J168">
            <v>360157</v>
          </cell>
        </row>
        <row r="169">
          <cell r="B169" t="str">
            <v>DC35</v>
          </cell>
          <cell r="C169" t="str">
            <v>Capricorn</v>
          </cell>
          <cell r="D169" t="str">
            <v>M</v>
          </cell>
          <cell r="E169">
            <v>323229</v>
          </cell>
          <cell r="F169">
            <v>512852</v>
          </cell>
          <cell r="G169">
            <v>836081</v>
          </cell>
          <cell r="H169">
            <v>323229</v>
          </cell>
          <cell r="I169">
            <v>752177</v>
          </cell>
          <cell r="J169">
            <v>1075406</v>
          </cell>
        </row>
        <row r="170">
          <cell r="B170" t="str">
            <v>LIM361</v>
          </cell>
          <cell r="C170" t="str">
            <v>Thabazimbi</v>
          </cell>
          <cell r="D170" t="str">
            <v>L</v>
          </cell>
          <cell r="E170">
            <v>2286557</v>
          </cell>
          <cell r="F170">
            <v>259786</v>
          </cell>
          <cell r="G170">
            <v>2546343</v>
          </cell>
          <cell r="H170">
            <v>2286557</v>
          </cell>
          <cell r="I170">
            <v>254771</v>
          </cell>
          <cell r="J170">
            <v>2541328</v>
          </cell>
        </row>
        <row r="171">
          <cell r="B171" t="str">
            <v>LIM362</v>
          </cell>
          <cell r="C171" t="str">
            <v>Lephalale</v>
          </cell>
          <cell r="D171" t="str">
            <v>M</v>
          </cell>
          <cell r="F171">
            <v>338394</v>
          </cell>
          <cell r="G171">
            <v>338394</v>
          </cell>
          <cell r="I171">
            <v>339070</v>
          </cell>
          <cell r="J171">
            <v>339070</v>
          </cell>
        </row>
        <row r="172">
          <cell r="B172" t="str">
            <v>LIM364</v>
          </cell>
          <cell r="C172" t="str">
            <v>Mookgopong</v>
          </cell>
          <cell r="D172" t="str">
            <v>M</v>
          </cell>
          <cell r="E172">
            <v>15833</v>
          </cell>
          <cell r="F172">
            <v>127575</v>
          </cell>
          <cell r="G172">
            <v>143408</v>
          </cell>
          <cell r="H172">
            <v>15833</v>
          </cell>
          <cell r="I172">
            <v>116247</v>
          </cell>
          <cell r="J172">
            <v>132080</v>
          </cell>
        </row>
        <row r="173">
          <cell r="B173" t="str">
            <v>LIM365</v>
          </cell>
          <cell r="C173" t="str">
            <v>Modimolle</v>
          </cell>
          <cell r="D173" t="str">
            <v>L</v>
          </cell>
          <cell r="E173">
            <v>34518</v>
          </cell>
          <cell r="F173">
            <v>223207</v>
          </cell>
          <cell r="G173">
            <v>257725</v>
          </cell>
          <cell r="H173">
            <v>34518</v>
          </cell>
          <cell r="I173">
            <v>248157</v>
          </cell>
          <cell r="J173">
            <v>282675</v>
          </cell>
        </row>
        <row r="174">
          <cell r="B174" t="str">
            <v>LIM366</v>
          </cell>
          <cell r="C174" t="str">
            <v>Bela Bela</v>
          </cell>
          <cell r="D174" t="str">
            <v>M</v>
          </cell>
          <cell r="F174">
            <v>223391</v>
          </cell>
          <cell r="G174">
            <v>223391</v>
          </cell>
          <cell r="I174">
            <v>219759</v>
          </cell>
          <cell r="J174">
            <v>219759</v>
          </cell>
        </row>
        <row r="175">
          <cell r="B175" t="str">
            <v>LIM367</v>
          </cell>
          <cell r="C175" t="str">
            <v>Mogalakwena</v>
          </cell>
          <cell r="D175" t="str">
            <v>L</v>
          </cell>
          <cell r="F175">
            <v>638375</v>
          </cell>
          <cell r="G175">
            <v>638375</v>
          </cell>
          <cell r="I175">
            <v>940007</v>
          </cell>
          <cell r="J175">
            <v>940007</v>
          </cell>
        </row>
        <row r="176">
          <cell r="B176" t="str">
            <v>DC36</v>
          </cell>
          <cell r="C176" t="str">
            <v>Waterberg</v>
          </cell>
          <cell r="D176" t="str">
            <v>L</v>
          </cell>
          <cell r="E176">
            <v>8339</v>
          </cell>
          <cell r="F176">
            <v>118392</v>
          </cell>
          <cell r="G176">
            <v>126730</v>
          </cell>
          <cell r="H176">
            <v>8339</v>
          </cell>
          <cell r="I176">
            <v>101662</v>
          </cell>
          <cell r="J176">
            <v>110001</v>
          </cell>
        </row>
        <row r="177">
          <cell r="B177" t="str">
            <v>LIM471</v>
          </cell>
          <cell r="C177" t="str">
            <v>Ephraim Mogale</v>
          </cell>
          <cell r="D177" t="str">
            <v>L</v>
          </cell>
          <cell r="E177">
            <v>776725</v>
          </cell>
          <cell r="F177">
            <v>154231</v>
          </cell>
          <cell r="G177">
            <v>930956</v>
          </cell>
          <cell r="H177">
            <v>776725</v>
          </cell>
          <cell r="I177">
            <v>166537</v>
          </cell>
          <cell r="J177">
            <v>943262</v>
          </cell>
        </row>
        <row r="178">
          <cell r="B178" t="str">
            <v>LIM472</v>
          </cell>
          <cell r="C178" t="str">
            <v>Elias Motsoaledi</v>
          </cell>
          <cell r="D178" t="str">
            <v>M</v>
          </cell>
          <cell r="E178">
            <v>47211</v>
          </cell>
          <cell r="F178">
            <v>228947</v>
          </cell>
          <cell r="G178">
            <v>276158</v>
          </cell>
          <cell r="H178">
            <v>47211</v>
          </cell>
          <cell r="I178">
            <v>259060</v>
          </cell>
          <cell r="J178">
            <v>306271</v>
          </cell>
        </row>
        <row r="179">
          <cell r="B179" t="str">
            <v>LIM473</v>
          </cell>
          <cell r="C179" t="str">
            <v>Makhuduthamaga</v>
          </cell>
          <cell r="D179" t="str">
            <v>L</v>
          </cell>
          <cell r="E179">
            <v>50698</v>
          </cell>
          <cell r="F179">
            <v>133693</v>
          </cell>
          <cell r="G179">
            <v>184390</v>
          </cell>
          <cell r="H179">
            <v>50698</v>
          </cell>
          <cell r="I179">
            <v>215789</v>
          </cell>
          <cell r="J179">
            <v>266486</v>
          </cell>
        </row>
        <row r="180">
          <cell r="B180" t="str">
            <v>LIM474</v>
          </cell>
          <cell r="C180" t="str">
            <v>Fetakgomo</v>
          </cell>
          <cell r="D180" t="str">
            <v>L</v>
          </cell>
          <cell r="F180">
            <v>66296</v>
          </cell>
          <cell r="G180">
            <v>66296</v>
          </cell>
          <cell r="I180">
            <v>75384</v>
          </cell>
          <cell r="J180">
            <v>75384</v>
          </cell>
        </row>
        <row r="181">
          <cell r="B181" t="str">
            <v>DC47</v>
          </cell>
          <cell r="C181" t="str">
            <v>Sekhukhune</v>
          </cell>
          <cell r="D181" t="str">
            <v>H</v>
          </cell>
          <cell r="E181">
            <v>311965</v>
          </cell>
          <cell r="F181">
            <v>567016</v>
          </cell>
          <cell r="G181">
            <v>878981</v>
          </cell>
          <cell r="H181">
            <v>311965</v>
          </cell>
          <cell r="I181">
            <v>967443</v>
          </cell>
          <cell r="J181">
            <v>1279408</v>
          </cell>
        </row>
        <row r="182">
          <cell r="E182">
            <v>4937850</v>
          </cell>
          <cell r="F182">
            <v>10037175</v>
          </cell>
          <cell r="G182">
            <v>14975025</v>
          </cell>
          <cell r="H182">
            <v>4937850</v>
          </cell>
          <cell r="I182">
            <v>11178559</v>
          </cell>
          <cell r="J182">
            <v>16116409</v>
          </cell>
        </row>
        <row r="184">
          <cell r="B184" t="str">
            <v>MP301</v>
          </cell>
          <cell r="C184" t="str">
            <v>Albert Luthuli</v>
          </cell>
          <cell r="D184" t="str">
            <v>M</v>
          </cell>
          <cell r="E184">
            <v>96878</v>
          </cell>
          <cell r="F184">
            <v>391045</v>
          </cell>
          <cell r="G184">
            <v>487923</v>
          </cell>
          <cell r="H184">
            <v>96878</v>
          </cell>
          <cell r="I184">
            <v>361242</v>
          </cell>
          <cell r="J184">
            <v>458121</v>
          </cell>
        </row>
        <row r="185">
          <cell r="B185" t="str">
            <v>MP302</v>
          </cell>
          <cell r="C185" t="str">
            <v>Msukaligwa</v>
          </cell>
          <cell r="D185" t="str">
            <v>L</v>
          </cell>
          <cell r="E185">
            <v>2656</v>
          </cell>
          <cell r="F185">
            <v>568494</v>
          </cell>
          <cell r="G185">
            <v>571150</v>
          </cell>
          <cell r="H185">
            <v>2656</v>
          </cell>
          <cell r="I185">
            <v>465756</v>
          </cell>
          <cell r="J185">
            <v>468412</v>
          </cell>
        </row>
        <row r="186">
          <cell r="B186" t="str">
            <v>MP303</v>
          </cell>
          <cell r="C186" t="str">
            <v>Mkhondo</v>
          </cell>
          <cell r="D186" t="str">
            <v>L</v>
          </cell>
          <cell r="E186">
            <v>64491</v>
          </cell>
          <cell r="F186">
            <v>320160</v>
          </cell>
          <cell r="G186">
            <v>384651</v>
          </cell>
          <cell r="H186">
            <v>64491</v>
          </cell>
          <cell r="I186">
            <v>290923</v>
          </cell>
          <cell r="J186">
            <v>355415</v>
          </cell>
        </row>
        <row r="187">
          <cell r="B187" t="str">
            <v>MP304</v>
          </cell>
          <cell r="C187" t="str">
            <v>Pixley Ka Seme (MP)</v>
          </cell>
          <cell r="D187" t="str">
            <v>M</v>
          </cell>
          <cell r="E187">
            <v>25709</v>
          </cell>
          <cell r="F187">
            <v>281870</v>
          </cell>
          <cell r="G187">
            <v>307579</v>
          </cell>
          <cell r="H187">
            <v>25709</v>
          </cell>
          <cell r="I187">
            <v>212660</v>
          </cell>
          <cell r="J187">
            <v>238370</v>
          </cell>
        </row>
        <row r="188">
          <cell r="B188" t="str">
            <v>MP305</v>
          </cell>
          <cell r="C188" t="str">
            <v>Lekwa</v>
          </cell>
          <cell r="D188" t="str">
            <v>L</v>
          </cell>
          <cell r="E188">
            <v>35449</v>
          </cell>
          <cell r="F188">
            <v>628264</v>
          </cell>
          <cell r="G188">
            <v>663714</v>
          </cell>
          <cell r="H188">
            <v>35449</v>
          </cell>
          <cell r="I188">
            <v>431172</v>
          </cell>
          <cell r="J188">
            <v>466622</v>
          </cell>
        </row>
        <row r="189">
          <cell r="B189" t="str">
            <v>MP306</v>
          </cell>
          <cell r="C189" t="str">
            <v>Dipaleseng</v>
          </cell>
          <cell r="D189" t="str">
            <v>L</v>
          </cell>
          <cell r="E189">
            <v>46015</v>
          </cell>
          <cell r="F189">
            <v>206875</v>
          </cell>
          <cell r="G189">
            <v>252890</v>
          </cell>
          <cell r="H189">
            <v>46015</v>
          </cell>
          <cell r="I189">
            <v>164083</v>
          </cell>
          <cell r="J189">
            <v>210098</v>
          </cell>
        </row>
        <row r="190">
          <cell r="B190" t="str">
            <v>MP307</v>
          </cell>
          <cell r="C190" t="str">
            <v>Govan Mbeki</v>
          </cell>
          <cell r="D190" t="str">
            <v>H</v>
          </cell>
          <cell r="E190">
            <v>130562</v>
          </cell>
          <cell r="F190">
            <v>1222561</v>
          </cell>
          <cell r="G190">
            <v>1353123</v>
          </cell>
          <cell r="H190">
            <v>130562</v>
          </cell>
          <cell r="I190">
            <v>1235781</v>
          </cell>
          <cell r="J190">
            <v>1366343</v>
          </cell>
        </row>
        <row r="191">
          <cell r="B191" t="str">
            <v>DC30</v>
          </cell>
          <cell r="C191" t="str">
            <v>Gert Sibande</v>
          </cell>
          <cell r="D191" t="str">
            <v>M</v>
          </cell>
          <cell r="E191">
            <v>19927</v>
          </cell>
          <cell r="F191">
            <v>258044</v>
          </cell>
          <cell r="G191">
            <v>277971</v>
          </cell>
          <cell r="H191">
            <v>19927</v>
          </cell>
          <cell r="I191">
            <v>289901</v>
          </cell>
          <cell r="J191">
            <v>309828</v>
          </cell>
        </row>
        <row r="192">
          <cell r="B192" t="str">
            <v>MP311</v>
          </cell>
          <cell r="C192" t="str">
            <v>Victor Khanye</v>
          </cell>
          <cell r="D192" t="str">
            <v>M</v>
          </cell>
          <cell r="E192">
            <v>135455</v>
          </cell>
          <cell r="G192">
            <v>135455</v>
          </cell>
          <cell r="H192">
            <v>135455</v>
          </cell>
          <cell r="J192">
            <v>135455</v>
          </cell>
        </row>
        <row r="193">
          <cell r="B193" t="str">
            <v>MP312</v>
          </cell>
          <cell r="C193" t="str">
            <v>Emalahleni (Mp)</v>
          </cell>
          <cell r="D193" t="str">
            <v>H</v>
          </cell>
          <cell r="E193">
            <v>102439</v>
          </cell>
          <cell r="F193">
            <v>1597751</v>
          </cell>
          <cell r="G193">
            <v>1700190</v>
          </cell>
          <cell r="H193">
            <v>102439</v>
          </cell>
          <cell r="I193">
            <v>1621871</v>
          </cell>
          <cell r="J193">
            <v>1724309</v>
          </cell>
        </row>
        <row r="194">
          <cell r="B194" t="str">
            <v>MP313</v>
          </cell>
          <cell r="C194" t="str">
            <v>Steve Tshwete</v>
          </cell>
          <cell r="D194" t="str">
            <v>H</v>
          </cell>
          <cell r="E194">
            <v>228232</v>
          </cell>
          <cell r="F194">
            <v>1048926</v>
          </cell>
          <cell r="G194">
            <v>1277158</v>
          </cell>
          <cell r="H194">
            <v>228232</v>
          </cell>
          <cell r="I194">
            <v>1055796</v>
          </cell>
          <cell r="J194">
            <v>1284028</v>
          </cell>
        </row>
        <row r="195">
          <cell r="B195" t="str">
            <v>MP314</v>
          </cell>
          <cell r="C195" t="str">
            <v>Emakhazeni</v>
          </cell>
          <cell r="D195" t="str">
            <v>L</v>
          </cell>
          <cell r="E195">
            <v>67</v>
          </cell>
          <cell r="F195">
            <v>203246</v>
          </cell>
          <cell r="G195">
            <v>203313</v>
          </cell>
          <cell r="H195">
            <v>67</v>
          </cell>
          <cell r="I195">
            <v>192298</v>
          </cell>
          <cell r="J195">
            <v>192365</v>
          </cell>
        </row>
        <row r="196">
          <cell r="B196" t="str">
            <v>MP315</v>
          </cell>
          <cell r="C196" t="str">
            <v>Thembisile Hani</v>
          </cell>
          <cell r="D196" t="str">
            <v>L</v>
          </cell>
          <cell r="E196">
            <v>16769</v>
          </cell>
          <cell r="F196">
            <v>480312</v>
          </cell>
          <cell r="G196">
            <v>497080</v>
          </cell>
          <cell r="H196">
            <v>16769</v>
          </cell>
          <cell r="I196">
            <v>510802</v>
          </cell>
          <cell r="J196">
            <v>527570</v>
          </cell>
        </row>
        <row r="197">
          <cell r="B197" t="str">
            <v>MP316</v>
          </cell>
          <cell r="C197" t="str">
            <v>Dr J.S. Moroka</v>
          </cell>
          <cell r="D197" t="str">
            <v>L</v>
          </cell>
          <cell r="F197">
            <v>423982</v>
          </cell>
          <cell r="G197">
            <v>423982</v>
          </cell>
          <cell r="I197">
            <v>423125</v>
          </cell>
          <cell r="J197">
            <v>423125</v>
          </cell>
        </row>
        <row r="198">
          <cell r="B198" t="str">
            <v>DC31</v>
          </cell>
          <cell r="C198" t="str">
            <v>Nkangala</v>
          </cell>
          <cell r="D198" t="str">
            <v>H</v>
          </cell>
          <cell r="E198">
            <v>10023</v>
          </cell>
          <cell r="F198">
            <v>367602</v>
          </cell>
          <cell r="G198">
            <v>377626</v>
          </cell>
          <cell r="H198">
            <v>10023</v>
          </cell>
          <cell r="I198">
            <v>337556</v>
          </cell>
          <cell r="J198">
            <v>347580</v>
          </cell>
        </row>
        <row r="199">
          <cell r="B199" t="str">
            <v>MP321</v>
          </cell>
          <cell r="C199" t="str">
            <v>Thaba Chweu</v>
          </cell>
          <cell r="D199" t="str">
            <v>L</v>
          </cell>
          <cell r="F199">
            <v>425450</v>
          </cell>
          <cell r="G199">
            <v>425450</v>
          </cell>
          <cell r="I199">
            <v>302822</v>
          </cell>
          <cell r="J199">
            <v>302822</v>
          </cell>
        </row>
        <row r="200">
          <cell r="B200" t="str">
            <v>MP322</v>
          </cell>
          <cell r="C200" t="str">
            <v>Mbombela</v>
          </cell>
          <cell r="D200" t="str">
            <v>H</v>
          </cell>
          <cell r="E200">
            <v>236732</v>
          </cell>
          <cell r="F200">
            <v>1768981</v>
          </cell>
          <cell r="G200">
            <v>2005714</v>
          </cell>
          <cell r="H200">
            <v>236732</v>
          </cell>
          <cell r="I200">
            <v>1678156</v>
          </cell>
          <cell r="J200">
            <v>1914888</v>
          </cell>
        </row>
        <row r="201">
          <cell r="B201" t="str">
            <v>MP323</v>
          </cell>
          <cell r="C201" t="str">
            <v>Umjindi</v>
          </cell>
          <cell r="D201" t="str">
            <v>M</v>
          </cell>
          <cell r="E201">
            <v>43775</v>
          </cell>
          <cell r="F201">
            <v>281892</v>
          </cell>
          <cell r="G201">
            <v>325668</v>
          </cell>
          <cell r="H201">
            <v>43775</v>
          </cell>
          <cell r="I201">
            <v>216158</v>
          </cell>
          <cell r="J201">
            <v>259933</v>
          </cell>
        </row>
        <row r="202">
          <cell r="B202" t="str">
            <v>MP325</v>
          </cell>
          <cell r="C202" t="str">
            <v>Bushbuckridge</v>
          </cell>
          <cell r="D202" t="str">
            <v>L</v>
          </cell>
          <cell r="E202">
            <v>197283</v>
          </cell>
          <cell r="F202">
            <v>694521</v>
          </cell>
          <cell r="G202">
            <v>891804</v>
          </cell>
          <cell r="H202">
            <v>197283</v>
          </cell>
          <cell r="I202">
            <v>1096299</v>
          </cell>
          <cell r="J202">
            <v>1293582</v>
          </cell>
        </row>
        <row r="203">
          <cell r="B203" t="str">
            <v>DC32</v>
          </cell>
          <cell r="C203" t="str">
            <v>Ehlanzeni</v>
          </cell>
          <cell r="D203" t="str">
            <v>H</v>
          </cell>
          <cell r="F203">
            <v>229857</v>
          </cell>
          <cell r="G203">
            <v>229857</v>
          </cell>
          <cell r="I203">
            <v>209550</v>
          </cell>
          <cell r="J203">
            <v>209550</v>
          </cell>
        </row>
        <row r="204">
          <cell r="E204">
            <v>1392463</v>
          </cell>
          <cell r="F204">
            <v>11399834</v>
          </cell>
          <cell r="G204">
            <v>12792297</v>
          </cell>
          <cell r="H204">
            <v>1392463</v>
          </cell>
          <cell r="I204">
            <v>11095951</v>
          </cell>
          <cell r="J204">
            <v>12488413</v>
          </cell>
        </row>
        <row r="206">
          <cell r="B206" t="str">
            <v>NC451</v>
          </cell>
          <cell r="C206" t="str">
            <v>Joe Morolong</v>
          </cell>
          <cell r="D206" t="str">
            <v>L</v>
          </cell>
          <cell r="E206">
            <v>196778</v>
          </cell>
          <cell r="F206">
            <v>267575</v>
          </cell>
          <cell r="G206">
            <v>464353</v>
          </cell>
          <cell r="H206">
            <v>196778</v>
          </cell>
          <cell r="I206">
            <v>229356</v>
          </cell>
          <cell r="J206">
            <v>426134</v>
          </cell>
        </row>
        <row r="207">
          <cell r="B207" t="str">
            <v>NC452</v>
          </cell>
          <cell r="C207" t="str">
            <v>Ga-Segonyana</v>
          </cell>
          <cell r="D207" t="str">
            <v>M</v>
          </cell>
          <cell r="E207">
            <v>65426</v>
          </cell>
          <cell r="F207">
            <v>277977</v>
          </cell>
          <cell r="G207">
            <v>343403</v>
          </cell>
          <cell r="H207">
            <v>65426</v>
          </cell>
          <cell r="I207">
            <v>281772</v>
          </cell>
          <cell r="J207">
            <v>347197</v>
          </cell>
        </row>
        <row r="208">
          <cell r="B208" t="str">
            <v>NC453</v>
          </cell>
          <cell r="C208" t="str">
            <v>Gamagara</v>
          </cell>
          <cell r="D208" t="str">
            <v>M</v>
          </cell>
          <cell r="E208">
            <v>71000</v>
          </cell>
          <cell r="F208">
            <v>258089</v>
          </cell>
          <cell r="G208">
            <v>329090</v>
          </cell>
          <cell r="H208">
            <v>71000</v>
          </cell>
          <cell r="I208">
            <v>269865</v>
          </cell>
          <cell r="J208">
            <v>340865</v>
          </cell>
        </row>
        <row r="209">
          <cell r="B209" t="str">
            <v>DC45</v>
          </cell>
          <cell r="C209" t="str">
            <v>John Taolo Gaetsewe</v>
          </cell>
          <cell r="D209" t="str">
            <v>M</v>
          </cell>
          <cell r="E209">
            <v>4906</v>
          </cell>
          <cell r="F209">
            <v>68726</v>
          </cell>
          <cell r="G209">
            <v>73632</v>
          </cell>
          <cell r="H209">
            <v>4906</v>
          </cell>
          <cell r="I209">
            <v>66547</v>
          </cell>
          <cell r="J209">
            <v>71453</v>
          </cell>
        </row>
        <row r="210">
          <cell r="B210" t="str">
            <v>NC061</v>
          </cell>
          <cell r="C210" t="str">
            <v>Richtersveld</v>
          </cell>
          <cell r="D210" t="str">
            <v>M</v>
          </cell>
          <cell r="E210">
            <v>15725</v>
          </cell>
          <cell r="F210">
            <v>59880</v>
          </cell>
          <cell r="G210">
            <v>75604</v>
          </cell>
          <cell r="H210">
            <v>15725</v>
          </cell>
          <cell r="I210">
            <v>68820</v>
          </cell>
          <cell r="J210">
            <v>84544</v>
          </cell>
        </row>
        <row r="211">
          <cell r="B211" t="str">
            <v>NC064</v>
          </cell>
          <cell r="C211" t="str">
            <v>Kamiesberg</v>
          </cell>
          <cell r="D211" t="str">
            <v>L</v>
          </cell>
          <cell r="E211">
            <v>18367</v>
          </cell>
          <cell r="F211">
            <v>52196</v>
          </cell>
          <cell r="G211">
            <v>70563</v>
          </cell>
          <cell r="H211">
            <v>18367</v>
          </cell>
          <cell r="I211">
            <v>49232</v>
          </cell>
          <cell r="J211">
            <v>67599</v>
          </cell>
        </row>
        <row r="212">
          <cell r="B212" t="str">
            <v>NC065</v>
          </cell>
          <cell r="C212" t="str">
            <v>Hantam</v>
          </cell>
          <cell r="D212" t="str">
            <v>L</v>
          </cell>
          <cell r="E212">
            <v>13121</v>
          </cell>
          <cell r="F212">
            <v>64977</v>
          </cell>
          <cell r="G212">
            <v>78097</v>
          </cell>
          <cell r="H212">
            <v>13121</v>
          </cell>
          <cell r="I212">
            <v>74910</v>
          </cell>
          <cell r="J212">
            <v>88031</v>
          </cell>
        </row>
        <row r="213">
          <cell r="B213" t="str">
            <v>NC066</v>
          </cell>
          <cell r="C213" t="str">
            <v>Karoo Hoogland</v>
          </cell>
          <cell r="D213" t="str">
            <v>M</v>
          </cell>
          <cell r="E213">
            <v>11034</v>
          </cell>
          <cell r="F213">
            <v>54311</v>
          </cell>
          <cell r="G213">
            <v>65345</v>
          </cell>
          <cell r="H213">
            <v>11034</v>
          </cell>
          <cell r="I213">
            <v>49931</v>
          </cell>
          <cell r="J213">
            <v>60965</v>
          </cell>
        </row>
        <row r="214">
          <cell r="B214" t="str">
            <v>NC067</v>
          </cell>
          <cell r="C214" t="str">
            <v>Khai-Ma</v>
          </cell>
          <cell r="D214" t="str">
            <v>L</v>
          </cell>
          <cell r="E214">
            <v>4593</v>
          </cell>
          <cell r="F214">
            <v>40569</v>
          </cell>
          <cell r="G214">
            <v>45161</v>
          </cell>
          <cell r="H214">
            <v>4593</v>
          </cell>
          <cell r="I214">
            <v>41114</v>
          </cell>
          <cell r="J214">
            <v>45707</v>
          </cell>
        </row>
        <row r="215">
          <cell r="B215" t="str">
            <v>DC6</v>
          </cell>
          <cell r="C215" t="str">
            <v>Namakwa</v>
          </cell>
          <cell r="D215" t="str">
            <v>M</v>
          </cell>
          <cell r="E215">
            <v>877</v>
          </cell>
          <cell r="F215">
            <v>51974</v>
          </cell>
          <cell r="G215">
            <v>52851</v>
          </cell>
          <cell r="H215">
            <v>877</v>
          </cell>
          <cell r="I215">
            <v>44005</v>
          </cell>
          <cell r="J215">
            <v>44883</v>
          </cell>
        </row>
        <row r="216">
          <cell r="B216" t="str">
            <v>NC071</v>
          </cell>
          <cell r="C216" t="str">
            <v>Ubuntu</v>
          </cell>
          <cell r="D216" t="str">
            <v>M</v>
          </cell>
          <cell r="E216">
            <v>9254</v>
          </cell>
          <cell r="F216">
            <v>76102</v>
          </cell>
          <cell r="G216">
            <v>85357</v>
          </cell>
          <cell r="H216">
            <v>9254</v>
          </cell>
          <cell r="I216">
            <v>74756</v>
          </cell>
          <cell r="J216">
            <v>84011</v>
          </cell>
        </row>
        <row r="217">
          <cell r="B217" t="str">
            <v>NC072</v>
          </cell>
          <cell r="C217" t="str">
            <v>Umsobomvu</v>
          </cell>
          <cell r="D217" t="str">
            <v>L</v>
          </cell>
          <cell r="E217">
            <v>44448</v>
          </cell>
          <cell r="F217">
            <v>128458</v>
          </cell>
          <cell r="G217">
            <v>172907</v>
          </cell>
          <cell r="H217">
            <v>44448</v>
          </cell>
          <cell r="I217">
            <v>146810</v>
          </cell>
          <cell r="J217">
            <v>191258</v>
          </cell>
        </row>
        <row r="218">
          <cell r="B218" t="str">
            <v>NC073</v>
          </cell>
          <cell r="C218" t="str">
            <v>Emthanjeni</v>
          </cell>
          <cell r="D218" t="str">
            <v>M</v>
          </cell>
          <cell r="E218">
            <v>13722</v>
          </cell>
          <cell r="F218">
            <v>216367</v>
          </cell>
          <cell r="G218">
            <v>230089</v>
          </cell>
          <cell r="H218">
            <v>13722</v>
          </cell>
          <cell r="I218">
            <v>167600</v>
          </cell>
          <cell r="J218">
            <v>181322</v>
          </cell>
        </row>
        <row r="219">
          <cell r="B219" t="str">
            <v>NC074</v>
          </cell>
          <cell r="C219" t="str">
            <v>Kareeberg</v>
          </cell>
          <cell r="D219" t="str">
            <v>M</v>
          </cell>
          <cell r="E219">
            <v>14500</v>
          </cell>
          <cell r="F219">
            <v>44229</v>
          </cell>
          <cell r="G219">
            <v>58729</v>
          </cell>
          <cell r="H219">
            <v>14500</v>
          </cell>
          <cell r="I219">
            <v>56336</v>
          </cell>
          <cell r="J219">
            <v>70835</v>
          </cell>
        </row>
        <row r="220">
          <cell r="B220" t="str">
            <v>NC075</v>
          </cell>
          <cell r="C220" t="str">
            <v>Renosterberg</v>
          </cell>
          <cell r="D220" t="str">
            <v>M</v>
          </cell>
          <cell r="E220">
            <v>9911</v>
          </cell>
          <cell r="F220">
            <v>57057</v>
          </cell>
          <cell r="G220">
            <v>66968</v>
          </cell>
          <cell r="H220">
            <v>9911</v>
          </cell>
          <cell r="I220">
            <v>45150</v>
          </cell>
          <cell r="J220">
            <v>55061</v>
          </cell>
        </row>
        <row r="221">
          <cell r="B221" t="str">
            <v>NC076</v>
          </cell>
          <cell r="C221" t="str">
            <v>Thembelihle</v>
          </cell>
          <cell r="D221" t="str">
            <v>L</v>
          </cell>
          <cell r="E221">
            <v>26298</v>
          </cell>
          <cell r="F221">
            <v>56783</v>
          </cell>
          <cell r="G221">
            <v>83082</v>
          </cell>
          <cell r="H221">
            <v>26298</v>
          </cell>
          <cell r="I221">
            <v>68326</v>
          </cell>
          <cell r="J221">
            <v>94625</v>
          </cell>
        </row>
        <row r="222">
          <cell r="B222" t="str">
            <v>NC077</v>
          </cell>
          <cell r="C222" t="str">
            <v>Siyathemba</v>
          </cell>
          <cell r="D222" t="str">
            <v>M</v>
          </cell>
          <cell r="E222">
            <v>17838</v>
          </cell>
          <cell r="F222">
            <v>65278</v>
          </cell>
          <cell r="G222">
            <v>83116</v>
          </cell>
          <cell r="H222">
            <v>17838</v>
          </cell>
          <cell r="I222">
            <v>77710</v>
          </cell>
          <cell r="J222">
            <v>95548</v>
          </cell>
        </row>
        <row r="223">
          <cell r="B223" t="str">
            <v>NC078</v>
          </cell>
          <cell r="C223" t="str">
            <v>Siyancuma</v>
          </cell>
          <cell r="D223" t="str">
            <v>M</v>
          </cell>
          <cell r="E223">
            <v>32036</v>
          </cell>
          <cell r="F223">
            <v>107335</v>
          </cell>
          <cell r="G223">
            <v>139371</v>
          </cell>
          <cell r="H223">
            <v>32036</v>
          </cell>
          <cell r="I223">
            <v>115152</v>
          </cell>
          <cell r="J223">
            <v>147188</v>
          </cell>
        </row>
        <row r="224">
          <cell r="B224" t="str">
            <v>DC7</v>
          </cell>
          <cell r="C224" t="str">
            <v>Pixley Ka Seme (Nc)</v>
          </cell>
          <cell r="D224" t="str">
            <v>M</v>
          </cell>
          <cell r="E224">
            <v>225</v>
          </cell>
          <cell r="F224">
            <v>44088</v>
          </cell>
          <cell r="G224">
            <v>44314</v>
          </cell>
          <cell r="H224">
            <v>225</v>
          </cell>
          <cell r="I224">
            <v>40347</v>
          </cell>
          <cell r="J224">
            <v>40572</v>
          </cell>
        </row>
        <row r="225">
          <cell r="B225" t="str">
            <v>NC081</v>
          </cell>
          <cell r="C225" t="str">
            <v>Mier</v>
          </cell>
          <cell r="D225" t="str">
            <v>L</v>
          </cell>
          <cell r="E225">
            <v>5004</v>
          </cell>
          <cell r="F225">
            <v>40493</v>
          </cell>
          <cell r="G225">
            <v>45497</v>
          </cell>
          <cell r="H225">
            <v>5004</v>
          </cell>
          <cell r="I225">
            <v>32214</v>
          </cell>
          <cell r="J225">
            <v>37218</v>
          </cell>
        </row>
        <row r="226">
          <cell r="B226" t="str">
            <v>NC082</v>
          </cell>
          <cell r="C226" t="str">
            <v>!Kai! Garib</v>
          </cell>
          <cell r="D226" t="str">
            <v>L</v>
          </cell>
          <cell r="F226">
            <v>207103</v>
          </cell>
          <cell r="G226">
            <v>207103</v>
          </cell>
          <cell r="I226">
            <v>171982</v>
          </cell>
          <cell r="J226">
            <v>171982</v>
          </cell>
        </row>
        <row r="227">
          <cell r="B227" t="str">
            <v>NC083</v>
          </cell>
          <cell r="C227" t="str">
            <v>//Khara Hais</v>
          </cell>
          <cell r="D227" t="str">
            <v>M</v>
          </cell>
          <cell r="E227">
            <v>74856</v>
          </cell>
          <cell r="F227">
            <v>519114</v>
          </cell>
          <cell r="G227">
            <v>593970</v>
          </cell>
          <cell r="H227">
            <v>74856</v>
          </cell>
          <cell r="I227">
            <v>450057</v>
          </cell>
          <cell r="J227">
            <v>524913</v>
          </cell>
        </row>
        <row r="228">
          <cell r="B228" t="str">
            <v>NC084</v>
          </cell>
          <cell r="C228" t="str">
            <v>!Kheis</v>
          </cell>
          <cell r="D228" t="str">
            <v>L</v>
          </cell>
          <cell r="E228">
            <v>12463</v>
          </cell>
          <cell r="F228">
            <v>40469</v>
          </cell>
          <cell r="G228">
            <v>52932</v>
          </cell>
          <cell r="H228">
            <v>12463</v>
          </cell>
          <cell r="I228">
            <v>49349</v>
          </cell>
          <cell r="J228">
            <v>61812</v>
          </cell>
        </row>
        <row r="229">
          <cell r="B229" t="str">
            <v>NC085</v>
          </cell>
          <cell r="C229" t="str">
            <v>Tsantsabane</v>
          </cell>
          <cell r="D229" t="str">
            <v>L</v>
          </cell>
          <cell r="E229">
            <v>20350</v>
          </cell>
          <cell r="F229">
            <v>187448</v>
          </cell>
          <cell r="G229">
            <v>207798</v>
          </cell>
          <cell r="H229">
            <v>20350</v>
          </cell>
          <cell r="I229">
            <v>158018</v>
          </cell>
          <cell r="J229">
            <v>178368</v>
          </cell>
        </row>
        <row r="230">
          <cell r="B230" t="str">
            <v>NC086</v>
          </cell>
          <cell r="C230" t="str">
            <v>Kgatelopele</v>
          </cell>
          <cell r="D230" t="str">
            <v>L</v>
          </cell>
          <cell r="E230">
            <v>7696</v>
          </cell>
          <cell r="F230">
            <v>57139</v>
          </cell>
          <cell r="G230">
            <v>64835</v>
          </cell>
          <cell r="H230">
            <v>7696</v>
          </cell>
          <cell r="I230">
            <v>57868</v>
          </cell>
          <cell r="J230">
            <v>65564</v>
          </cell>
        </row>
        <row r="231">
          <cell r="B231" t="str">
            <v>DC8</v>
          </cell>
          <cell r="C231" t="str">
            <v>Z F Mgcawu</v>
          </cell>
          <cell r="D231" t="str">
            <v>M</v>
          </cell>
          <cell r="E231">
            <v>6833</v>
          </cell>
          <cell r="F231">
            <v>58575</v>
          </cell>
          <cell r="G231">
            <v>65408</v>
          </cell>
          <cell r="H231">
            <v>6833</v>
          </cell>
          <cell r="I231">
            <v>61854</v>
          </cell>
          <cell r="J231">
            <v>68687</v>
          </cell>
        </row>
        <row r="232">
          <cell r="B232" t="str">
            <v>NC091</v>
          </cell>
          <cell r="C232" t="str">
            <v>Sol Plaatje</v>
          </cell>
          <cell r="D232" t="str">
            <v>H</v>
          </cell>
          <cell r="E232">
            <v>179281</v>
          </cell>
          <cell r="F232">
            <v>1291837</v>
          </cell>
          <cell r="G232">
            <v>1471118</v>
          </cell>
          <cell r="H232">
            <v>179281</v>
          </cell>
          <cell r="I232">
            <v>1554796</v>
          </cell>
          <cell r="J232">
            <v>1734077</v>
          </cell>
        </row>
        <row r="233">
          <cell r="B233" t="str">
            <v>NC092</v>
          </cell>
          <cell r="C233" t="str">
            <v>Dikgatlong</v>
          </cell>
          <cell r="D233" t="str">
            <v>L</v>
          </cell>
          <cell r="E233">
            <v>75518</v>
          </cell>
          <cell r="F233">
            <v>81381</v>
          </cell>
          <cell r="G233">
            <v>156899</v>
          </cell>
          <cell r="H233">
            <v>75518</v>
          </cell>
          <cell r="I233">
            <v>112665</v>
          </cell>
          <cell r="J233">
            <v>188183</v>
          </cell>
        </row>
        <row r="234">
          <cell r="B234" t="str">
            <v>NC093</v>
          </cell>
          <cell r="C234" t="str">
            <v>Magareng</v>
          </cell>
          <cell r="D234" t="str">
            <v>L</v>
          </cell>
          <cell r="E234">
            <v>11202</v>
          </cell>
          <cell r="F234">
            <v>83128</v>
          </cell>
          <cell r="G234">
            <v>94330</v>
          </cell>
          <cell r="H234">
            <v>11202</v>
          </cell>
          <cell r="I234">
            <v>85055</v>
          </cell>
          <cell r="J234">
            <v>96257</v>
          </cell>
        </row>
        <row r="235">
          <cell r="B235" t="str">
            <v>NC094</v>
          </cell>
          <cell r="C235" t="str">
            <v>Phokwane</v>
          </cell>
          <cell r="D235" t="str">
            <v>M</v>
          </cell>
          <cell r="E235">
            <v>55006</v>
          </cell>
          <cell r="F235">
            <v>171182</v>
          </cell>
          <cell r="G235">
            <v>226188</v>
          </cell>
          <cell r="H235">
            <v>55006</v>
          </cell>
          <cell r="I235">
            <v>190817</v>
          </cell>
          <cell r="J235">
            <v>245823</v>
          </cell>
        </row>
        <row r="236">
          <cell r="B236" t="str">
            <v>DC9</v>
          </cell>
          <cell r="C236" t="str">
            <v>Frances Baard</v>
          </cell>
          <cell r="D236" t="str">
            <v>M</v>
          </cell>
          <cell r="E236">
            <v>6009</v>
          </cell>
          <cell r="F236">
            <v>99524</v>
          </cell>
          <cell r="G236">
            <v>105533</v>
          </cell>
          <cell r="H236">
            <v>6009</v>
          </cell>
          <cell r="I236">
            <v>101921</v>
          </cell>
          <cell r="J236">
            <v>107930</v>
          </cell>
        </row>
        <row r="237">
          <cell r="E237">
            <v>1024278</v>
          </cell>
          <cell r="F237">
            <v>4829367</v>
          </cell>
          <cell r="G237">
            <v>5853645</v>
          </cell>
          <cell r="H237">
            <v>1024278</v>
          </cell>
          <cell r="I237">
            <v>4994334</v>
          </cell>
          <cell r="J237">
            <v>6018612</v>
          </cell>
        </row>
        <row r="239">
          <cell r="B239" t="str">
            <v>NW371</v>
          </cell>
          <cell r="C239" t="str">
            <v>Moretele</v>
          </cell>
          <cell r="D239" t="str">
            <v>L</v>
          </cell>
          <cell r="E239">
            <v>131792</v>
          </cell>
          <cell r="F239">
            <v>226671</v>
          </cell>
          <cell r="G239">
            <v>358463</v>
          </cell>
          <cell r="H239">
            <v>131792</v>
          </cell>
          <cell r="I239">
            <v>323391</v>
          </cell>
          <cell r="J239">
            <v>455184</v>
          </cell>
        </row>
        <row r="240">
          <cell r="B240" t="str">
            <v>NW372</v>
          </cell>
          <cell r="C240" t="str">
            <v>Madibeng</v>
          </cell>
          <cell r="D240" t="str">
            <v>H</v>
          </cell>
          <cell r="E240">
            <v>230438</v>
          </cell>
          <cell r="F240">
            <v>1806894</v>
          </cell>
          <cell r="G240">
            <v>2037332</v>
          </cell>
          <cell r="H240">
            <v>230438</v>
          </cell>
          <cell r="I240">
            <v>1026506</v>
          </cell>
          <cell r="J240">
            <v>1256944</v>
          </cell>
        </row>
        <row r="241">
          <cell r="B241" t="str">
            <v>NW373</v>
          </cell>
          <cell r="C241" t="str">
            <v>Rustenburg</v>
          </cell>
          <cell r="D241" t="str">
            <v>H</v>
          </cell>
          <cell r="E241">
            <v>914859</v>
          </cell>
          <cell r="F241">
            <v>2979052</v>
          </cell>
          <cell r="G241">
            <v>3893911</v>
          </cell>
          <cell r="H241">
            <v>914859</v>
          </cell>
          <cell r="I241">
            <v>3172602</v>
          </cell>
          <cell r="J241">
            <v>4087462</v>
          </cell>
        </row>
        <row r="242">
          <cell r="B242" t="str">
            <v>NW374</v>
          </cell>
          <cell r="C242" t="str">
            <v>Kgetlengrivier</v>
          </cell>
          <cell r="D242" t="str">
            <v>L</v>
          </cell>
          <cell r="F242">
            <v>134378</v>
          </cell>
          <cell r="G242">
            <v>134378</v>
          </cell>
          <cell r="I242">
            <v>104406</v>
          </cell>
          <cell r="J242">
            <v>104406</v>
          </cell>
        </row>
        <row r="243">
          <cell r="B243" t="str">
            <v>NW375</v>
          </cell>
          <cell r="C243" t="str">
            <v>Moses Kotane</v>
          </cell>
          <cell r="D243" t="str">
            <v>M</v>
          </cell>
          <cell r="F243">
            <v>393802</v>
          </cell>
          <cell r="G243">
            <v>393802</v>
          </cell>
          <cell r="I243">
            <v>515086</v>
          </cell>
          <cell r="J243">
            <v>515086</v>
          </cell>
        </row>
        <row r="244">
          <cell r="B244" t="str">
            <v>DC37</v>
          </cell>
          <cell r="C244" t="str">
            <v>Bojanala Platinum</v>
          </cell>
          <cell r="D244" t="str">
            <v>H</v>
          </cell>
          <cell r="E244">
            <v>56065</v>
          </cell>
          <cell r="F244">
            <v>266087</v>
          </cell>
          <cell r="G244">
            <v>322151</v>
          </cell>
          <cell r="H244">
            <v>56065</v>
          </cell>
          <cell r="I244">
            <v>251037</v>
          </cell>
          <cell r="J244">
            <v>307101</v>
          </cell>
        </row>
        <row r="245">
          <cell r="B245" t="str">
            <v>NW381</v>
          </cell>
          <cell r="C245" t="str">
            <v>Ratlou</v>
          </cell>
          <cell r="D245" t="str">
            <v>L</v>
          </cell>
          <cell r="F245">
            <v>85703</v>
          </cell>
          <cell r="G245">
            <v>85703</v>
          </cell>
          <cell r="I245">
            <v>98845</v>
          </cell>
          <cell r="J245">
            <v>98845</v>
          </cell>
        </row>
        <row r="246">
          <cell r="B246" t="str">
            <v>NW382</v>
          </cell>
          <cell r="C246" t="str">
            <v>Tswaing</v>
          </cell>
          <cell r="D246" t="str">
            <v>L</v>
          </cell>
          <cell r="E246">
            <v>9862</v>
          </cell>
          <cell r="F246">
            <v>117212</v>
          </cell>
          <cell r="G246">
            <v>127075</v>
          </cell>
          <cell r="H246">
            <v>9862</v>
          </cell>
          <cell r="I246">
            <v>174384</v>
          </cell>
          <cell r="J246">
            <v>184246</v>
          </cell>
        </row>
        <row r="247">
          <cell r="B247" t="str">
            <v>NW383</v>
          </cell>
          <cell r="C247" t="str">
            <v>Mafikeng</v>
          </cell>
          <cell r="D247" t="str">
            <v>L</v>
          </cell>
          <cell r="E247">
            <v>74945</v>
          </cell>
          <cell r="F247">
            <v>406474</v>
          </cell>
          <cell r="G247">
            <v>481419</v>
          </cell>
          <cell r="H247">
            <v>74945</v>
          </cell>
          <cell r="I247">
            <v>458750</v>
          </cell>
          <cell r="J247">
            <v>533696</v>
          </cell>
        </row>
        <row r="248">
          <cell r="B248" t="str">
            <v>NW384</v>
          </cell>
          <cell r="C248" t="str">
            <v>Ditsobotla</v>
          </cell>
          <cell r="D248" t="str">
            <v>L</v>
          </cell>
          <cell r="E248">
            <v>35010</v>
          </cell>
          <cell r="F248">
            <v>431383</v>
          </cell>
          <cell r="G248">
            <v>466393</v>
          </cell>
          <cell r="H248">
            <v>35010</v>
          </cell>
          <cell r="I248">
            <v>469778</v>
          </cell>
          <cell r="J248">
            <v>504787</v>
          </cell>
        </row>
        <row r="249">
          <cell r="B249" t="str">
            <v>NW385</v>
          </cell>
          <cell r="C249" t="str">
            <v>Ramotshere Moiloa</v>
          </cell>
          <cell r="D249" t="str">
            <v>L</v>
          </cell>
          <cell r="E249">
            <v>28890</v>
          </cell>
          <cell r="F249">
            <v>220906</v>
          </cell>
          <cell r="G249">
            <v>249796</v>
          </cell>
          <cell r="H249">
            <v>28890</v>
          </cell>
          <cell r="I249">
            <v>175378</v>
          </cell>
          <cell r="J249">
            <v>204269</v>
          </cell>
        </row>
        <row r="250">
          <cell r="B250" t="str">
            <v>DC38</v>
          </cell>
          <cell r="C250" t="str">
            <v>Ngaka Modiri Molema</v>
          </cell>
          <cell r="D250" t="str">
            <v>L</v>
          </cell>
          <cell r="E250">
            <v>58483</v>
          </cell>
          <cell r="F250">
            <v>697918</v>
          </cell>
          <cell r="G250">
            <v>756402</v>
          </cell>
          <cell r="H250">
            <v>58483</v>
          </cell>
          <cell r="I250">
            <v>626192</v>
          </cell>
          <cell r="J250">
            <v>684675</v>
          </cell>
        </row>
        <row r="251">
          <cell r="B251" t="str">
            <v>NW392</v>
          </cell>
          <cell r="C251" t="str">
            <v>Naledi (Nw)</v>
          </cell>
          <cell r="D251" t="str">
            <v>L</v>
          </cell>
          <cell r="E251">
            <v>27134</v>
          </cell>
          <cell r="F251">
            <v>350658</v>
          </cell>
          <cell r="G251">
            <v>377791</v>
          </cell>
          <cell r="H251">
            <v>27134</v>
          </cell>
          <cell r="I251">
            <v>262186</v>
          </cell>
          <cell r="J251">
            <v>289320</v>
          </cell>
        </row>
        <row r="252">
          <cell r="B252" t="str">
            <v>NW393</v>
          </cell>
          <cell r="C252" t="str">
            <v>Mamusa</v>
          </cell>
          <cell r="D252" t="str">
            <v>M</v>
          </cell>
          <cell r="E252">
            <v>19864</v>
          </cell>
          <cell r="F252">
            <v>180939</v>
          </cell>
          <cell r="G252">
            <v>200803</v>
          </cell>
          <cell r="H252">
            <v>19864</v>
          </cell>
          <cell r="I252">
            <v>145888</v>
          </cell>
          <cell r="J252">
            <v>165751</v>
          </cell>
        </row>
        <row r="253">
          <cell r="B253" t="str">
            <v>NW394</v>
          </cell>
          <cell r="C253" t="str">
            <v>Greater Taung</v>
          </cell>
          <cell r="D253" t="str">
            <v>M</v>
          </cell>
          <cell r="E253">
            <v>40342</v>
          </cell>
          <cell r="F253">
            <v>91831</v>
          </cell>
          <cell r="G253">
            <v>132173</v>
          </cell>
          <cell r="H253">
            <v>40342</v>
          </cell>
          <cell r="I253">
            <v>126051</v>
          </cell>
          <cell r="J253">
            <v>166393</v>
          </cell>
        </row>
        <row r="254">
          <cell r="B254" t="str">
            <v>NW396</v>
          </cell>
          <cell r="C254" t="str">
            <v>Lekwa-Teemane</v>
          </cell>
          <cell r="D254" t="str">
            <v>L</v>
          </cell>
          <cell r="F254">
            <v>241257</v>
          </cell>
          <cell r="G254">
            <v>241257</v>
          </cell>
          <cell r="I254">
            <v>211558</v>
          </cell>
          <cell r="J254">
            <v>211558</v>
          </cell>
        </row>
        <row r="255">
          <cell r="B255" t="str">
            <v>NW397</v>
          </cell>
          <cell r="C255" t="str">
            <v>Molopo-Kagisano</v>
          </cell>
          <cell r="D255" t="str">
            <v>L</v>
          </cell>
          <cell r="E255">
            <v>730336</v>
          </cell>
          <cell r="F255">
            <v>117936</v>
          </cell>
          <cell r="G255">
            <v>848272</v>
          </cell>
          <cell r="H255">
            <v>730336</v>
          </cell>
          <cell r="I255">
            <v>119220</v>
          </cell>
          <cell r="J255">
            <v>849556</v>
          </cell>
        </row>
        <row r="256">
          <cell r="B256" t="str">
            <v>DC39</v>
          </cell>
          <cell r="C256" t="str">
            <v>Dr Ruth Segomotsi Mompati</v>
          </cell>
          <cell r="D256" t="str">
            <v>M</v>
          </cell>
          <cell r="F256">
            <v>333047</v>
          </cell>
          <cell r="G256">
            <v>333047</v>
          </cell>
          <cell r="I256">
            <v>394517</v>
          </cell>
          <cell r="J256">
            <v>394517</v>
          </cell>
        </row>
        <row r="257">
          <cell r="B257" t="str">
            <v>NW401</v>
          </cell>
          <cell r="C257" t="str">
            <v>Ventersdorp</v>
          </cell>
          <cell r="D257" t="str">
            <v>M</v>
          </cell>
          <cell r="E257">
            <v>39768</v>
          </cell>
          <cell r="F257">
            <v>117375</v>
          </cell>
          <cell r="G257">
            <v>157142</v>
          </cell>
          <cell r="H257">
            <v>39768</v>
          </cell>
          <cell r="I257">
            <v>137782</v>
          </cell>
          <cell r="J257">
            <v>177550</v>
          </cell>
        </row>
        <row r="258">
          <cell r="B258" t="str">
            <v>NW402</v>
          </cell>
          <cell r="C258" t="str">
            <v>Tlokwe</v>
          </cell>
          <cell r="D258" t="str">
            <v>H</v>
          </cell>
          <cell r="E258">
            <v>74635</v>
          </cell>
          <cell r="F258">
            <v>975090</v>
          </cell>
          <cell r="G258">
            <v>1049725</v>
          </cell>
          <cell r="H258">
            <v>74635</v>
          </cell>
          <cell r="I258">
            <v>958285</v>
          </cell>
          <cell r="J258">
            <v>1032920</v>
          </cell>
        </row>
        <row r="259">
          <cell r="B259" t="str">
            <v>NW403</v>
          </cell>
          <cell r="C259" t="str">
            <v>City Of Matlosana</v>
          </cell>
          <cell r="D259" t="str">
            <v>H</v>
          </cell>
          <cell r="E259">
            <v>117565</v>
          </cell>
          <cell r="F259">
            <v>1883930</v>
          </cell>
          <cell r="G259">
            <v>2001495</v>
          </cell>
          <cell r="H259">
            <v>117565</v>
          </cell>
          <cell r="I259">
            <v>1524767</v>
          </cell>
          <cell r="J259">
            <v>1642332</v>
          </cell>
        </row>
        <row r="260">
          <cell r="B260" t="str">
            <v>NW404</v>
          </cell>
          <cell r="C260" t="str">
            <v>Maquassi Hills</v>
          </cell>
          <cell r="D260" t="str">
            <v>M</v>
          </cell>
          <cell r="E260">
            <v>49749</v>
          </cell>
          <cell r="F260">
            <v>287052</v>
          </cell>
          <cell r="G260">
            <v>336801</v>
          </cell>
          <cell r="H260">
            <v>49749</v>
          </cell>
          <cell r="I260">
            <v>315532</v>
          </cell>
          <cell r="J260">
            <v>365281</v>
          </cell>
        </row>
        <row r="261">
          <cell r="B261" t="str">
            <v>DC40</v>
          </cell>
          <cell r="C261" t="str">
            <v>Dr Kenneth Kaunda</v>
          </cell>
          <cell r="D261" t="str">
            <v>M</v>
          </cell>
          <cell r="E261">
            <v>2946</v>
          </cell>
          <cell r="F261">
            <v>213735</v>
          </cell>
          <cell r="G261">
            <v>216682</v>
          </cell>
          <cell r="H261">
            <v>2946</v>
          </cell>
          <cell r="I261">
            <v>170932</v>
          </cell>
          <cell r="J261">
            <v>173878</v>
          </cell>
        </row>
        <row r="262">
          <cell r="E262">
            <v>2642685</v>
          </cell>
          <cell r="F262">
            <v>12559328</v>
          </cell>
          <cell r="G262">
            <v>15202012</v>
          </cell>
          <cell r="H262">
            <v>2642685</v>
          </cell>
          <cell r="I262">
            <v>11763072</v>
          </cell>
          <cell r="J262">
            <v>14405756</v>
          </cell>
        </row>
        <row r="264">
          <cell r="B264" t="str">
            <v>CPT</v>
          </cell>
          <cell r="C264" t="str">
            <v>Cape Town</v>
          </cell>
          <cell r="D264" t="str">
            <v>H</v>
          </cell>
          <cell r="E264">
            <v>5868810</v>
          </cell>
          <cell r="F264">
            <v>23809375</v>
          </cell>
          <cell r="G264">
            <v>29678184</v>
          </cell>
          <cell r="H264">
            <v>5868810</v>
          </cell>
          <cell r="I264">
            <v>27360927</v>
          </cell>
          <cell r="J264">
            <v>33229737</v>
          </cell>
        </row>
        <row r="265">
          <cell r="B265" t="str">
            <v>WC011</v>
          </cell>
          <cell r="C265" t="str">
            <v>Matzikama</v>
          </cell>
          <cell r="D265" t="str">
            <v>M</v>
          </cell>
          <cell r="E265">
            <v>45174</v>
          </cell>
          <cell r="F265">
            <v>200435</v>
          </cell>
          <cell r="G265">
            <v>245609</v>
          </cell>
          <cell r="H265">
            <v>45174</v>
          </cell>
          <cell r="I265">
            <v>241074</v>
          </cell>
          <cell r="J265">
            <v>286248</v>
          </cell>
        </row>
        <row r="266">
          <cell r="B266" t="str">
            <v>WC012</v>
          </cell>
          <cell r="C266" t="str">
            <v>Cederberg</v>
          </cell>
          <cell r="D266" t="str">
            <v>L</v>
          </cell>
          <cell r="E266">
            <v>618664</v>
          </cell>
          <cell r="F266">
            <v>178268</v>
          </cell>
          <cell r="G266">
            <v>796932</v>
          </cell>
          <cell r="H266">
            <v>618664</v>
          </cell>
          <cell r="I266">
            <v>198216</v>
          </cell>
          <cell r="J266">
            <v>816880</v>
          </cell>
        </row>
        <row r="267">
          <cell r="B267" t="str">
            <v>WC013</v>
          </cell>
          <cell r="C267" t="str">
            <v>Bergrivier</v>
          </cell>
          <cell r="D267" t="str">
            <v>M</v>
          </cell>
          <cell r="E267">
            <v>18942</v>
          </cell>
          <cell r="F267">
            <v>187929</v>
          </cell>
          <cell r="G267">
            <v>206871</v>
          </cell>
          <cell r="H267">
            <v>18942</v>
          </cell>
          <cell r="I267">
            <v>195556</v>
          </cell>
          <cell r="J267">
            <v>214498</v>
          </cell>
        </row>
        <row r="268">
          <cell r="B268" t="str">
            <v>WC014</v>
          </cell>
          <cell r="C268" t="str">
            <v>Saldanha Bay</v>
          </cell>
          <cell r="D268" t="str">
            <v>H</v>
          </cell>
          <cell r="E268">
            <v>138972</v>
          </cell>
          <cell r="F268">
            <v>665688</v>
          </cell>
          <cell r="G268">
            <v>804660</v>
          </cell>
          <cell r="H268">
            <v>138972</v>
          </cell>
          <cell r="I268">
            <v>696970</v>
          </cell>
          <cell r="J268">
            <v>835942</v>
          </cell>
        </row>
        <row r="269">
          <cell r="B269" t="str">
            <v>WC015</v>
          </cell>
          <cell r="C269" t="str">
            <v>Swartland</v>
          </cell>
          <cell r="D269" t="str">
            <v>M</v>
          </cell>
          <cell r="F269">
            <v>411305</v>
          </cell>
          <cell r="G269">
            <v>411305</v>
          </cell>
          <cell r="I269">
            <v>409456</v>
          </cell>
          <cell r="J269">
            <v>409456</v>
          </cell>
        </row>
        <row r="270">
          <cell r="B270" t="str">
            <v>DC1</v>
          </cell>
          <cell r="C270" t="str">
            <v>West Coast</v>
          </cell>
          <cell r="D270" t="str">
            <v>M</v>
          </cell>
          <cell r="E270">
            <v>36268</v>
          </cell>
          <cell r="F270">
            <v>252295</v>
          </cell>
          <cell r="G270">
            <v>288562</v>
          </cell>
          <cell r="H270">
            <v>36268</v>
          </cell>
          <cell r="I270">
            <v>261260</v>
          </cell>
          <cell r="J270">
            <v>297528</v>
          </cell>
        </row>
        <row r="271">
          <cell r="B271" t="str">
            <v>WC022</v>
          </cell>
          <cell r="C271" t="str">
            <v>Witzenberg</v>
          </cell>
          <cell r="D271" t="str">
            <v>L</v>
          </cell>
          <cell r="E271">
            <v>87318</v>
          </cell>
          <cell r="F271">
            <v>336691</v>
          </cell>
          <cell r="G271">
            <v>424009</v>
          </cell>
          <cell r="H271">
            <v>87318</v>
          </cell>
          <cell r="I271">
            <v>427577</v>
          </cell>
          <cell r="J271">
            <v>514894</v>
          </cell>
        </row>
        <row r="272">
          <cell r="B272" t="str">
            <v>WC023</v>
          </cell>
          <cell r="C272" t="str">
            <v>Drakenstein</v>
          </cell>
          <cell r="D272" t="str">
            <v>H</v>
          </cell>
          <cell r="E272">
            <v>235214</v>
          </cell>
          <cell r="F272">
            <v>1343415</v>
          </cell>
          <cell r="G272">
            <v>1578629</v>
          </cell>
          <cell r="H272">
            <v>235214</v>
          </cell>
          <cell r="I272">
            <v>1351690</v>
          </cell>
          <cell r="J272">
            <v>1586904</v>
          </cell>
        </row>
        <row r="273">
          <cell r="B273" t="str">
            <v>WC024</v>
          </cell>
          <cell r="C273" t="str">
            <v>Stellenbosch</v>
          </cell>
          <cell r="D273" t="str">
            <v>H</v>
          </cell>
          <cell r="E273">
            <v>175639</v>
          </cell>
          <cell r="F273">
            <v>926735</v>
          </cell>
          <cell r="G273">
            <v>1102374</v>
          </cell>
          <cell r="H273">
            <v>175639</v>
          </cell>
          <cell r="I273">
            <v>1013693</v>
          </cell>
          <cell r="J273">
            <v>1189332</v>
          </cell>
        </row>
        <row r="274">
          <cell r="B274" t="str">
            <v>WC025</v>
          </cell>
          <cell r="C274" t="str">
            <v>Breede Valley</v>
          </cell>
          <cell r="D274" t="str">
            <v>H</v>
          </cell>
          <cell r="E274">
            <v>107618</v>
          </cell>
          <cell r="F274">
            <v>656463</v>
          </cell>
          <cell r="G274">
            <v>764082</v>
          </cell>
          <cell r="H274">
            <v>107618</v>
          </cell>
          <cell r="I274">
            <v>700901</v>
          </cell>
          <cell r="J274">
            <v>808520</v>
          </cell>
        </row>
        <row r="275">
          <cell r="B275" t="str">
            <v>WC026</v>
          </cell>
          <cell r="C275" t="str">
            <v>Langeberg</v>
          </cell>
          <cell r="D275" t="str">
            <v>M</v>
          </cell>
          <cell r="E275">
            <v>52169</v>
          </cell>
          <cell r="F275">
            <v>403092</v>
          </cell>
          <cell r="G275">
            <v>455261</v>
          </cell>
          <cell r="H275">
            <v>52169</v>
          </cell>
          <cell r="I275">
            <v>436596</v>
          </cell>
          <cell r="J275">
            <v>488766</v>
          </cell>
        </row>
        <row r="276">
          <cell r="B276" t="str">
            <v>DC2</v>
          </cell>
          <cell r="C276" t="str">
            <v>Cape Winelands DM</v>
          </cell>
          <cell r="D276" t="str">
            <v>M</v>
          </cell>
          <cell r="E276">
            <v>8118</v>
          </cell>
          <cell r="F276">
            <v>284914</v>
          </cell>
          <cell r="G276">
            <v>293032</v>
          </cell>
          <cell r="H276">
            <v>8118</v>
          </cell>
          <cell r="I276">
            <v>308489</v>
          </cell>
          <cell r="J276">
            <v>316607</v>
          </cell>
        </row>
        <row r="277">
          <cell r="B277" t="str">
            <v>WC031</v>
          </cell>
          <cell r="C277" t="str">
            <v>Theewaterskloof</v>
          </cell>
          <cell r="D277" t="str">
            <v>M</v>
          </cell>
          <cell r="E277">
            <v>88323</v>
          </cell>
          <cell r="F277">
            <v>365057</v>
          </cell>
          <cell r="G277">
            <v>453379</v>
          </cell>
          <cell r="H277">
            <v>88323</v>
          </cell>
          <cell r="I277">
            <v>377278</v>
          </cell>
          <cell r="J277">
            <v>465600</v>
          </cell>
        </row>
        <row r="278">
          <cell r="B278" t="str">
            <v>WC032</v>
          </cell>
          <cell r="C278" t="str">
            <v>Overstrand</v>
          </cell>
          <cell r="D278" t="str">
            <v>H</v>
          </cell>
          <cell r="E278">
            <v>143764</v>
          </cell>
          <cell r="F278">
            <v>746914</v>
          </cell>
          <cell r="G278">
            <v>890678</v>
          </cell>
          <cell r="H278">
            <v>143764</v>
          </cell>
          <cell r="I278">
            <v>754103</v>
          </cell>
          <cell r="J278">
            <v>897867</v>
          </cell>
        </row>
        <row r="279">
          <cell r="B279" t="str">
            <v>WC033</v>
          </cell>
          <cell r="C279" t="str">
            <v>Cape Agulhas</v>
          </cell>
          <cell r="D279" t="str">
            <v>L</v>
          </cell>
          <cell r="E279">
            <v>43653</v>
          </cell>
          <cell r="F279">
            <v>219014</v>
          </cell>
          <cell r="G279">
            <v>262667</v>
          </cell>
          <cell r="H279">
            <v>43653</v>
          </cell>
          <cell r="I279">
            <v>231454</v>
          </cell>
          <cell r="J279">
            <v>275107</v>
          </cell>
        </row>
        <row r="280">
          <cell r="B280" t="str">
            <v>WC034</v>
          </cell>
          <cell r="C280" t="str">
            <v>Swellendam</v>
          </cell>
          <cell r="D280" t="str">
            <v>L</v>
          </cell>
          <cell r="E280">
            <v>45380</v>
          </cell>
          <cell r="F280">
            <v>138824</v>
          </cell>
          <cell r="G280">
            <v>184204</v>
          </cell>
          <cell r="H280">
            <v>45380</v>
          </cell>
          <cell r="I280">
            <v>170150</v>
          </cell>
          <cell r="J280">
            <v>215530</v>
          </cell>
        </row>
        <row r="281">
          <cell r="B281" t="str">
            <v>DC3</v>
          </cell>
          <cell r="C281" t="str">
            <v>Overberg</v>
          </cell>
          <cell r="D281" t="str">
            <v>M</v>
          </cell>
          <cell r="E281">
            <v>1445</v>
          </cell>
          <cell r="F281">
            <v>107616</v>
          </cell>
          <cell r="G281">
            <v>109062</v>
          </cell>
          <cell r="H281">
            <v>1445</v>
          </cell>
          <cell r="I281">
            <v>109576</v>
          </cell>
          <cell r="J281">
            <v>111022</v>
          </cell>
        </row>
        <row r="282">
          <cell r="B282" t="str">
            <v>WC041</v>
          </cell>
          <cell r="C282" t="str">
            <v>Kannaland</v>
          </cell>
          <cell r="D282" t="str">
            <v>M</v>
          </cell>
          <cell r="E282">
            <v>18577</v>
          </cell>
          <cell r="F282">
            <v>110209</v>
          </cell>
          <cell r="G282">
            <v>128786</v>
          </cell>
          <cell r="H282">
            <v>18577</v>
          </cell>
          <cell r="I282">
            <v>116894</v>
          </cell>
          <cell r="J282">
            <v>135471</v>
          </cell>
        </row>
        <row r="283">
          <cell r="B283" t="str">
            <v>WC042</v>
          </cell>
          <cell r="C283" t="str">
            <v>Hessequa</v>
          </cell>
          <cell r="D283" t="str">
            <v>M</v>
          </cell>
          <cell r="E283">
            <v>40017</v>
          </cell>
          <cell r="F283">
            <v>285436</v>
          </cell>
          <cell r="G283">
            <v>325453</v>
          </cell>
          <cell r="H283">
            <v>40017</v>
          </cell>
          <cell r="I283">
            <v>287460</v>
          </cell>
          <cell r="J283">
            <v>327477</v>
          </cell>
        </row>
        <row r="284">
          <cell r="B284" t="str">
            <v>WC043</v>
          </cell>
          <cell r="C284" t="str">
            <v>Mossel Bay</v>
          </cell>
          <cell r="D284" t="str">
            <v>H</v>
          </cell>
          <cell r="E284">
            <v>117410</v>
          </cell>
          <cell r="F284">
            <v>671245</v>
          </cell>
          <cell r="G284">
            <v>788655</v>
          </cell>
          <cell r="H284">
            <v>117410</v>
          </cell>
          <cell r="I284">
            <v>740820</v>
          </cell>
          <cell r="J284">
            <v>858230</v>
          </cell>
        </row>
        <row r="285">
          <cell r="B285" t="str">
            <v>WC044</v>
          </cell>
          <cell r="C285" t="str">
            <v>George</v>
          </cell>
          <cell r="D285" t="str">
            <v>H</v>
          </cell>
          <cell r="E285">
            <v>119961</v>
          </cell>
          <cell r="F285">
            <v>1005269</v>
          </cell>
          <cell r="G285">
            <v>1125230</v>
          </cell>
          <cell r="H285">
            <v>119961</v>
          </cell>
          <cell r="I285">
            <v>1036377</v>
          </cell>
          <cell r="J285">
            <v>1156338</v>
          </cell>
        </row>
        <row r="286">
          <cell r="B286" t="str">
            <v>WC045</v>
          </cell>
          <cell r="C286" t="str">
            <v>Oudtshoorn</v>
          </cell>
          <cell r="D286" t="str">
            <v>M</v>
          </cell>
          <cell r="E286">
            <v>45743</v>
          </cell>
          <cell r="F286">
            <v>431348</v>
          </cell>
          <cell r="G286">
            <v>477090</v>
          </cell>
          <cell r="H286">
            <v>45743</v>
          </cell>
          <cell r="I286">
            <v>402431</v>
          </cell>
          <cell r="J286">
            <v>448173</v>
          </cell>
        </row>
        <row r="287">
          <cell r="B287" t="str">
            <v>WC047</v>
          </cell>
          <cell r="C287" t="str">
            <v>Bitou</v>
          </cell>
          <cell r="D287" t="str">
            <v>M</v>
          </cell>
          <cell r="E287">
            <v>40758</v>
          </cell>
          <cell r="F287">
            <v>347236</v>
          </cell>
          <cell r="G287">
            <v>387994</v>
          </cell>
          <cell r="H287">
            <v>40758</v>
          </cell>
          <cell r="I287">
            <v>391457</v>
          </cell>
          <cell r="J287">
            <v>432215</v>
          </cell>
        </row>
        <row r="288">
          <cell r="B288" t="str">
            <v>WC048</v>
          </cell>
          <cell r="C288" t="str">
            <v>Knysna</v>
          </cell>
          <cell r="D288" t="str">
            <v>M</v>
          </cell>
          <cell r="E288">
            <v>75134</v>
          </cell>
          <cell r="F288">
            <v>493692</v>
          </cell>
          <cell r="G288">
            <v>568826</v>
          </cell>
          <cell r="H288">
            <v>75134</v>
          </cell>
          <cell r="I288">
            <v>551387</v>
          </cell>
          <cell r="J288">
            <v>626521</v>
          </cell>
        </row>
        <row r="289">
          <cell r="B289" t="str">
            <v>DC4</v>
          </cell>
          <cell r="C289" t="str">
            <v>Eden</v>
          </cell>
          <cell r="D289" t="str">
            <v>M</v>
          </cell>
          <cell r="E289">
            <v>876</v>
          </cell>
          <cell r="F289">
            <v>268110</v>
          </cell>
          <cell r="G289">
            <v>268986</v>
          </cell>
          <cell r="H289">
            <v>876</v>
          </cell>
          <cell r="I289">
            <v>283224</v>
          </cell>
          <cell r="J289">
            <v>284100</v>
          </cell>
        </row>
        <row r="290">
          <cell r="B290" t="str">
            <v>WC051</v>
          </cell>
          <cell r="C290" t="str">
            <v>Laingsburg</v>
          </cell>
          <cell r="D290" t="str">
            <v>M</v>
          </cell>
          <cell r="E290">
            <v>10181</v>
          </cell>
          <cell r="F290">
            <v>44861</v>
          </cell>
          <cell r="G290">
            <v>55042</v>
          </cell>
          <cell r="H290">
            <v>10181</v>
          </cell>
          <cell r="I290">
            <v>44672</v>
          </cell>
          <cell r="J290">
            <v>54853</v>
          </cell>
        </row>
        <row r="291">
          <cell r="B291" t="str">
            <v>WC052</v>
          </cell>
          <cell r="C291" t="str">
            <v>Prince Albert</v>
          </cell>
          <cell r="D291" t="str">
            <v>M</v>
          </cell>
          <cell r="E291">
            <v>8356</v>
          </cell>
          <cell r="F291">
            <v>39517</v>
          </cell>
          <cell r="G291">
            <v>47873</v>
          </cell>
          <cell r="H291">
            <v>8356</v>
          </cell>
          <cell r="I291">
            <v>41690</v>
          </cell>
          <cell r="J291">
            <v>50046</v>
          </cell>
        </row>
        <row r="292">
          <cell r="B292" t="str">
            <v>WC053</v>
          </cell>
          <cell r="C292" t="str">
            <v>Beaufort West</v>
          </cell>
          <cell r="D292" t="str">
            <v>M</v>
          </cell>
          <cell r="E292">
            <v>54204</v>
          </cell>
          <cell r="F292">
            <v>197790</v>
          </cell>
          <cell r="G292">
            <v>251993</v>
          </cell>
          <cell r="H292">
            <v>54204</v>
          </cell>
          <cell r="I292">
            <v>242748</v>
          </cell>
          <cell r="J292">
            <v>296952</v>
          </cell>
        </row>
        <row r="293">
          <cell r="B293" t="str">
            <v>DC5</v>
          </cell>
          <cell r="C293" t="str">
            <v>Central Karoo</v>
          </cell>
          <cell r="D293" t="str">
            <v>M</v>
          </cell>
          <cell r="E293">
            <v>68</v>
          </cell>
          <cell r="F293">
            <v>52649</v>
          </cell>
          <cell r="G293">
            <v>52717</v>
          </cell>
          <cell r="H293">
            <v>68</v>
          </cell>
          <cell r="I293">
            <v>51693</v>
          </cell>
          <cell r="J293">
            <v>51761</v>
          </cell>
        </row>
        <row r="294">
          <cell r="E294">
            <v>8246755</v>
          </cell>
          <cell r="F294">
            <v>35181390</v>
          </cell>
          <cell r="G294">
            <v>43428145</v>
          </cell>
          <cell r="H294">
            <v>8246755</v>
          </cell>
          <cell r="I294">
            <v>39435818</v>
          </cell>
          <cell r="J294">
            <v>47682573</v>
          </cell>
        </row>
        <row r="295">
          <cell r="E295">
            <v>47445810</v>
          </cell>
          <cell r="F295">
            <v>228479441</v>
          </cell>
          <cell r="G295">
            <v>275925251</v>
          </cell>
          <cell r="H295">
            <v>47445810</v>
          </cell>
          <cell r="I295">
            <v>246382254</v>
          </cell>
          <cell r="J295">
            <v>293828064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C426"/>
  <sheetViews>
    <sheetView showGridLines="0" tabSelected="1" view="pageBreakPreview" topLeftCell="A335" zoomScaleNormal="100" zoomScaleSheetLayoutView="100" workbookViewId="0">
      <selection activeCell="H384" sqref="H384"/>
    </sheetView>
  </sheetViews>
  <sheetFormatPr defaultRowHeight="11.25" x14ac:dyDescent="0.2"/>
  <cols>
    <col min="1" max="1" width="2.7109375" style="1" bestFit="1" customWidth="1"/>
    <col min="2" max="2" width="37" style="4" customWidth="1"/>
    <col min="3" max="3" width="8.28515625" style="4" customWidth="1"/>
    <col min="4" max="4" width="13.7109375" style="3" customWidth="1"/>
    <col min="5" max="5" width="19.28515625" style="2" bestFit="1" customWidth="1"/>
    <col min="6" max="6" width="18.140625" style="61" bestFit="1" customWidth="1"/>
    <col min="7" max="7" width="19.28515625" style="2" bestFit="1" customWidth="1"/>
    <col min="8" max="8" width="18.140625" style="61" bestFit="1" customWidth="1"/>
    <col min="9" max="9" width="13.7109375" style="2" customWidth="1"/>
    <col min="10" max="10" width="11.28515625" style="82" customWidth="1"/>
    <col min="11" max="11" width="9.140625" style="1"/>
    <col min="12" max="18" width="0" style="1" hidden="1" customWidth="1"/>
    <col min="19" max="16384" width="9.140625" style="1"/>
  </cols>
  <sheetData>
    <row r="1" spans="1:17" x14ac:dyDescent="0.2">
      <c r="B1" s="58"/>
      <c r="Q1" s="1" t="s">
        <v>310</v>
      </c>
    </row>
    <row r="2" spans="1:17" x14ac:dyDescent="0.2">
      <c r="B2" s="57" t="s">
        <v>313</v>
      </c>
      <c r="Q2" s="1" t="s">
        <v>309</v>
      </c>
    </row>
    <row r="3" spans="1:17" ht="13.5" customHeight="1" x14ac:dyDescent="0.2">
      <c r="A3" s="6"/>
      <c r="B3" s="56"/>
      <c r="C3" s="55"/>
      <c r="D3" s="54"/>
      <c r="Q3" s="1" t="s">
        <v>308</v>
      </c>
    </row>
    <row r="4" spans="1:17" ht="12.75" customHeight="1" x14ac:dyDescent="0.2">
      <c r="A4" s="53"/>
      <c r="B4" s="52"/>
      <c r="C4" s="51"/>
      <c r="D4" s="131" t="s">
        <v>314</v>
      </c>
      <c r="E4" s="132"/>
      <c r="F4" s="132"/>
      <c r="G4" s="132"/>
      <c r="H4" s="132"/>
      <c r="I4" s="132"/>
      <c r="J4" s="133"/>
    </row>
    <row r="5" spans="1:17" ht="63" customHeight="1" x14ac:dyDescent="0.2">
      <c r="A5" s="50"/>
      <c r="B5" s="122"/>
      <c r="C5" s="123" t="s">
        <v>307</v>
      </c>
      <c r="D5" s="124" t="s">
        <v>312</v>
      </c>
      <c r="E5" s="128" t="s">
        <v>306</v>
      </c>
      <c r="F5" s="129"/>
      <c r="G5" s="128" t="s">
        <v>305</v>
      </c>
      <c r="H5" s="129"/>
      <c r="I5" s="125" t="s">
        <v>304</v>
      </c>
      <c r="J5" s="126" t="s">
        <v>303</v>
      </c>
    </row>
    <row r="6" spans="1:17" ht="18.75" customHeight="1" x14ac:dyDescent="0.2">
      <c r="A6" s="50"/>
      <c r="B6" s="49"/>
      <c r="C6" s="48"/>
      <c r="D6" s="47" t="s">
        <v>300</v>
      </c>
      <c r="E6" s="46" t="s">
        <v>300</v>
      </c>
      <c r="F6" s="62" t="s">
        <v>302</v>
      </c>
      <c r="G6" s="46" t="s">
        <v>300</v>
      </c>
      <c r="H6" s="62" t="s">
        <v>301</v>
      </c>
      <c r="I6" s="84" t="s">
        <v>300</v>
      </c>
      <c r="J6" s="83" t="s">
        <v>299</v>
      </c>
    </row>
    <row r="7" spans="1:17" ht="15.75" customHeight="1" x14ac:dyDescent="0.2">
      <c r="A7" s="45"/>
      <c r="B7" s="44"/>
      <c r="C7" s="43"/>
      <c r="D7" s="42"/>
      <c r="E7" s="41"/>
      <c r="F7" s="63"/>
      <c r="G7" s="41"/>
      <c r="H7" s="63"/>
      <c r="I7" s="85"/>
      <c r="J7" s="86"/>
    </row>
    <row r="8" spans="1:17" ht="16.5" customHeight="1" x14ac:dyDescent="0.2">
      <c r="A8" s="20"/>
      <c r="B8" s="14" t="s">
        <v>298</v>
      </c>
      <c r="C8" s="26"/>
      <c r="D8" s="22"/>
      <c r="E8" s="40"/>
      <c r="F8" s="64"/>
      <c r="G8" s="40"/>
      <c r="H8" s="64"/>
      <c r="I8" s="87"/>
      <c r="J8" s="69"/>
    </row>
    <row r="9" spans="1:17" ht="16.5" customHeight="1" x14ac:dyDescent="0.2">
      <c r="A9" s="20"/>
      <c r="B9" s="14"/>
      <c r="C9" s="26"/>
      <c r="D9" s="39"/>
      <c r="E9" s="38"/>
      <c r="F9" s="65"/>
      <c r="G9" s="38"/>
      <c r="H9" s="65"/>
      <c r="I9" s="88"/>
      <c r="J9" s="89"/>
    </row>
    <row r="10" spans="1:17" ht="12.75" customHeight="1" x14ac:dyDescent="0.2">
      <c r="A10" s="20" t="s">
        <v>34</v>
      </c>
      <c r="B10" s="19" t="str">
        <f>VLOOKUP($C10,[2]Sheet1!$D$4:$F$281,3,FALSE)</f>
        <v>Nelson Mandela Bay</v>
      </c>
      <c r="C10" s="18" t="s">
        <v>297</v>
      </c>
      <c r="D10" s="17">
        <f>IF(ISERROR(VLOOKUP(C10,[3]Sheet1!$B$11:$J$295,6,FALSE)),"Outstanding",VLOOKUP(C10,[3]Sheet1!$B$11:$J$294,6,FALSE))</f>
        <v>8293413</v>
      </c>
      <c r="E10" s="70">
        <v>208400</v>
      </c>
      <c r="F10" s="134">
        <v>27933000</v>
      </c>
      <c r="G10" s="70">
        <v>224600</v>
      </c>
      <c r="H10" s="147">
        <v>385017000</v>
      </c>
      <c r="I10" s="67">
        <f>IF(AND(E10="N/A",G10="N/A"),0,IF(E10="N/A",G10,IF(G10="N/A",E10,E10+G10)))</f>
        <v>433000</v>
      </c>
      <c r="J10" s="68">
        <f>IF(ISERROR(I10/D10),0,I10/D10)</f>
        <v>5.2210109396457163E-2</v>
      </c>
    </row>
    <row r="11" spans="1:17" ht="12.75" customHeight="1" x14ac:dyDescent="0.2">
      <c r="A11" s="20" t="s">
        <v>34</v>
      </c>
      <c r="B11" s="19" t="str">
        <f>VLOOKUP($C11,[2]Sheet1!$D$4:$F$281,3,FALSE)</f>
        <v>Buffalo City</v>
      </c>
      <c r="C11" s="18" t="s">
        <v>296</v>
      </c>
      <c r="D11" s="17">
        <f>IF(ISERROR(VLOOKUP(C11,[3]Sheet1!$B$11:$J$295,6,FALSE)),"Outstanding",VLOOKUP(C11,[3]Sheet1!$B$11:$J$294,6,FALSE))</f>
        <v>4554262</v>
      </c>
      <c r="E11" s="70">
        <v>102924</v>
      </c>
      <c r="F11" s="134">
        <v>29289197</v>
      </c>
      <c r="G11" s="70">
        <v>113420</v>
      </c>
      <c r="H11" s="147">
        <v>186726282</v>
      </c>
      <c r="I11" s="67">
        <f>IF(AND(E11="N/A",G11="N/A"),0,IF(E11="N/A",G11,IF(G11="N/A",E11,E11+G11)))</f>
        <v>216344</v>
      </c>
      <c r="J11" s="68">
        <f>IF(ISERROR(I11/D11),0,I11/D11)</f>
        <v>4.7503635056568988E-2</v>
      </c>
    </row>
    <row r="12" spans="1:17" ht="12.75" customHeight="1" x14ac:dyDescent="0.2">
      <c r="A12" s="20"/>
      <c r="B12" s="19"/>
      <c r="C12" s="18"/>
      <c r="D12" s="17"/>
      <c r="E12" s="16"/>
      <c r="F12" s="135"/>
      <c r="G12" s="16"/>
      <c r="H12" s="148"/>
      <c r="I12" s="17"/>
      <c r="J12" s="69"/>
    </row>
    <row r="13" spans="1:17" s="12" customFormat="1" ht="16.5" customHeight="1" x14ac:dyDescent="0.2">
      <c r="A13" s="30"/>
      <c r="B13" s="23" t="str">
        <f>B23&amp;" "&amp;"Municipalities"</f>
        <v>Cacadu Municipalities</v>
      </c>
      <c r="C13" s="13"/>
      <c r="D13" s="22">
        <f>SUM(D14:D23)</f>
        <v>2612857</v>
      </c>
      <c r="E13" s="21">
        <f>SUM(E14:E23)</f>
        <v>61243</v>
      </c>
      <c r="F13" s="136">
        <f>SUM(F14:F23)</f>
        <v>4694410</v>
      </c>
      <c r="G13" s="21">
        <f>SUM(G14:G23)</f>
        <v>66785</v>
      </c>
      <c r="H13" s="149">
        <f>SUM(H14:H23)</f>
        <v>71510176.5</v>
      </c>
      <c r="I13" s="90">
        <f t="shared" ref="I13:I23" si="0">IF(AND(E13="N/A",G13="N/A"),0,IF(E13="N/A",G13,IF(G13="N/A",E13,E13+G13)))</f>
        <v>128028</v>
      </c>
      <c r="J13" s="69">
        <f t="shared" ref="J13:J23" si="1">IF(ISERROR(I13/D13),0,I13/D13)</f>
        <v>4.8999237233419202E-2</v>
      </c>
    </row>
    <row r="14" spans="1:17" ht="12.75" customHeight="1" x14ac:dyDescent="0.2">
      <c r="A14" s="20" t="s">
        <v>5</v>
      </c>
      <c r="B14" s="19" t="str">
        <f>VLOOKUP($C14,[2]Sheet1!$D$4:$F$281,3,FALSE)</f>
        <v>Camdeboo</v>
      </c>
      <c r="C14" s="18" t="s">
        <v>295</v>
      </c>
      <c r="D14" s="17">
        <f>IF(ISERROR(VLOOKUP(C14,[3]Sheet1!$B$11:$J$295,6,FALSE)),"Outstanding",VLOOKUP(C14,[3]Sheet1!$B$11:$J$294,6,FALSE))</f>
        <v>196287</v>
      </c>
      <c r="E14" s="116">
        <v>7923</v>
      </c>
      <c r="F14" s="134">
        <v>1687</v>
      </c>
      <c r="G14" s="116">
        <v>1497</v>
      </c>
      <c r="H14" s="147">
        <v>3496</v>
      </c>
      <c r="I14" s="67">
        <f t="shared" si="0"/>
        <v>9420</v>
      </c>
      <c r="J14" s="68">
        <f t="shared" si="1"/>
        <v>4.7990952024331721E-2</v>
      </c>
    </row>
    <row r="15" spans="1:17" ht="12.75" customHeight="1" x14ac:dyDescent="0.2">
      <c r="A15" s="20" t="s">
        <v>5</v>
      </c>
      <c r="B15" s="19" t="str">
        <f>VLOOKUP($C15,[2]Sheet1!$D$4:$F$281,3,FALSE)</f>
        <v>Blue Crane Route</v>
      </c>
      <c r="C15" s="18" t="s">
        <v>294</v>
      </c>
      <c r="D15" s="17">
        <f>IF(ISERROR(VLOOKUP(C15,[3]Sheet1!$B$11:$J$295,6,FALSE)),"Outstanding",VLOOKUP(C15,[3]Sheet1!$B$11:$J$294,6,FALSE))</f>
        <v>187775</v>
      </c>
      <c r="E15" s="116">
        <v>1603</v>
      </c>
      <c r="F15" s="134">
        <v>558376</v>
      </c>
      <c r="G15" s="116">
        <v>11771</v>
      </c>
      <c r="H15" s="147">
        <v>17834526</v>
      </c>
      <c r="I15" s="114">
        <f>IF(AND(E15="N/A",G15="N/A"),0,IF(E15="N/A",G15,IF(G15="N/A",E15,E15+G15)))</f>
        <v>13374</v>
      </c>
      <c r="J15" s="115">
        <f>IF(ISERROR(I15/D15),0,I15/D15)</f>
        <v>7.1223538809745704E-2</v>
      </c>
    </row>
    <row r="16" spans="1:17" ht="12.75" customHeight="1" x14ac:dyDescent="0.2">
      <c r="A16" s="20" t="s">
        <v>5</v>
      </c>
      <c r="B16" s="19" t="str">
        <f>VLOOKUP($C16,[2]Sheet1!$D$4:$F$281,3,FALSE)</f>
        <v>Ikwezi</v>
      </c>
      <c r="C16" s="18" t="s">
        <v>293</v>
      </c>
      <c r="D16" s="17">
        <f>IF(ISERROR(VLOOKUP(C16,[3]Sheet1!$B$11:$J$295,6,FALSE)),"Outstanding",VLOOKUP(C16,[3]Sheet1!$B$11:$J$294,6,FALSE))</f>
        <v>51200</v>
      </c>
      <c r="E16" s="104" t="s">
        <v>315</v>
      </c>
      <c r="F16" s="134" t="s">
        <v>315</v>
      </c>
      <c r="G16" s="103">
        <v>2792</v>
      </c>
      <c r="H16" s="147">
        <v>3145</v>
      </c>
      <c r="I16" s="101">
        <f t="shared" si="0"/>
        <v>2792</v>
      </c>
      <c r="J16" s="102">
        <f t="shared" si="1"/>
        <v>5.4531250000000003E-2</v>
      </c>
    </row>
    <row r="17" spans="1:10" ht="12.75" customHeight="1" x14ac:dyDescent="0.2">
      <c r="A17" s="20" t="s">
        <v>5</v>
      </c>
      <c r="B17" s="19" t="str">
        <f>VLOOKUP($C17,[2]Sheet1!$D$4:$F$281,3,FALSE)</f>
        <v>Makana</v>
      </c>
      <c r="C17" s="18" t="s">
        <v>292</v>
      </c>
      <c r="D17" s="17">
        <f>IF(ISERROR(VLOOKUP(C17,[3]Sheet1!$B$11:$J$295,6,FALSE)),"Outstanding",VLOOKUP(C17,[3]Sheet1!$B$11:$J$294,6,FALSE))</f>
        <v>442243</v>
      </c>
      <c r="E17" s="116">
        <v>31922</v>
      </c>
      <c r="F17" s="134">
        <v>231398</v>
      </c>
      <c r="G17" s="116">
        <v>40412</v>
      </c>
      <c r="H17" s="147">
        <v>39674215</v>
      </c>
      <c r="I17" s="114">
        <f t="shared" si="0"/>
        <v>72334</v>
      </c>
      <c r="J17" s="115">
        <f t="shared" si="1"/>
        <v>0.16356166180131737</v>
      </c>
    </row>
    <row r="18" spans="1:10" ht="12.75" customHeight="1" x14ac:dyDescent="0.2">
      <c r="A18" s="20" t="s">
        <v>5</v>
      </c>
      <c r="B18" s="19" t="str">
        <f>VLOOKUP($C18,[2]Sheet1!$D$4:$F$281,3,FALSE)</f>
        <v>Ndlambe</v>
      </c>
      <c r="C18" s="18" t="s">
        <v>291</v>
      </c>
      <c r="D18" s="17">
        <f>IF(ISERROR(VLOOKUP(C18,[3]Sheet1!$B$11:$J$295,6,FALSE)),"Outstanding",VLOOKUP(C18,[3]Sheet1!$B$11:$J$294,6,FALSE))</f>
        <v>491064</v>
      </c>
      <c r="E18" s="116">
        <v>10192</v>
      </c>
      <c r="F18" s="134">
        <v>1310068</v>
      </c>
      <c r="G18" s="116">
        <v>3877</v>
      </c>
      <c r="H18" s="147">
        <v>6024749</v>
      </c>
      <c r="I18" s="114">
        <f t="shared" si="0"/>
        <v>14069</v>
      </c>
      <c r="J18" s="115">
        <f t="shared" si="1"/>
        <v>2.8650033396868838E-2</v>
      </c>
    </row>
    <row r="19" spans="1:10" ht="12.75" customHeight="1" x14ac:dyDescent="0.2">
      <c r="A19" s="20" t="s">
        <v>5</v>
      </c>
      <c r="B19" s="19" t="str">
        <f>VLOOKUP($C19,[2]Sheet1!$D$4:$F$281,3,FALSE)</f>
        <v>Sundays River Valley</v>
      </c>
      <c r="C19" s="18" t="s">
        <v>290</v>
      </c>
      <c r="D19" s="17">
        <f>IF(ISERROR(VLOOKUP(C19,[3]Sheet1!$B$11:$J$295,6,FALSE)),"Outstanding",VLOOKUP(C19,[3]Sheet1!$B$11:$J$294,6,FALSE))</f>
        <v>148487</v>
      </c>
      <c r="E19" s="70">
        <v>0</v>
      </c>
      <c r="F19" s="134">
        <v>0</v>
      </c>
      <c r="G19" s="70">
        <v>0</v>
      </c>
      <c r="H19" s="147">
        <v>0</v>
      </c>
      <c r="I19" s="67">
        <f t="shared" si="0"/>
        <v>0</v>
      </c>
      <c r="J19" s="68">
        <f t="shared" si="1"/>
        <v>0</v>
      </c>
    </row>
    <row r="20" spans="1:10" ht="12.75" customHeight="1" x14ac:dyDescent="0.2">
      <c r="A20" s="20" t="s">
        <v>5</v>
      </c>
      <c r="B20" s="19" t="str">
        <f>VLOOKUP($C20,[2]Sheet1!$D$4:$F$281,3,FALSE)</f>
        <v>Baviaans</v>
      </c>
      <c r="C20" s="18" t="s">
        <v>289</v>
      </c>
      <c r="D20" s="17">
        <f>IF(ISERROR(VLOOKUP(C20,[3]Sheet1!$B$11:$J$295,6,FALSE)),"Outstanding",VLOOKUP(C20,[3]Sheet1!$B$11:$J$294,6,FALSE))</f>
        <v>87486</v>
      </c>
      <c r="E20" s="103">
        <v>462</v>
      </c>
      <c r="F20" s="134">
        <v>115699</v>
      </c>
      <c r="G20" s="103">
        <v>962</v>
      </c>
      <c r="H20" s="147">
        <v>1118666.5</v>
      </c>
      <c r="I20" s="101">
        <f t="shared" si="0"/>
        <v>1424</v>
      </c>
      <c r="J20" s="102">
        <f t="shared" si="1"/>
        <v>1.6276890016688386E-2</v>
      </c>
    </row>
    <row r="21" spans="1:10" ht="12.75" customHeight="1" x14ac:dyDescent="0.2">
      <c r="A21" s="20" t="s">
        <v>5</v>
      </c>
      <c r="B21" s="19" t="str">
        <f>VLOOKUP($C21,[2]Sheet1!$D$4:$F$281,3,FALSE)</f>
        <v>Kouga</v>
      </c>
      <c r="C21" s="18" t="s">
        <v>288</v>
      </c>
      <c r="D21" s="17">
        <f>IF(ISERROR(VLOOKUP(C21,[3]Sheet1!$B$11:$J$295,6,FALSE)),"Outstanding",VLOOKUP(C21,[3]Sheet1!$B$11:$J$294,6,FALSE))</f>
        <v>591266</v>
      </c>
      <c r="E21" s="103">
        <v>9141</v>
      </c>
      <c r="F21" s="134">
        <v>2477182</v>
      </c>
      <c r="G21" s="103">
        <v>5474</v>
      </c>
      <c r="H21" s="147">
        <v>6851379</v>
      </c>
      <c r="I21" s="101">
        <f t="shared" si="0"/>
        <v>14615</v>
      </c>
      <c r="J21" s="102">
        <f t="shared" si="1"/>
        <v>2.4718147162190961E-2</v>
      </c>
    </row>
    <row r="22" spans="1:10" ht="12.75" customHeight="1" x14ac:dyDescent="0.2">
      <c r="A22" s="20" t="s">
        <v>5</v>
      </c>
      <c r="B22" s="19" t="str">
        <f>VLOOKUP($C22,[2]Sheet1!$D$4:$F$281,3,FALSE)</f>
        <v>Kou-Kamma</v>
      </c>
      <c r="C22" s="18" t="s">
        <v>287</v>
      </c>
      <c r="D22" s="17">
        <f>IF(ISERROR(VLOOKUP(C22,[3]Sheet1!$B$11:$J$295,6,FALSE)),"Outstanding",VLOOKUP(C22,[3]Sheet1!$B$11:$J$294,6,FALSE))</f>
        <v>150045</v>
      </c>
      <c r="E22" s="70">
        <v>0</v>
      </c>
      <c r="F22" s="134">
        <v>0</v>
      </c>
      <c r="G22" s="70">
        <v>0</v>
      </c>
      <c r="H22" s="147">
        <v>0</v>
      </c>
      <c r="I22" s="67">
        <f t="shared" si="0"/>
        <v>0</v>
      </c>
      <c r="J22" s="68">
        <f t="shared" si="1"/>
        <v>0</v>
      </c>
    </row>
    <row r="23" spans="1:10" ht="12.75" customHeight="1" x14ac:dyDescent="0.2">
      <c r="A23" s="20" t="s">
        <v>3</v>
      </c>
      <c r="B23" s="19" t="str">
        <f>VLOOKUP($C23,[2]Sheet1!$D$4:$F$281,3,FALSE)</f>
        <v>Cacadu</v>
      </c>
      <c r="C23" s="18" t="s">
        <v>286</v>
      </c>
      <c r="D23" s="17">
        <f>IF(ISERROR(VLOOKUP(C23,[3]Sheet1!$B$11:$J$295,6,FALSE)),"Outstanding",VLOOKUP(C23,[3]Sheet1!$B$11:$J$294,6,FALSE))</f>
        <v>267004</v>
      </c>
      <c r="E23" s="70" t="s">
        <v>315</v>
      </c>
      <c r="F23" s="134" t="s">
        <v>315</v>
      </c>
      <c r="G23" s="70" t="s">
        <v>315</v>
      </c>
      <c r="H23" s="147" t="s">
        <v>315</v>
      </c>
      <c r="I23" s="67">
        <f t="shared" si="0"/>
        <v>0</v>
      </c>
      <c r="J23" s="68">
        <f t="shared" si="1"/>
        <v>0</v>
      </c>
    </row>
    <row r="24" spans="1:10" ht="12.75" customHeight="1" x14ac:dyDescent="0.2">
      <c r="A24" s="20"/>
      <c r="B24" s="24"/>
      <c r="C24" s="18"/>
      <c r="D24" s="17"/>
      <c r="E24" s="16"/>
      <c r="F24" s="135"/>
      <c r="G24" s="16"/>
      <c r="H24" s="148"/>
      <c r="I24" s="17"/>
      <c r="J24" s="69"/>
    </row>
    <row r="25" spans="1:10" s="12" customFormat="1" ht="16.5" customHeight="1" x14ac:dyDescent="0.2">
      <c r="A25" s="30"/>
      <c r="B25" s="23" t="str">
        <f>B33&amp;" "&amp;"Municipalities"</f>
        <v>Amathole Municipalities</v>
      </c>
      <c r="C25" s="13"/>
      <c r="D25" s="22">
        <f>SUM(D26:D33)</f>
        <v>2433055</v>
      </c>
      <c r="E25" s="21">
        <f>SUM(E26:E33)</f>
        <v>60059</v>
      </c>
      <c r="F25" s="136">
        <f>SUM(F26:F33)</f>
        <v>6485852</v>
      </c>
      <c r="G25" s="21">
        <f>SUM(G26:G33)</f>
        <v>2932</v>
      </c>
      <c r="H25" s="149">
        <f>SUM(H26:H33)</f>
        <v>5755297</v>
      </c>
      <c r="I25" s="90">
        <f t="shared" ref="I25:I33" si="2">IF(AND(E25="N/A",G25="N/A"),0,IF(E25="N/A",G25,IF(G25="N/A",E25,E25+G25)))</f>
        <v>62991</v>
      </c>
      <c r="J25" s="69">
        <f t="shared" ref="J25:J33" si="3">IF(ISERROR(I25/D25),0,I25/D25)</f>
        <v>2.5889673681852649E-2</v>
      </c>
    </row>
    <row r="26" spans="1:10" ht="12.75" customHeight="1" x14ac:dyDescent="0.2">
      <c r="A26" s="20" t="s">
        <v>5</v>
      </c>
      <c r="B26" s="19" t="str">
        <f>VLOOKUP($C26,[2]Sheet1!$D$4:$F$281,3,FALSE)</f>
        <v>Mbhashe</v>
      </c>
      <c r="C26" s="18" t="s">
        <v>285</v>
      </c>
      <c r="D26" s="17">
        <f>IF(ISERROR(VLOOKUP(C26,[3]Sheet1!$B$11:$J$295,6,FALSE)),"Outstanding",VLOOKUP(C26,[3]Sheet1!$B$11:$J$294,6,FALSE))</f>
        <v>179616</v>
      </c>
      <c r="E26" s="70" t="s">
        <v>315</v>
      </c>
      <c r="F26" s="134" t="s">
        <v>315</v>
      </c>
      <c r="G26" s="70" t="s">
        <v>315</v>
      </c>
      <c r="H26" s="147" t="s">
        <v>315</v>
      </c>
      <c r="I26" s="67">
        <f t="shared" si="2"/>
        <v>0</v>
      </c>
      <c r="J26" s="68">
        <f t="shared" si="3"/>
        <v>0</v>
      </c>
    </row>
    <row r="27" spans="1:10" ht="12.75" customHeight="1" x14ac:dyDescent="0.2">
      <c r="A27" s="20" t="s">
        <v>5</v>
      </c>
      <c r="B27" s="19" t="str">
        <f>VLOOKUP($C27,[2]Sheet1!$D$4:$F$281,3,FALSE)</f>
        <v>Mnquma</v>
      </c>
      <c r="C27" s="18" t="s">
        <v>284</v>
      </c>
      <c r="D27" s="17">
        <f>IF(ISERROR(VLOOKUP(C27,[3]Sheet1!$B$11:$J$295,6,FALSE)),"Outstanding",VLOOKUP(C27,[3]Sheet1!$B$11:$J$294,6,FALSE))</f>
        <v>192312</v>
      </c>
      <c r="E27" s="70" t="s">
        <v>315</v>
      </c>
      <c r="F27" s="134" t="s">
        <v>315</v>
      </c>
      <c r="G27" s="70" t="s">
        <v>315</v>
      </c>
      <c r="H27" s="147" t="s">
        <v>315</v>
      </c>
      <c r="I27" s="67">
        <f t="shared" si="2"/>
        <v>0</v>
      </c>
      <c r="J27" s="68">
        <f t="shared" si="3"/>
        <v>0</v>
      </c>
    </row>
    <row r="28" spans="1:10" ht="12.75" customHeight="1" x14ac:dyDescent="0.2">
      <c r="A28" s="20" t="s">
        <v>5</v>
      </c>
      <c r="B28" s="19" t="str">
        <f>VLOOKUP($C28,[2]Sheet1!$D$4:$F$281,3,FALSE)</f>
        <v>Great Kei</v>
      </c>
      <c r="C28" s="18" t="s">
        <v>283</v>
      </c>
      <c r="D28" s="17">
        <f>IF(ISERROR(VLOOKUP(C28,[3]Sheet1!$B$11:$J$295,6,FALSE)),"Outstanding",VLOOKUP(C28,[3]Sheet1!$B$11:$J$294,6,FALSE))</f>
        <v>508226</v>
      </c>
      <c r="E28" s="70" t="s">
        <v>315</v>
      </c>
      <c r="F28" s="134" t="s">
        <v>315</v>
      </c>
      <c r="G28" s="70">
        <v>2932</v>
      </c>
      <c r="H28" s="147">
        <v>2293938</v>
      </c>
      <c r="I28" s="67">
        <f t="shared" si="2"/>
        <v>2932</v>
      </c>
      <c r="J28" s="68">
        <f t="shared" si="3"/>
        <v>5.7690869809887725E-3</v>
      </c>
    </row>
    <row r="29" spans="1:10" ht="12.75" customHeight="1" x14ac:dyDescent="0.2">
      <c r="A29" s="20" t="s">
        <v>5</v>
      </c>
      <c r="B29" s="19" t="str">
        <f>VLOOKUP($C29,[2]Sheet1!$D$4:$F$281,3,FALSE)</f>
        <v>Amahlathi</v>
      </c>
      <c r="C29" s="18" t="s">
        <v>282</v>
      </c>
      <c r="D29" s="17">
        <f>IF(ISERROR(VLOOKUP(C29,[3]Sheet1!$B$11:$J$295,6,FALSE)),"Outstanding",VLOOKUP(C29,[3]Sheet1!$B$11:$J$294,6,FALSE))</f>
        <v>87091</v>
      </c>
      <c r="E29" s="70" t="s">
        <v>315</v>
      </c>
      <c r="F29" s="134" t="s">
        <v>315</v>
      </c>
      <c r="G29" s="70" t="s">
        <v>315</v>
      </c>
      <c r="H29" s="147">
        <v>3461359</v>
      </c>
      <c r="I29" s="67">
        <f t="shared" si="2"/>
        <v>0</v>
      </c>
      <c r="J29" s="68">
        <f t="shared" si="3"/>
        <v>0</v>
      </c>
    </row>
    <row r="30" spans="1:10" ht="12.75" customHeight="1" x14ac:dyDescent="0.2">
      <c r="A30" s="20" t="s">
        <v>5</v>
      </c>
      <c r="B30" s="19" t="str">
        <f>VLOOKUP($C30,[2]Sheet1!$D$4:$F$281,3,FALSE)</f>
        <v>Ngqushwa</v>
      </c>
      <c r="C30" s="18" t="s">
        <v>281</v>
      </c>
      <c r="D30" s="17">
        <f>IF(ISERROR(VLOOKUP(C30,[3]Sheet1!$B$11:$J$295,6,FALSE)),"Outstanding",VLOOKUP(C30,[3]Sheet1!$B$11:$J$294,6,FALSE))</f>
        <v>108338</v>
      </c>
      <c r="E30" s="70" t="s">
        <v>315</v>
      </c>
      <c r="F30" s="134" t="s">
        <v>315</v>
      </c>
      <c r="G30" s="70" t="s">
        <v>315</v>
      </c>
      <c r="H30" s="147" t="s">
        <v>315</v>
      </c>
      <c r="I30" s="67">
        <f t="shared" si="2"/>
        <v>0</v>
      </c>
      <c r="J30" s="68">
        <f t="shared" si="3"/>
        <v>0</v>
      </c>
    </row>
    <row r="31" spans="1:10" ht="12.75" customHeight="1" x14ac:dyDescent="0.2">
      <c r="A31" s="20" t="s">
        <v>5</v>
      </c>
      <c r="B31" s="19" t="str">
        <f>VLOOKUP($C31,[2]Sheet1!$D$4:$F$281,3,FALSE)</f>
        <v>Nkonkobe</v>
      </c>
      <c r="C31" s="18" t="s">
        <v>280</v>
      </c>
      <c r="D31" s="100" t="str">
        <f>IF(ISERROR(VLOOKUP(C31,[3]Sheet1!$B$11:$J$295,6,FALSE)),"Outstanding",VLOOKUP(C31,[3]Sheet1!$B$11:$J$294,6,FALSE))</f>
        <v>Outstanding</v>
      </c>
      <c r="E31" s="70" t="s">
        <v>315</v>
      </c>
      <c r="F31" s="134" t="s">
        <v>315</v>
      </c>
      <c r="G31" s="70" t="s">
        <v>315</v>
      </c>
      <c r="H31" s="147" t="s">
        <v>315</v>
      </c>
      <c r="I31" s="67">
        <f t="shared" si="2"/>
        <v>0</v>
      </c>
      <c r="J31" s="68">
        <f t="shared" si="3"/>
        <v>0</v>
      </c>
    </row>
    <row r="32" spans="1:10" ht="12.75" customHeight="1" x14ac:dyDescent="0.2">
      <c r="A32" s="20" t="s">
        <v>5</v>
      </c>
      <c r="B32" s="19" t="str">
        <f>VLOOKUP($C32,[2]Sheet1!$D$4:$F$281,3,FALSE)</f>
        <v>Nxuba</v>
      </c>
      <c r="C32" s="18" t="s">
        <v>279</v>
      </c>
      <c r="D32" s="17">
        <f>IF(ISERROR(VLOOKUP(C32,[3]Sheet1!$B$11:$J$295,6,FALSE)),"Outstanding",VLOOKUP(C32,[3]Sheet1!$B$11:$J$294,6,FALSE))</f>
        <v>269799</v>
      </c>
      <c r="E32" s="70" t="s">
        <v>315</v>
      </c>
      <c r="F32" s="134" t="s">
        <v>315</v>
      </c>
      <c r="G32" s="70" t="s">
        <v>315</v>
      </c>
      <c r="H32" s="147" t="s">
        <v>315</v>
      </c>
      <c r="I32" s="67">
        <f t="shared" si="2"/>
        <v>0</v>
      </c>
      <c r="J32" s="68">
        <f t="shared" si="3"/>
        <v>0</v>
      </c>
    </row>
    <row r="33" spans="1:10" ht="12.75" customHeight="1" x14ac:dyDescent="0.2">
      <c r="A33" s="20" t="s">
        <v>3</v>
      </c>
      <c r="B33" s="19" t="str">
        <f>VLOOKUP($C33,[2]Sheet1!$D$4:$F$281,3,FALSE)</f>
        <v>Amathole</v>
      </c>
      <c r="C33" s="18" t="s">
        <v>278</v>
      </c>
      <c r="D33" s="17">
        <f>IF(ISERROR(VLOOKUP(C33,[3]Sheet1!$B$11:$J$295,6,FALSE)),"Outstanding",VLOOKUP(C33,[3]Sheet1!$B$11:$J$294,6,FALSE))</f>
        <v>1087673</v>
      </c>
      <c r="E33" s="110">
        <v>60059</v>
      </c>
      <c r="F33" s="134">
        <v>6485852</v>
      </c>
      <c r="G33" s="110" t="s">
        <v>315</v>
      </c>
      <c r="H33" s="147" t="s">
        <v>315</v>
      </c>
      <c r="I33" s="108">
        <f t="shared" si="2"/>
        <v>60059</v>
      </c>
      <c r="J33" s="109">
        <f t="shared" si="3"/>
        <v>5.5217882580518227E-2</v>
      </c>
    </row>
    <row r="34" spans="1:10" ht="12.75" customHeight="1" x14ac:dyDescent="0.2">
      <c r="A34" s="20"/>
      <c r="B34" s="19"/>
      <c r="C34" s="18"/>
      <c r="D34" s="17"/>
      <c r="E34" s="16"/>
      <c r="F34" s="135"/>
      <c r="G34" s="16"/>
      <c r="H34" s="148"/>
      <c r="I34" s="17"/>
      <c r="J34" s="69"/>
    </row>
    <row r="35" spans="1:10" s="12" customFormat="1" ht="16.5" customHeight="1" x14ac:dyDescent="0.2">
      <c r="A35" s="30"/>
      <c r="B35" s="23" t="str">
        <f>B44&amp;" "&amp;"Municipalities"</f>
        <v>Chris Hani Municipalities</v>
      </c>
      <c r="C35" s="13"/>
      <c r="D35" s="22">
        <f>SUM(D36:D44)</f>
        <v>2480289</v>
      </c>
      <c r="E35" s="21">
        <f>SUM(E36:E44)</f>
        <v>0</v>
      </c>
      <c r="F35" s="136">
        <f>SUM(F36:F44)</f>
        <v>0</v>
      </c>
      <c r="G35" s="21">
        <f>SUM(G36:G44)</f>
        <v>0</v>
      </c>
      <c r="H35" s="149">
        <f>SUM(H36:H44)</f>
        <v>0</v>
      </c>
      <c r="I35" s="90">
        <f t="shared" ref="I35:I44" si="4">IF(AND(E35="N/A",G35="N/A"),0,IF(E35="N/A",G35,IF(G35="N/A",E35,E35+G35)))</f>
        <v>0</v>
      </c>
      <c r="J35" s="69">
        <f t="shared" ref="J35:J44" si="5">IF(ISERROR(I35/D35),0,I35/D35)</f>
        <v>0</v>
      </c>
    </row>
    <row r="36" spans="1:10" ht="12.75" customHeight="1" x14ac:dyDescent="0.2">
      <c r="A36" s="20" t="s">
        <v>5</v>
      </c>
      <c r="B36" s="19" t="str">
        <f>VLOOKUP($C36,[2]Sheet1!$D$4:$F$281,3,FALSE)</f>
        <v>Inxuba Yethemba</v>
      </c>
      <c r="C36" s="18" t="s">
        <v>277</v>
      </c>
      <c r="D36" s="17">
        <f>IF(ISERROR(VLOOKUP(C36,[3]Sheet1!$B$11:$J$295,6,FALSE)),"Outstanding",VLOOKUP(C36,[3]Sheet1!$B$11:$J$294,6,FALSE))</f>
        <v>137305</v>
      </c>
      <c r="E36" s="70">
        <v>0</v>
      </c>
      <c r="F36" s="134">
        <v>0</v>
      </c>
      <c r="G36" s="70">
        <v>0</v>
      </c>
      <c r="H36" s="147">
        <v>0</v>
      </c>
      <c r="I36" s="67">
        <f t="shared" si="4"/>
        <v>0</v>
      </c>
      <c r="J36" s="68">
        <f t="shared" si="5"/>
        <v>0</v>
      </c>
    </row>
    <row r="37" spans="1:10" ht="12.75" customHeight="1" x14ac:dyDescent="0.2">
      <c r="A37" s="20" t="s">
        <v>5</v>
      </c>
      <c r="B37" s="19" t="str">
        <f>VLOOKUP($C37,[2]Sheet1!$D$4:$F$281,3,FALSE)</f>
        <v>Tsolwana</v>
      </c>
      <c r="C37" s="18" t="s">
        <v>276</v>
      </c>
      <c r="D37" s="17">
        <f>IF(ISERROR(VLOOKUP(C37,[3]Sheet1!$B$11:$J$295,6,FALSE)),"Outstanding",VLOOKUP(C37,[3]Sheet1!$B$11:$J$294,6,FALSE))</f>
        <v>66581</v>
      </c>
      <c r="E37" s="70">
        <v>0</v>
      </c>
      <c r="F37" s="134">
        <v>0</v>
      </c>
      <c r="G37" s="70">
        <v>0</v>
      </c>
      <c r="H37" s="147">
        <v>0</v>
      </c>
      <c r="I37" s="67">
        <f t="shared" si="4"/>
        <v>0</v>
      </c>
      <c r="J37" s="68">
        <f t="shared" si="5"/>
        <v>0</v>
      </c>
    </row>
    <row r="38" spans="1:10" ht="12.75" customHeight="1" x14ac:dyDescent="0.2">
      <c r="A38" s="20" t="s">
        <v>5</v>
      </c>
      <c r="B38" s="19" t="str">
        <f>VLOOKUP($C38,[2]Sheet1!$D$4:$F$281,3,FALSE)</f>
        <v>Inkwanca</v>
      </c>
      <c r="C38" s="18" t="s">
        <v>275</v>
      </c>
      <c r="D38" s="17">
        <f>IF(ISERROR(VLOOKUP(C38,[3]Sheet1!$B$11:$J$295,6,FALSE)),"Outstanding",VLOOKUP(C38,[3]Sheet1!$B$11:$J$294,6,FALSE))</f>
        <v>70060</v>
      </c>
      <c r="E38" s="70">
        <v>0</v>
      </c>
      <c r="F38" s="134">
        <v>0</v>
      </c>
      <c r="G38" s="70">
        <v>0</v>
      </c>
      <c r="H38" s="147">
        <v>0</v>
      </c>
      <c r="I38" s="67">
        <f t="shared" si="4"/>
        <v>0</v>
      </c>
      <c r="J38" s="68">
        <f t="shared" si="5"/>
        <v>0</v>
      </c>
    </row>
    <row r="39" spans="1:10" ht="12.75" customHeight="1" x14ac:dyDescent="0.2">
      <c r="A39" s="20" t="s">
        <v>5</v>
      </c>
      <c r="B39" s="19" t="str">
        <f>VLOOKUP($C39,[2]Sheet1!$D$4:$F$281,3,FALSE)</f>
        <v>Lukhanji</v>
      </c>
      <c r="C39" s="18" t="s">
        <v>274</v>
      </c>
      <c r="D39" s="17">
        <f>IF(ISERROR(VLOOKUP(C39,[3]Sheet1!$B$11:$J$295,6,FALSE)),"Outstanding",VLOOKUP(C39,[3]Sheet1!$B$11:$J$294,6,FALSE))</f>
        <v>492578</v>
      </c>
      <c r="E39" s="70">
        <v>0</v>
      </c>
      <c r="F39" s="134">
        <v>0</v>
      </c>
      <c r="G39" s="70">
        <v>0</v>
      </c>
      <c r="H39" s="147">
        <v>0</v>
      </c>
      <c r="I39" s="67">
        <f t="shared" si="4"/>
        <v>0</v>
      </c>
      <c r="J39" s="68">
        <f t="shared" si="5"/>
        <v>0</v>
      </c>
    </row>
    <row r="40" spans="1:10" ht="12.75" customHeight="1" x14ac:dyDescent="0.2">
      <c r="A40" s="20" t="s">
        <v>5</v>
      </c>
      <c r="B40" s="19" t="str">
        <f>VLOOKUP($C40,[2]Sheet1!$D$4:$F$281,3,FALSE)</f>
        <v>Intsika Yethu</v>
      </c>
      <c r="C40" s="18" t="s">
        <v>273</v>
      </c>
      <c r="D40" s="17">
        <f>IF(ISERROR(VLOOKUP(C40,[3]Sheet1!$B$11:$J$295,6,FALSE)),"Outstanding",VLOOKUP(C40,[3]Sheet1!$B$11:$J$294,6,FALSE))</f>
        <v>368100</v>
      </c>
      <c r="E40" s="70">
        <v>0</v>
      </c>
      <c r="F40" s="134">
        <v>0</v>
      </c>
      <c r="G40" s="70">
        <v>0</v>
      </c>
      <c r="H40" s="147">
        <v>0</v>
      </c>
      <c r="I40" s="67">
        <f t="shared" si="4"/>
        <v>0</v>
      </c>
      <c r="J40" s="68">
        <f t="shared" si="5"/>
        <v>0</v>
      </c>
    </row>
    <row r="41" spans="1:10" ht="12.75" customHeight="1" x14ac:dyDescent="0.2">
      <c r="A41" s="20" t="s">
        <v>5</v>
      </c>
      <c r="B41" s="19" t="str">
        <f>VLOOKUP($C41,[2]Sheet1!$D$4:$F$281,3,FALSE)</f>
        <v>Emalahleni (Ec)</v>
      </c>
      <c r="C41" s="18" t="s">
        <v>272</v>
      </c>
      <c r="D41" s="17">
        <f>IF(ISERROR(VLOOKUP(C41,[3]Sheet1!$B$11:$J$295,6,FALSE)),"Outstanding",VLOOKUP(C41,[3]Sheet1!$B$11:$J$294,6,FALSE))</f>
        <v>17070</v>
      </c>
      <c r="E41" s="70">
        <v>0</v>
      </c>
      <c r="F41" s="134">
        <v>0</v>
      </c>
      <c r="G41" s="70">
        <v>0</v>
      </c>
      <c r="H41" s="147">
        <v>0</v>
      </c>
      <c r="I41" s="67">
        <f t="shared" si="4"/>
        <v>0</v>
      </c>
      <c r="J41" s="68">
        <f t="shared" si="5"/>
        <v>0</v>
      </c>
    </row>
    <row r="42" spans="1:10" ht="12.75" customHeight="1" x14ac:dyDescent="0.2">
      <c r="A42" s="20" t="s">
        <v>5</v>
      </c>
      <c r="B42" s="19" t="str">
        <f>VLOOKUP($C42,[2]Sheet1!$D$4:$F$281,3,FALSE)</f>
        <v>Engcobo</v>
      </c>
      <c r="C42" s="18" t="s">
        <v>271</v>
      </c>
      <c r="D42" s="17">
        <f>IF(ISERROR(VLOOKUP(C42,[3]Sheet1!$B$11:$J$295,6,FALSE)),"Outstanding",VLOOKUP(C42,[3]Sheet1!$B$11:$J$294,6,FALSE))</f>
        <v>195829</v>
      </c>
      <c r="E42" s="70">
        <v>0</v>
      </c>
      <c r="F42" s="134">
        <v>0</v>
      </c>
      <c r="G42" s="70">
        <v>0</v>
      </c>
      <c r="H42" s="147">
        <v>0</v>
      </c>
      <c r="I42" s="67">
        <f t="shared" si="4"/>
        <v>0</v>
      </c>
      <c r="J42" s="68">
        <f t="shared" si="5"/>
        <v>0</v>
      </c>
    </row>
    <row r="43" spans="1:10" ht="12.75" customHeight="1" x14ac:dyDescent="0.2">
      <c r="A43" s="20" t="s">
        <v>5</v>
      </c>
      <c r="B43" s="19" t="str">
        <f>VLOOKUP($C43,[2]Sheet1!$D$4:$F$281,3,FALSE)</f>
        <v>Sakhisizwe</v>
      </c>
      <c r="C43" s="18" t="s">
        <v>270</v>
      </c>
      <c r="D43" s="17">
        <f>IF(ISERROR(VLOOKUP(C43,[3]Sheet1!$B$11:$J$295,6,FALSE)),"Outstanding",VLOOKUP(C43,[3]Sheet1!$B$11:$J$294,6,FALSE))</f>
        <v>100193</v>
      </c>
      <c r="E43" s="70">
        <v>0</v>
      </c>
      <c r="F43" s="134">
        <v>0</v>
      </c>
      <c r="G43" s="70">
        <v>0</v>
      </c>
      <c r="H43" s="147">
        <v>0</v>
      </c>
      <c r="I43" s="67">
        <f t="shared" si="4"/>
        <v>0</v>
      </c>
      <c r="J43" s="68">
        <f t="shared" si="5"/>
        <v>0</v>
      </c>
    </row>
    <row r="44" spans="1:10" ht="12.75" customHeight="1" x14ac:dyDescent="0.2">
      <c r="A44" s="20" t="s">
        <v>3</v>
      </c>
      <c r="B44" s="19" t="str">
        <f>VLOOKUP($C44,[2]Sheet1!$D$4:$F$281,3,FALSE)</f>
        <v>Chris Hani</v>
      </c>
      <c r="C44" s="18" t="s">
        <v>269</v>
      </c>
      <c r="D44" s="17">
        <f>IF(ISERROR(VLOOKUP(C44,[3]Sheet1!$B$11:$J$295,6,FALSE)),"Outstanding",VLOOKUP(C44,[3]Sheet1!$B$11:$J$294,6,FALSE))</f>
        <v>1032573</v>
      </c>
      <c r="E44" s="70">
        <v>0</v>
      </c>
      <c r="F44" s="134">
        <v>0</v>
      </c>
      <c r="G44" s="70">
        <v>0</v>
      </c>
      <c r="H44" s="147">
        <v>0</v>
      </c>
      <c r="I44" s="67">
        <f t="shared" si="4"/>
        <v>0</v>
      </c>
      <c r="J44" s="68">
        <f t="shared" si="5"/>
        <v>0</v>
      </c>
    </row>
    <row r="45" spans="1:10" ht="12.75" customHeight="1" x14ac:dyDescent="0.2">
      <c r="A45" s="20"/>
      <c r="B45" s="24"/>
      <c r="C45" s="18"/>
      <c r="D45" s="17"/>
      <c r="E45" s="16"/>
      <c r="F45" s="135"/>
      <c r="G45" s="16"/>
      <c r="H45" s="148"/>
      <c r="I45" s="17"/>
      <c r="J45" s="69"/>
    </row>
    <row r="46" spans="1:10" s="12" customFormat="1" ht="16.5" customHeight="1" x14ac:dyDescent="0.2">
      <c r="A46" s="30"/>
      <c r="B46" s="23" t="str">
        <f>B51&amp;" "&amp;"Municipalities"</f>
        <v>Joe Gqabi Municipalities</v>
      </c>
      <c r="C46" s="13"/>
      <c r="D46" s="22">
        <f>SUM(D47:D51)</f>
        <v>1259302</v>
      </c>
      <c r="E46" s="21">
        <f>SUM(E47:E51)</f>
        <v>0</v>
      </c>
      <c r="F46" s="136">
        <f>SUM(F47:F51)</f>
        <v>0</v>
      </c>
      <c r="G46" s="21">
        <f>SUM(G47:G51)</f>
        <v>7828365</v>
      </c>
      <c r="H46" s="149">
        <f>SUM(H47:H51)</f>
        <v>10878110</v>
      </c>
      <c r="I46" s="90">
        <f t="shared" ref="I46:I51" si="6">IF(AND(E46="N/A",G46="N/A"),0,IF(E46="N/A",G46,IF(G46="N/A",E46,E46+G46)))</f>
        <v>7828365</v>
      </c>
      <c r="J46" s="69">
        <f t="shared" ref="J46:J51" si="7">IF(ISERROR(I46/D46),0,I46/D46)</f>
        <v>6.2164318011088682</v>
      </c>
    </row>
    <row r="47" spans="1:10" ht="12.75" customHeight="1" x14ac:dyDescent="0.2">
      <c r="A47" s="20" t="s">
        <v>5</v>
      </c>
      <c r="B47" s="19" t="str">
        <f>VLOOKUP($C47,[2]Sheet1!$D$4:$F$281,3,FALSE)</f>
        <v>Elundini</v>
      </c>
      <c r="C47" s="18" t="s">
        <v>268</v>
      </c>
      <c r="D47" s="17">
        <f>IF(ISERROR(VLOOKUP(C47,[3]Sheet1!$B$11:$J$295,6,FALSE)),"Outstanding",VLOOKUP(C47,[3]Sheet1!$B$11:$J$294,6,FALSE))</f>
        <v>206730</v>
      </c>
      <c r="E47" s="107" t="s">
        <v>315</v>
      </c>
      <c r="F47" s="134" t="s">
        <v>315</v>
      </c>
      <c r="G47" s="107">
        <v>3873907</v>
      </c>
      <c r="H47" s="147">
        <v>5589083</v>
      </c>
      <c r="I47" s="67">
        <f t="shared" si="6"/>
        <v>3873907</v>
      </c>
      <c r="J47" s="68">
        <f t="shared" si="7"/>
        <v>18.73896870313936</v>
      </c>
    </row>
    <row r="48" spans="1:10" ht="12.75" customHeight="1" x14ac:dyDescent="0.2">
      <c r="A48" s="20" t="s">
        <v>5</v>
      </c>
      <c r="B48" s="19" t="str">
        <f>VLOOKUP($C48,[2]Sheet1!$D$4:$F$281,3,FALSE)</f>
        <v>Senqu</v>
      </c>
      <c r="C48" s="18" t="s">
        <v>267</v>
      </c>
      <c r="D48" s="17">
        <f>IF(ISERROR(VLOOKUP(C48,[3]Sheet1!$B$11:$J$295,6,FALSE)),"Outstanding",VLOOKUP(C48,[3]Sheet1!$B$11:$J$294,6,FALSE))</f>
        <v>166451</v>
      </c>
      <c r="E48" s="107" t="s">
        <v>315</v>
      </c>
      <c r="F48" s="134" t="s">
        <v>315</v>
      </c>
      <c r="G48" s="107">
        <v>3946625</v>
      </c>
      <c r="H48" s="147">
        <v>5276236</v>
      </c>
      <c r="I48" s="67">
        <f t="shared" si="6"/>
        <v>3946625</v>
      </c>
      <c r="J48" s="68">
        <f t="shared" si="7"/>
        <v>23.710431298099742</v>
      </c>
    </row>
    <row r="49" spans="1:10" ht="12.75" customHeight="1" x14ac:dyDescent="0.2">
      <c r="A49" s="20" t="s">
        <v>5</v>
      </c>
      <c r="B49" s="19" t="str">
        <f>VLOOKUP($C49,[2]Sheet1!$D$4:$F$281,3,FALSE)</f>
        <v>Maletswai</v>
      </c>
      <c r="C49" s="18" t="s">
        <v>266</v>
      </c>
      <c r="D49" s="17">
        <f>IF(ISERROR(VLOOKUP(C49,[3]Sheet1!$B$11:$J$295,6,FALSE)),"Outstanding",VLOOKUP(C49,[3]Sheet1!$B$11:$J$294,6,FALSE))</f>
        <v>151466</v>
      </c>
      <c r="E49" s="107" t="s">
        <v>315</v>
      </c>
      <c r="F49" s="134" t="s">
        <v>315</v>
      </c>
      <c r="G49" s="107">
        <v>2425</v>
      </c>
      <c r="H49" s="147">
        <v>7612</v>
      </c>
      <c r="I49" s="67">
        <f t="shared" si="6"/>
        <v>2425</v>
      </c>
      <c r="J49" s="68">
        <f t="shared" si="7"/>
        <v>1.60101937068385E-2</v>
      </c>
    </row>
    <row r="50" spans="1:10" ht="12.75" customHeight="1" x14ac:dyDescent="0.2">
      <c r="A50" s="20" t="s">
        <v>5</v>
      </c>
      <c r="B50" s="19" t="str">
        <f>VLOOKUP($C50,[2]Sheet1!$D$4:$F$281,3,FALSE)</f>
        <v>Gariep</v>
      </c>
      <c r="C50" s="18" t="s">
        <v>265</v>
      </c>
      <c r="D50" s="17">
        <f>IF(ISERROR(VLOOKUP(C50,[3]Sheet1!$B$11:$J$295,6,FALSE)),"Outstanding",VLOOKUP(C50,[3]Sheet1!$B$11:$J$294,6,FALSE))</f>
        <v>234732</v>
      </c>
      <c r="E50" s="107" t="s">
        <v>315</v>
      </c>
      <c r="F50" s="134" t="s">
        <v>315</v>
      </c>
      <c r="G50" s="107">
        <v>5408</v>
      </c>
      <c r="H50" s="147">
        <v>5179</v>
      </c>
      <c r="I50" s="67">
        <f t="shared" si="6"/>
        <v>5408</v>
      </c>
      <c r="J50" s="68">
        <f t="shared" si="7"/>
        <v>2.3039040267198337E-2</v>
      </c>
    </row>
    <row r="51" spans="1:10" ht="12.75" customHeight="1" x14ac:dyDescent="0.2">
      <c r="A51" s="20" t="s">
        <v>3</v>
      </c>
      <c r="B51" s="19" t="str">
        <f>VLOOKUP($C51,[2]Sheet1!$D$4:$F$281,3,FALSE)</f>
        <v>Joe Gqabi</v>
      </c>
      <c r="C51" s="18" t="s">
        <v>264</v>
      </c>
      <c r="D51" s="17">
        <f>IF(ISERROR(VLOOKUP(C51,[3]Sheet1!$B$11:$J$295,6,FALSE)),"Outstanding",VLOOKUP(C51,[3]Sheet1!$B$11:$J$294,6,FALSE))</f>
        <v>499923</v>
      </c>
      <c r="E51" s="107" t="s">
        <v>315</v>
      </c>
      <c r="F51" s="134" t="s">
        <v>315</v>
      </c>
      <c r="G51" s="107" t="s">
        <v>315</v>
      </c>
      <c r="H51" s="147" t="s">
        <v>315</v>
      </c>
      <c r="I51" s="67">
        <f t="shared" si="6"/>
        <v>0</v>
      </c>
      <c r="J51" s="68">
        <f t="shared" si="7"/>
        <v>0</v>
      </c>
    </row>
    <row r="52" spans="1:10" ht="12.75" customHeight="1" x14ac:dyDescent="0.2">
      <c r="A52" s="20"/>
      <c r="B52" s="24"/>
      <c r="C52" s="18"/>
      <c r="D52" s="17"/>
      <c r="E52" s="16"/>
      <c r="F52" s="135"/>
      <c r="G52" s="16"/>
      <c r="H52" s="148"/>
      <c r="I52" s="17"/>
      <c r="J52" s="69"/>
    </row>
    <row r="53" spans="1:10" s="12" customFormat="1" ht="16.5" customHeight="1" x14ac:dyDescent="0.2">
      <c r="A53" s="30"/>
      <c r="B53" s="23" t="str">
        <f>B59&amp;" "&amp;"Municipalities"</f>
        <v>O .R. Tambo Municipalities</v>
      </c>
      <c r="C53" s="13"/>
      <c r="D53" s="22">
        <f>SUM(D54:D59)</f>
        <v>3710992</v>
      </c>
      <c r="E53" s="21">
        <f>SUM(E54:E59)</f>
        <v>0</v>
      </c>
      <c r="F53" s="136">
        <f>SUM(F54:F59)</f>
        <v>0</v>
      </c>
      <c r="G53" s="21">
        <f>SUM(G54:G59)</f>
        <v>24406</v>
      </c>
      <c r="H53" s="149">
        <f>SUM(H54:H59)</f>
        <v>29927151.670000002</v>
      </c>
      <c r="I53" s="90">
        <f t="shared" ref="I53:I59" si="8">IF(AND(E53="N/A",G53="N/A"),0,IF(E53="N/A",G53,IF(G53="N/A",E53,E53+G53)))</f>
        <v>24406</v>
      </c>
      <c r="J53" s="69">
        <f t="shared" ref="J53:J59" si="9">IF(ISERROR(I53/D53),0,I53/D53)</f>
        <v>6.5766781496699534E-3</v>
      </c>
    </row>
    <row r="54" spans="1:10" ht="12.75" customHeight="1" x14ac:dyDescent="0.2">
      <c r="A54" s="20" t="s">
        <v>5</v>
      </c>
      <c r="B54" s="19" t="str">
        <f>VLOOKUP($C54,[2]Sheet1!$D$4:$F$281,3,FALSE)</f>
        <v>Ngquza Hills</v>
      </c>
      <c r="C54" s="18" t="s">
        <v>263</v>
      </c>
      <c r="D54" s="100" t="str">
        <f>IF(ISERROR(VLOOKUP(C54,[3]Sheet1!$B$11:$J$295,6,FALSE)),"Outstanding",VLOOKUP(C54,[3]Sheet1!$B$11:$J$294,6,FALSE))</f>
        <v>Outstanding</v>
      </c>
      <c r="E54" s="70">
        <v>0</v>
      </c>
      <c r="F54" s="134">
        <v>0</v>
      </c>
      <c r="G54" s="70">
        <v>0</v>
      </c>
      <c r="H54" s="147">
        <v>0</v>
      </c>
      <c r="I54" s="67">
        <f t="shared" si="8"/>
        <v>0</v>
      </c>
      <c r="J54" s="68">
        <f t="shared" si="9"/>
        <v>0</v>
      </c>
    </row>
    <row r="55" spans="1:10" ht="12.75" customHeight="1" x14ac:dyDescent="0.2">
      <c r="A55" s="20" t="s">
        <v>5</v>
      </c>
      <c r="B55" s="19" t="str">
        <f>VLOOKUP($C55,[2]Sheet1!$D$4:$F$281,3,FALSE)</f>
        <v>Port St Johns</v>
      </c>
      <c r="C55" s="18" t="s">
        <v>262</v>
      </c>
      <c r="D55" s="100" t="str">
        <f>IF(ISERROR(VLOOKUP(C55,[3]Sheet1!$B$11:$J$295,6,FALSE)),"Outstanding",VLOOKUP(C55,[3]Sheet1!$B$11:$J$294,6,FALSE))</f>
        <v>Outstanding</v>
      </c>
      <c r="E55" s="70">
        <v>0</v>
      </c>
      <c r="F55" s="134">
        <v>0</v>
      </c>
      <c r="G55" s="70">
        <v>0</v>
      </c>
      <c r="H55" s="147">
        <v>0</v>
      </c>
      <c r="I55" s="67">
        <f t="shared" si="8"/>
        <v>0</v>
      </c>
      <c r="J55" s="68">
        <f t="shared" si="9"/>
        <v>0</v>
      </c>
    </row>
    <row r="56" spans="1:10" ht="12.75" customHeight="1" x14ac:dyDescent="0.2">
      <c r="A56" s="20" t="s">
        <v>5</v>
      </c>
      <c r="B56" s="19" t="str">
        <f>VLOOKUP($C56,[2]Sheet1!$D$4:$F$281,3,FALSE)</f>
        <v>Nyandeni</v>
      </c>
      <c r="C56" s="18" t="s">
        <v>261</v>
      </c>
      <c r="D56" s="17">
        <f>IF(ISERROR(VLOOKUP(C56,[3]Sheet1!$B$11:$J$295,6,FALSE)),"Outstanding",VLOOKUP(C56,[3]Sheet1!$B$11:$J$294,6,FALSE))</f>
        <v>867117</v>
      </c>
      <c r="E56" s="117" t="s">
        <v>315</v>
      </c>
      <c r="F56" s="137" t="s">
        <v>315</v>
      </c>
      <c r="G56" s="117" t="s">
        <v>315</v>
      </c>
      <c r="H56" s="150" t="s">
        <v>315</v>
      </c>
      <c r="I56" s="114">
        <f t="shared" si="8"/>
        <v>0</v>
      </c>
      <c r="J56" s="115">
        <f t="shared" si="9"/>
        <v>0</v>
      </c>
    </row>
    <row r="57" spans="1:10" ht="12.75" customHeight="1" x14ac:dyDescent="0.2">
      <c r="A57" s="20" t="s">
        <v>5</v>
      </c>
      <c r="B57" s="19" t="str">
        <f>VLOOKUP($C57,[2]Sheet1!$D$4:$F$281,3,FALSE)</f>
        <v>Mhlontlo</v>
      </c>
      <c r="C57" s="18" t="s">
        <v>260</v>
      </c>
      <c r="D57" s="17">
        <f>IF(ISERROR(VLOOKUP(C57,[3]Sheet1!$B$11:$J$295,6,FALSE)),"Outstanding",VLOOKUP(C57,[3]Sheet1!$B$11:$J$294,6,FALSE))</f>
        <v>157515</v>
      </c>
      <c r="E57" s="70">
        <v>0</v>
      </c>
      <c r="F57" s="134">
        <v>0</v>
      </c>
      <c r="G57" s="70">
        <v>0</v>
      </c>
      <c r="H57" s="147">
        <v>0</v>
      </c>
      <c r="I57" s="67">
        <f t="shared" si="8"/>
        <v>0</v>
      </c>
      <c r="J57" s="68">
        <f t="shared" si="9"/>
        <v>0</v>
      </c>
    </row>
    <row r="58" spans="1:10" ht="12.75" customHeight="1" x14ac:dyDescent="0.2">
      <c r="A58" s="20" t="s">
        <v>5</v>
      </c>
      <c r="B58" s="19" t="str">
        <f>VLOOKUP($C58,[2]Sheet1!$D$4:$F$281,3,FALSE)</f>
        <v>King Sabata Dalindyebo</v>
      </c>
      <c r="C58" s="18" t="s">
        <v>259</v>
      </c>
      <c r="D58" s="17">
        <f>IF(ISERROR(VLOOKUP(C58,[3]Sheet1!$B$11:$J$295,6,FALSE)),"Outstanding",VLOOKUP(C58,[3]Sheet1!$B$11:$J$294,6,FALSE))</f>
        <v>1046094</v>
      </c>
      <c r="E58" s="70" t="s">
        <v>315</v>
      </c>
      <c r="F58" s="134" t="s">
        <v>315</v>
      </c>
      <c r="G58" s="70">
        <v>24406</v>
      </c>
      <c r="H58" s="147">
        <v>29927151.670000002</v>
      </c>
      <c r="I58" s="67">
        <f t="shared" si="8"/>
        <v>24406</v>
      </c>
      <c r="J58" s="68">
        <f t="shared" si="9"/>
        <v>2.3330599353404188E-2</v>
      </c>
    </row>
    <row r="59" spans="1:10" ht="12.75" customHeight="1" x14ac:dyDescent="0.2">
      <c r="A59" s="20" t="s">
        <v>3</v>
      </c>
      <c r="B59" s="19" t="str">
        <f>VLOOKUP($C59,[2]Sheet1!$D$4:$F$281,3,FALSE)</f>
        <v>O .R. Tambo</v>
      </c>
      <c r="C59" s="18" t="s">
        <v>258</v>
      </c>
      <c r="D59" s="17">
        <f>IF(ISERROR(VLOOKUP(C59,[3]Sheet1!$B$11:$J$295,6,FALSE)),"Outstanding",VLOOKUP(C59,[3]Sheet1!$B$11:$J$294,6,FALSE))</f>
        <v>1640266</v>
      </c>
      <c r="E59" s="70" t="s">
        <v>315</v>
      </c>
      <c r="F59" s="134" t="s">
        <v>315</v>
      </c>
      <c r="G59" s="70" t="s">
        <v>315</v>
      </c>
      <c r="H59" s="147" t="s">
        <v>315</v>
      </c>
      <c r="I59" s="67">
        <f t="shared" si="8"/>
        <v>0</v>
      </c>
      <c r="J59" s="68">
        <f t="shared" si="9"/>
        <v>0</v>
      </c>
    </row>
    <row r="60" spans="1:10" ht="12.75" customHeight="1" x14ac:dyDescent="0.2">
      <c r="A60" s="20"/>
      <c r="B60" s="19"/>
      <c r="C60" s="18"/>
      <c r="D60" s="17"/>
      <c r="E60" s="16"/>
      <c r="F60" s="135"/>
      <c r="G60" s="16"/>
      <c r="H60" s="148"/>
      <c r="I60" s="17"/>
      <c r="J60" s="69"/>
    </row>
    <row r="61" spans="1:10" s="12" customFormat="1" ht="16.5" customHeight="1" x14ac:dyDescent="0.2">
      <c r="A61" s="30"/>
      <c r="B61" s="23" t="str">
        <f>B66&amp;" "&amp;"Municipalities"</f>
        <v>Alfred Nzo Municipalities</v>
      </c>
      <c r="C61" s="13"/>
      <c r="D61" s="22">
        <f>SUM(D62:D66)</f>
        <v>1958898</v>
      </c>
      <c r="E61" s="21">
        <f>SUM(E62:E66)</f>
        <v>16141</v>
      </c>
      <c r="F61" s="136">
        <f>SUM(F62:F66)</f>
        <v>1493788</v>
      </c>
      <c r="G61" s="21">
        <f>SUM(G62:G66)</f>
        <v>4837</v>
      </c>
      <c r="H61" s="149">
        <f>SUM(H62:H66)</f>
        <v>3971519</v>
      </c>
      <c r="I61" s="90">
        <f t="shared" ref="I61:I66" si="10">IF(AND(E61="N/A",G61="N/A"),0,IF(E61="N/A",G61,IF(G61="N/A",E61,E61+G61)))</f>
        <v>20978</v>
      </c>
      <c r="J61" s="69">
        <f t="shared" ref="J61:J66" si="11">IF(ISERROR(I61/D61),0,I61/D61)</f>
        <v>1.0709082351403698E-2</v>
      </c>
    </row>
    <row r="62" spans="1:10" ht="12.75" customHeight="1" x14ac:dyDescent="0.2">
      <c r="A62" s="20" t="s">
        <v>5</v>
      </c>
      <c r="B62" s="19" t="str">
        <f>VLOOKUP($C62,[2]Sheet1!$D$4:$F$281,3,FALSE)</f>
        <v>Matatiele</v>
      </c>
      <c r="C62" s="18" t="s">
        <v>257</v>
      </c>
      <c r="D62" s="17">
        <f>IF(ISERROR(VLOOKUP(C62,[3]Sheet1!$B$11:$J$295,6,FALSE)),"Outstanding",VLOOKUP(C62,[3]Sheet1!$B$11:$J$294,6,FALSE))</f>
        <v>321055</v>
      </c>
      <c r="E62" s="70" t="s">
        <v>315</v>
      </c>
      <c r="F62" s="134" t="s">
        <v>315</v>
      </c>
      <c r="G62" s="70">
        <v>1299</v>
      </c>
      <c r="H62" s="147">
        <v>3716</v>
      </c>
      <c r="I62" s="67">
        <f t="shared" si="10"/>
        <v>1299</v>
      </c>
      <c r="J62" s="68">
        <f t="shared" si="11"/>
        <v>4.0460357259659557E-3</v>
      </c>
    </row>
    <row r="63" spans="1:10" ht="12.75" customHeight="1" x14ac:dyDescent="0.2">
      <c r="A63" s="20" t="s">
        <v>5</v>
      </c>
      <c r="B63" s="19" t="str">
        <f>VLOOKUP($C63,[2]Sheet1!$D$4:$F$281,3,FALSE)</f>
        <v>Umzimvubu</v>
      </c>
      <c r="C63" s="18" t="s">
        <v>256</v>
      </c>
      <c r="D63" s="17">
        <f>IF(ISERROR(VLOOKUP(C63,[3]Sheet1!$B$11:$J$295,6,FALSE)),"Outstanding",VLOOKUP(C63,[3]Sheet1!$B$11:$J$294,6,FALSE))</f>
        <v>232346</v>
      </c>
      <c r="E63" s="70">
        <v>0</v>
      </c>
      <c r="F63" s="134">
        <v>0</v>
      </c>
      <c r="G63" s="70">
        <v>0</v>
      </c>
      <c r="H63" s="147">
        <v>0</v>
      </c>
      <c r="I63" s="67">
        <f t="shared" si="10"/>
        <v>0</v>
      </c>
      <c r="J63" s="68">
        <f t="shared" si="11"/>
        <v>0</v>
      </c>
    </row>
    <row r="64" spans="1:10" ht="12.75" customHeight="1" x14ac:dyDescent="0.2">
      <c r="A64" s="20" t="s">
        <v>5</v>
      </c>
      <c r="B64" s="19" t="str">
        <f>VLOOKUP($C64,[2]Sheet1!$D$4:$F$281,3,FALSE)</f>
        <v>Mbizana</v>
      </c>
      <c r="C64" s="18" t="s">
        <v>255</v>
      </c>
      <c r="D64" s="17">
        <f>IF(ISERROR(VLOOKUP(C64,[3]Sheet1!$B$11:$J$295,6,FALSE)),"Outstanding",VLOOKUP(C64,[3]Sheet1!$B$11:$J$294,6,FALSE))</f>
        <v>220922</v>
      </c>
      <c r="E64" s="116" t="s">
        <v>315</v>
      </c>
      <c r="F64" s="134" t="s">
        <v>315</v>
      </c>
      <c r="G64" s="116">
        <v>3538</v>
      </c>
      <c r="H64" s="147">
        <v>3967803</v>
      </c>
      <c r="I64" s="67">
        <f t="shared" si="10"/>
        <v>3538</v>
      </c>
      <c r="J64" s="68">
        <f t="shared" si="11"/>
        <v>1.6014702021527959E-2</v>
      </c>
    </row>
    <row r="65" spans="1:210" ht="12.75" customHeight="1" x14ac:dyDescent="0.2">
      <c r="A65" s="20" t="s">
        <v>5</v>
      </c>
      <c r="B65" s="19" t="str">
        <f>VLOOKUP($C65,[2]Sheet1!$D$4:$F$281,3,FALSE)</f>
        <v>Ntabankulu</v>
      </c>
      <c r="C65" s="18" t="s">
        <v>254</v>
      </c>
      <c r="D65" s="17">
        <f>IF(ISERROR(VLOOKUP(C65,[3]Sheet1!$B$11:$J$295,6,FALSE)),"Outstanding",VLOOKUP(C65,[3]Sheet1!$B$11:$J$294,6,FALSE))</f>
        <v>390734</v>
      </c>
      <c r="E65" s="70">
        <v>0</v>
      </c>
      <c r="F65" s="134">
        <v>0</v>
      </c>
      <c r="G65" s="70">
        <v>0</v>
      </c>
      <c r="H65" s="147">
        <v>0</v>
      </c>
      <c r="I65" s="67">
        <f t="shared" si="10"/>
        <v>0</v>
      </c>
      <c r="J65" s="68">
        <f t="shared" si="11"/>
        <v>0</v>
      </c>
    </row>
    <row r="66" spans="1:210" ht="12.75" customHeight="1" x14ac:dyDescent="0.2">
      <c r="A66" s="20" t="s">
        <v>3</v>
      </c>
      <c r="B66" s="19" t="str">
        <f>VLOOKUP($C66,[2]Sheet1!$D$4:$F$281,3,FALSE)</f>
        <v>Alfred Nzo</v>
      </c>
      <c r="C66" s="18" t="s">
        <v>253</v>
      </c>
      <c r="D66" s="17">
        <f>IF(ISERROR(VLOOKUP(C66,[3]Sheet1!$B$11:$J$295,6,FALSE)),"Outstanding",VLOOKUP(C66,[3]Sheet1!$B$11:$J$294,6,FALSE))</f>
        <v>793841</v>
      </c>
      <c r="E66" s="116">
        <v>16141</v>
      </c>
      <c r="F66" s="134">
        <v>1493788</v>
      </c>
      <c r="G66" s="116" t="s">
        <v>315</v>
      </c>
      <c r="H66" s="147" t="s">
        <v>315</v>
      </c>
      <c r="I66" s="67">
        <f t="shared" si="10"/>
        <v>16141</v>
      </c>
      <c r="J66" s="68">
        <f t="shared" si="11"/>
        <v>2.0332787044256975E-2</v>
      </c>
    </row>
    <row r="67" spans="1:210" ht="12.75" customHeight="1" x14ac:dyDescent="0.2">
      <c r="A67" s="20"/>
      <c r="B67" s="19"/>
      <c r="C67" s="18"/>
      <c r="D67" s="17"/>
      <c r="E67" s="16"/>
      <c r="F67" s="135"/>
      <c r="G67" s="16"/>
      <c r="H67" s="148"/>
      <c r="I67" s="17"/>
      <c r="J67" s="69"/>
    </row>
    <row r="68" spans="1:210" s="12" customFormat="1" ht="16.5" customHeight="1" x14ac:dyDescent="0.2">
      <c r="A68" s="71">
        <f>COUNTIF(A10:A66,"A")+COUNTIF(A10:A66,"b")+COUNTIF(A10:A66,"c")</f>
        <v>45</v>
      </c>
      <c r="B68" s="14" t="s">
        <v>252</v>
      </c>
      <c r="C68" s="13"/>
      <c r="D68" s="22">
        <f t="shared" ref="D68:I68" si="12">SUM(D10:D11)+D13+D25+D35+D46+D53+D61</f>
        <v>27303068</v>
      </c>
      <c r="E68" s="21">
        <f t="shared" si="12"/>
        <v>448767</v>
      </c>
      <c r="F68" s="136">
        <f t="shared" si="12"/>
        <v>69896247</v>
      </c>
      <c r="G68" s="21">
        <f t="shared" si="12"/>
        <v>8265345</v>
      </c>
      <c r="H68" s="149">
        <f t="shared" si="12"/>
        <v>693785536.16999996</v>
      </c>
      <c r="I68" s="90">
        <f t="shared" si="12"/>
        <v>8714112</v>
      </c>
      <c r="J68" s="69">
        <f>IF(ISERROR(I68/D68),0,I68/D68)</f>
        <v>0.31916237398668895</v>
      </c>
    </row>
    <row r="69" spans="1:210" ht="13.5" customHeight="1" x14ac:dyDescent="0.2">
      <c r="A69" s="11"/>
      <c r="B69" s="72"/>
      <c r="C69" s="73"/>
      <c r="D69" s="8">
        <f>D68</f>
        <v>27303068</v>
      </c>
      <c r="E69" s="36"/>
      <c r="F69" s="138"/>
      <c r="G69" s="36"/>
      <c r="H69" s="151"/>
      <c r="I69" s="91">
        <f>I68-(I61+I53+I46+I35+I25+I13+I10+I11)</f>
        <v>0</v>
      </c>
      <c r="J69" s="92"/>
    </row>
    <row r="70" spans="1:210" ht="13.5" customHeight="1" x14ac:dyDescent="0.2">
      <c r="A70" s="20"/>
      <c r="B70" s="35"/>
      <c r="C70" s="34"/>
      <c r="D70" s="17"/>
      <c r="E70" s="27"/>
      <c r="F70" s="135"/>
      <c r="G70" s="27"/>
      <c r="H70" s="148"/>
      <c r="I70" s="93"/>
      <c r="J70" s="69"/>
    </row>
    <row r="71" spans="1:210" x14ac:dyDescent="0.2">
      <c r="A71" s="20"/>
      <c r="B71" s="14" t="s">
        <v>251</v>
      </c>
      <c r="C71" s="26"/>
      <c r="D71" s="17"/>
      <c r="E71" s="27"/>
      <c r="F71" s="135"/>
      <c r="G71" s="27"/>
      <c r="H71" s="148"/>
      <c r="I71" s="93"/>
      <c r="J71" s="69"/>
    </row>
    <row r="72" spans="1:210" x14ac:dyDescent="0.2">
      <c r="A72" s="20"/>
      <c r="B72" s="14"/>
      <c r="C72" s="26"/>
      <c r="D72" s="17"/>
      <c r="E72" s="27"/>
      <c r="F72" s="135"/>
      <c r="G72" s="27"/>
      <c r="H72" s="148"/>
      <c r="I72" s="93"/>
      <c r="J72" s="69"/>
    </row>
    <row r="73" spans="1:210" ht="12.75" customHeight="1" x14ac:dyDescent="0.2">
      <c r="A73" s="20" t="s">
        <v>34</v>
      </c>
      <c r="B73" s="19" t="str">
        <f>VLOOKUP($C73,[2]Sheet1!$D$4:$F$281,3,FALSE)</f>
        <v>Mangaung</v>
      </c>
      <c r="C73" s="18" t="s">
        <v>250</v>
      </c>
      <c r="D73" s="17">
        <f>IF(ISERROR(VLOOKUP(C73,[3]Sheet1!$B$11:$J$295,6,FALSE)),"Outstanding",VLOOKUP(C73,[3]Sheet1!$B$11:$J$294,6,FALSE))</f>
        <v>4758599</v>
      </c>
      <c r="E73" s="70">
        <v>115235</v>
      </c>
      <c r="F73" s="134">
        <v>24439292</v>
      </c>
      <c r="G73" s="70">
        <v>152418</v>
      </c>
      <c r="H73" s="147">
        <v>237761593</v>
      </c>
      <c r="I73" s="67">
        <f>IF(AND(E73="N/A",G73="N/A"),0,IF(E73="N/A",G73,IF(G73="N/A",E73,E73+G73)))</f>
        <v>267653</v>
      </c>
      <c r="J73" s="68">
        <f>IF(ISERROR(I73/D73),0,I73/D73)</f>
        <v>5.624617665829796E-2</v>
      </c>
    </row>
    <row r="74" spans="1:210" ht="12.75" customHeight="1" x14ac:dyDescent="0.2">
      <c r="A74" s="20"/>
      <c r="B74" s="19"/>
      <c r="C74" s="18"/>
      <c r="D74" s="17"/>
      <c r="E74" s="16"/>
      <c r="F74" s="135"/>
      <c r="G74" s="16"/>
      <c r="H74" s="148"/>
      <c r="I74" s="17"/>
      <c r="J74" s="69"/>
    </row>
    <row r="75" spans="1:210" s="12" customFormat="1" ht="16.5" customHeight="1" x14ac:dyDescent="0.2">
      <c r="A75" s="30"/>
      <c r="B75" s="23" t="str">
        <f>B80&amp;" "&amp;"Municipalities"</f>
        <v>Xhariep Municipalities</v>
      </c>
      <c r="C75" s="13"/>
      <c r="D75" s="22">
        <f>SUM(D76:D80)</f>
        <v>347110</v>
      </c>
      <c r="E75" s="21">
        <f>SUM(E76:E80)</f>
        <v>19446</v>
      </c>
      <c r="F75" s="136">
        <f>SUM(F76:F80)</f>
        <v>4136</v>
      </c>
      <c r="G75" s="21">
        <f>SUM(G76:G80)</f>
        <v>9621</v>
      </c>
      <c r="H75" s="149">
        <f>SUM(H76:H80)</f>
        <v>10361</v>
      </c>
      <c r="I75" s="90">
        <f t="shared" ref="I75:I80" si="13">IF(AND(E75="N/A",G75="N/A"),0,IF(E75="N/A",G75,IF(G75="N/A",E75,E75+G75)))</f>
        <v>29067</v>
      </c>
      <c r="J75" s="69">
        <f t="shared" ref="J75:J80" si="14">IF(ISERROR(I75/D75),0,I75/D75)</f>
        <v>8.3740024776007602E-2</v>
      </c>
      <c r="HB75" s="33"/>
    </row>
    <row r="76" spans="1:210" ht="12.75" customHeight="1" x14ac:dyDescent="0.2">
      <c r="A76" s="20" t="s">
        <v>5</v>
      </c>
      <c r="B76" s="19" t="str">
        <f>VLOOKUP($C76,[2]Sheet1!$D$4:$F$281,3,FALSE)</f>
        <v>Letsemeng</v>
      </c>
      <c r="C76" s="18" t="s">
        <v>249</v>
      </c>
      <c r="D76" s="17">
        <f>IF(ISERROR(VLOOKUP(C76,[3]Sheet1!$B$11:$J$295,6,FALSE)),"Outstanding",VLOOKUP(C76,[3]Sheet1!$B$11:$J$294,6,FALSE))</f>
        <v>75928</v>
      </c>
      <c r="E76" s="70">
        <v>0</v>
      </c>
      <c r="F76" s="134">
        <v>0</v>
      </c>
      <c r="G76" s="70">
        <v>0</v>
      </c>
      <c r="H76" s="147">
        <v>0</v>
      </c>
      <c r="I76" s="67">
        <f t="shared" si="13"/>
        <v>0</v>
      </c>
      <c r="J76" s="68">
        <f t="shared" si="14"/>
        <v>0</v>
      </c>
    </row>
    <row r="77" spans="1:210" ht="12.75" customHeight="1" x14ac:dyDescent="0.2">
      <c r="A77" s="20" t="s">
        <v>5</v>
      </c>
      <c r="B77" s="19" t="str">
        <f>VLOOKUP($C77,[2]Sheet1!$D$4:$F$281,3,FALSE)</f>
        <v>Kopanong</v>
      </c>
      <c r="C77" s="18" t="s">
        <v>248</v>
      </c>
      <c r="D77" s="17">
        <f>IF(ISERROR(VLOOKUP(C77,[3]Sheet1!$B$11:$J$295,6,FALSE)),"Outstanding",VLOOKUP(C77,[3]Sheet1!$B$11:$J$294,6,FALSE))</f>
        <v>26792</v>
      </c>
      <c r="E77" s="70">
        <v>14925</v>
      </c>
      <c r="F77" s="134">
        <v>2985</v>
      </c>
      <c r="G77" s="70">
        <v>4919</v>
      </c>
      <c r="H77" s="147">
        <v>5412</v>
      </c>
      <c r="I77" s="67">
        <f t="shared" si="13"/>
        <v>19844</v>
      </c>
      <c r="J77" s="68">
        <f t="shared" si="14"/>
        <v>0.74066885637503732</v>
      </c>
    </row>
    <row r="78" spans="1:210" ht="12.75" customHeight="1" x14ac:dyDescent="0.2">
      <c r="A78" s="20" t="s">
        <v>5</v>
      </c>
      <c r="B78" s="19" t="str">
        <f>VLOOKUP($C78,[2]Sheet1!$D$4:$F$281,3,FALSE)</f>
        <v>Mohokare</v>
      </c>
      <c r="C78" s="18" t="s">
        <v>247</v>
      </c>
      <c r="D78" s="17">
        <f>IF(ISERROR(VLOOKUP(C78,[3]Sheet1!$B$11:$J$295,6,FALSE)),"Outstanding",VLOOKUP(C78,[3]Sheet1!$B$11:$J$294,6,FALSE))</f>
        <v>171715</v>
      </c>
      <c r="E78" s="103">
        <v>4521</v>
      </c>
      <c r="F78" s="134">
        <v>1151</v>
      </c>
      <c r="G78" s="103">
        <v>4702</v>
      </c>
      <c r="H78" s="147">
        <v>4949</v>
      </c>
      <c r="I78" s="101">
        <f t="shared" si="13"/>
        <v>9223</v>
      </c>
      <c r="J78" s="102">
        <f t="shared" si="14"/>
        <v>5.3711091052033894E-2</v>
      </c>
    </row>
    <row r="79" spans="1:210" ht="12.75" customHeight="1" x14ac:dyDescent="0.2">
      <c r="A79" s="20" t="s">
        <v>5</v>
      </c>
      <c r="B79" s="19" t="str">
        <f>VLOOKUP($C79,[2]Sheet1!$D$4:$F$281,3,FALSE)</f>
        <v>Naledi (Fs)</v>
      </c>
      <c r="C79" s="18" t="s">
        <v>246</v>
      </c>
      <c r="D79" s="100" t="str">
        <f>IF(ISERROR(VLOOKUP(C79,[3]Sheet1!$B$11:$J$295,6,FALSE)),"Outstanding",VLOOKUP(C79,[3]Sheet1!$B$11:$J$294,6,FALSE))</f>
        <v>Outstanding</v>
      </c>
      <c r="E79" s="70">
        <v>0</v>
      </c>
      <c r="F79" s="134">
        <v>0</v>
      </c>
      <c r="G79" s="70">
        <v>0</v>
      </c>
      <c r="H79" s="147">
        <v>0</v>
      </c>
      <c r="I79" s="67">
        <f t="shared" si="13"/>
        <v>0</v>
      </c>
      <c r="J79" s="68">
        <f t="shared" si="14"/>
        <v>0</v>
      </c>
    </row>
    <row r="80" spans="1:210" ht="12.75" customHeight="1" x14ac:dyDescent="0.2">
      <c r="A80" s="20" t="s">
        <v>3</v>
      </c>
      <c r="B80" s="19" t="str">
        <f>VLOOKUP($C80,[2]Sheet1!$D$4:$F$281,3,FALSE)</f>
        <v>Xhariep</v>
      </c>
      <c r="C80" s="18" t="s">
        <v>245</v>
      </c>
      <c r="D80" s="17">
        <f>IF(ISERROR(VLOOKUP(C80,[3]Sheet1!$B$11:$J$295,6,FALSE)),"Outstanding",VLOOKUP(C80,[3]Sheet1!$B$11:$J$294,6,FALSE))</f>
        <v>72675</v>
      </c>
      <c r="E80" s="70">
        <v>0</v>
      </c>
      <c r="F80" s="134">
        <v>0</v>
      </c>
      <c r="G80" s="70">
        <v>0</v>
      </c>
      <c r="H80" s="147">
        <v>0</v>
      </c>
      <c r="I80" s="67">
        <f t="shared" si="13"/>
        <v>0</v>
      </c>
      <c r="J80" s="68">
        <f t="shared" si="14"/>
        <v>0</v>
      </c>
    </row>
    <row r="81" spans="1:10" ht="12.75" customHeight="1" x14ac:dyDescent="0.2">
      <c r="A81" s="20"/>
      <c r="B81" s="24"/>
      <c r="C81" s="18"/>
      <c r="D81" s="17"/>
      <c r="E81" s="16"/>
      <c r="F81" s="135"/>
      <c r="G81" s="16"/>
      <c r="H81" s="148"/>
      <c r="I81" s="17"/>
      <c r="J81" s="69"/>
    </row>
    <row r="82" spans="1:10" s="12" customFormat="1" ht="16.5" customHeight="1" x14ac:dyDescent="0.2">
      <c r="A82" s="30"/>
      <c r="B82" s="23" t="str">
        <f>B88&amp;" "&amp;"Municipalities"</f>
        <v>Lejweleputswa Municipalities</v>
      </c>
      <c r="C82" s="13"/>
      <c r="D82" s="22">
        <f t="shared" ref="D82:I82" si="15">SUM(D83:D88)</f>
        <v>3191883</v>
      </c>
      <c r="E82" s="21">
        <f t="shared" si="15"/>
        <v>4004463</v>
      </c>
      <c r="F82" s="136">
        <f t="shared" si="15"/>
        <v>3440979</v>
      </c>
      <c r="G82" s="21">
        <f t="shared" si="15"/>
        <v>28580007</v>
      </c>
      <c r="H82" s="149">
        <f t="shared" si="15"/>
        <v>24869929</v>
      </c>
      <c r="I82" s="90">
        <f t="shared" si="15"/>
        <v>32584470</v>
      </c>
      <c r="J82" s="69">
        <f t="shared" ref="J82:J88" si="16">IF(ISERROR(I82/D82),0,I82/D82)</f>
        <v>10.208541478494043</v>
      </c>
    </row>
    <row r="83" spans="1:10" ht="12.75" customHeight="1" x14ac:dyDescent="0.2">
      <c r="A83" s="20" t="s">
        <v>5</v>
      </c>
      <c r="B83" s="19" t="str">
        <f>VLOOKUP($C83,[2]Sheet1!$D$4:$F$281,3,FALSE)</f>
        <v>Masilonyana</v>
      </c>
      <c r="C83" s="18" t="s">
        <v>244</v>
      </c>
      <c r="D83" s="17">
        <f>IF(ISERROR(VLOOKUP(C83,[3]Sheet1!$B$11:$J$295,6,FALSE)),"Outstanding",VLOOKUP(C83,[3]Sheet1!$B$11:$J$294,6,FALSE))</f>
        <v>204476</v>
      </c>
      <c r="E83" s="103">
        <v>3996400</v>
      </c>
      <c r="F83" s="134">
        <v>1291588</v>
      </c>
      <c r="G83" s="103">
        <v>28565114</v>
      </c>
      <c r="H83" s="147">
        <v>1514176</v>
      </c>
      <c r="I83" s="101">
        <f t="shared" ref="I83:I88" si="17">IF(AND(E83="N/A",G83="N/A"),0,IF(E83="N/A",G83,IF(G83="N/A",E83,E83+G83)))</f>
        <v>32561514</v>
      </c>
      <c r="J83" s="102">
        <f t="shared" si="16"/>
        <v>159.24369608169175</v>
      </c>
    </row>
    <row r="84" spans="1:10" x14ac:dyDescent="0.2">
      <c r="A84" s="20" t="s">
        <v>5</v>
      </c>
      <c r="B84" s="19" t="str">
        <f>VLOOKUP($C84,[2]Sheet1!$D$4:$F$281,3,FALSE)</f>
        <v>Tokologo</v>
      </c>
      <c r="C84" s="18" t="s">
        <v>243</v>
      </c>
      <c r="D84" s="17">
        <f>IF(ISERROR(VLOOKUP(C84,[3]Sheet1!$B$11:$J$295,6,FALSE)),"Outstanding",VLOOKUP(C84,[3]Sheet1!$B$11:$J$294,6,FALSE))</f>
        <v>201937</v>
      </c>
      <c r="E84" s="70">
        <v>0</v>
      </c>
      <c r="F84" s="134">
        <v>0</v>
      </c>
      <c r="G84" s="70">
        <v>0</v>
      </c>
      <c r="H84" s="147">
        <v>0</v>
      </c>
      <c r="I84" s="67">
        <f t="shared" si="17"/>
        <v>0</v>
      </c>
      <c r="J84" s="68">
        <f t="shared" si="16"/>
        <v>0</v>
      </c>
    </row>
    <row r="85" spans="1:10" s="12" customFormat="1" x14ac:dyDescent="0.2">
      <c r="A85" s="20" t="s">
        <v>5</v>
      </c>
      <c r="B85" s="19" t="str">
        <f>VLOOKUP($C85,[2]Sheet1!$D$4:$F$281,3,FALSE)</f>
        <v>Tswelopele</v>
      </c>
      <c r="C85" s="18" t="s">
        <v>242</v>
      </c>
      <c r="D85" s="17">
        <f>IF(ISERROR(VLOOKUP(C85,[3]Sheet1!$B$11:$J$295,6,FALSE)),"Outstanding",VLOOKUP(C85,[3]Sheet1!$B$11:$J$294,6,FALSE))</f>
        <v>30708</v>
      </c>
      <c r="E85" s="70">
        <v>6680</v>
      </c>
      <c r="F85" s="134">
        <v>1908396</v>
      </c>
      <c r="G85" s="70">
        <v>2803</v>
      </c>
      <c r="H85" s="147">
        <v>3205004</v>
      </c>
      <c r="I85" s="67">
        <f t="shared" si="17"/>
        <v>9483</v>
      </c>
      <c r="J85" s="68">
        <f t="shared" si="16"/>
        <v>0.30881203595154355</v>
      </c>
    </row>
    <row r="86" spans="1:10" ht="12.75" customHeight="1" x14ac:dyDescent="0.2">
      <c r="A86" s="20" t="s">
        <v>5</v>
      </c>
      <c r="B86" s="19" t="str">
        <f>VLOOKUP($C86,[2]Sheet1!$D$4:$F$281,3,FALSE)</f>
        <v>Matjhabeng</v>
      </c>
      <c r="C86" s="18" t="s">
        <v>241</v>
      </c>
      <c r="D86" s="17">
        <f>IF(ISERROR(VLOOKUP(C86,[3]Sheet1!$B$11:$J$295,6,FALSE)),"Outstanding",VLOOKUP(C86,[3]Sheet1!$B$11:$J$294,6,FALSE))</f>
        <v>2217251</v>
      </c>
      <c r="E86" s="70">
        <v>0</v>
      </c>
      <c r="F86" s="134">
        <v>0</v>
      </c>
      <c r="G86" s="70">
        <v>0</v>
      </c>
      <c r="H86" s="147">
        <v>0</v>
      </c>
      <c r="I86" s="67">
        <f t="shared" si="17"/>
        <v>0</v>
      </c>
      <c r="J86" s="68">
        <f t="shared" si="16"/>
        <v>0</v>
      </c>
    </row>
    <row r="87" spans="1:10" ht="12.75" customHeight="1" x14ac:dyDescent="0.2">
      <c r="A87" s="20" t="s">
        <v>5</v>
      </c>
      <c r="B87" s="19" t="str">
        <f>VLOOKUP($C87,[2]Sheet1!$D$4:$F$281,3,FALSE)</f>
        <v>Nala</v>
      </c>
      <c r="C87" s="18" t="s">
        <v>240</v>
      </c>
      <c r="D87" s="15">
        <v>434155</v>
      </c>
      <c r="E87" s="116">
        <v>1383</v>
      </c>
      <c r="F87" s="134">
        <v>240995</v>
      </c>
      <c r="G87" s="116">
        <v>12090</v>
      </c>
      <c r="H87" s="147">
        <v>20150749</v>
      </c>
      <c r="I87" s="98">
        <f t="shared" si="17"/>
        <v>13473</v>
      </c>
      <c r="J87" s="99">
        <f t="shared" si="16"/>
        <v>3.1032695696237518E-2</v>
      </c>
    </row>
    <row r="88" spans="1:10" ht="12.75" customHeight="1" x14ac:dyDescent="0.2">
      <c r="A88" s="20" t="s">
        <v>3</v>
      </c>
      <c r="B88" s="19" t="str">
        <f>VLOOKUP($C88,[2]Sheet1!$D$4:$F$281,3,FALSE)</f>
        <v>Lejweleputswa</v>
      </c>
      <c r="C88" s="18" t="s">
        <v>239</v>
      </c>
      <c r="D88" s="17">
        <f>IF(ISERROR(VLOOKUP(C88,[3]Sheet1!$B$11:$J$295,6,FALSE)),"Outstanding",VLOOKUP(C88,[3]Sheet1!$B$11:$J$294,6,FALSE))</f>
        <v>103356</v>
      </c>
      <c r="E88" s="70">
        <v>0</v>
      </c>
      <c r="F88" s="134">
        <v>0</v>
      </c>
      <c r="G88" s="70">
        <v>0</v>
      </c>
      <c r="H88" s="147">
        <v>0</v>
      </c>
      <c r="I88" s="67">
        <f t="shared" si="17"/>
        <v>0</v>
      </c>
      <c r="J88" s="68">
        <f t="shared" si="16"/>
        <v>0</v>
      </c>
    </row>
    <row r="89" spans="1:10" ht="12.75" customHeight="1" x14ac:dyDescent="0.2">
      <c r="A89" s="20"/>
      <c r="B89" s="24"/>
      <c r="C89" s="18"/>
      <c r="D89" s="17"/>
      <c r="E89" s="16"/>
      <c r="F89" s="135"/>
      <c r="G89" s="16"/>
      <c r="H89" s="148"/>
      <c r="I89" s="67"/>
      <c r="J89" s="68"/>
    </row>
    <row r="90" spans="1:10" ht="12.75" customHeight="1" x14ac:dyDescent="0.2">
      <c r="A90" s="30"/>
      <c r="B90" s="23" t="str">
        <f>B97&amp;" "&amp;"Municipalities"</f>
        <v>Thabo Mofutsanyana Municipalities</v>
      </c>
      <c r="C90" s="13"/>
      <c r="D90" s="22">
        <f t="shared" ref="D90:I90" si="18">SUM(D91:D97)</f>
        <v>3619197</v>
      </c>
      <c r="E90" s="21">
        <f t="shared" si="18"/>
        <v>28273</v>
      </c>
      <c r="F90" s="136">
        <f t="shared" si="18"/>
        <v>7056208</v>
      </c>
      <c r="G90" s="21">
        <f t="shared" si="18"/>
        <v>52437</v>
      </c>
      <c r="H90" s="149">
        <f t="shared" si="18"/>
        <v>31952584</v>
      </c>
      <c r="I90" s="90">
        <f t="shared" si="18"/>
        <v>80710</v>
      </c>
      <c r="J90" s="69">
        <f t="shared" ref="J90:J97" si="19">IF(ISERROR(I90/D90),0,I90/D90)</f>
        <v>2.2300526884831081E-2</v>
      </c>
    </row>
    <row r="91" spans="1:10" ht="12.75" customHeight="1" x14ac:dyDescent="0.2">
      <c r="A91" s="20" t="s">
        <v>5</v>
      </c>
      <c r="B91" s="19" t="str">
        <f>VLOOKUP($C91,[2]Sheet1!$D$4:$F$281,3,FALSE)</f>
        <v>Setsoto</v>
      </c>
      <c r="C91" s="18" t="s">
        <v>238</v>
      </c>
      <c r="D91" s="17">
        <f>IF(ISERROR(VLOOKUP(C91,[3]Sheet1!$B$11:$J$295,6,FALSE)),"Outstanding",VLOOKUP(C91,[3]Sheet1!$B$11:$J$294,6,FALSE))</f>
        <v>630697</v>
      </c>
      <c r="E91" s="70">
        <v>7665</v>
      </c>
      <c r="F91" s="134">
        <v>16251</v>
      </c>
      <c r="G91" s="70">
        <v>25158</v>
      </c>
      <c r="H91" s="147">
        <v>16856</v>
      </c>
      <c r="I91" s="67">
        <f t="shared" ref="I91:I97" si="20">IF(AND(E91="N/A",G91="N/A"),0,IF(E91="N/A",G91,IF(G91="N/A",E91,E91+G91)))</f>
        <v>32823</v>
      </c>
      <c r="J91" s="68">
        <f t="shared" si="19"/>
        <v>5.2042422906720662E-2</v>
      </c>
    </row>
    <row r="92" spans="1:10" ht="12.75" customHeight="1" x14ac:dyDescent="0.2">
      <c r="A92" s="20" t="s">
        <v>5</v>
      </c>
      <c r="B92" s="19" t="str">
        <f>VLOOKUP($C92,[2]Sheet1!$D$4:$F$281,3,FALSE)</f>
        <v>Dihlabeng</v>
      </c>
      <c r="C92" s="18" t="s">
        <v>237</v>
      </c>
      <c r="D92" s="17">
        <f>IF(ISERROR(VLOOKUP(C92,[3]Sheet1!$B$11:$J$295,6,FALSE)),"Outstanding",VLOOKUP(C92,[3]Sheet1!$B$11:$J$294,6,FALSE))</f>
        <v>826290</v>
      </c>
      <c r="E92" s="70">
        <v>10835</v>
      </c>
      <c r="F92" s="134">
        <v>4610522</v>
      </c>
      <c r="G92" s="70">
        <v>2229</v>
      </c>
      <c r="H92" s="147">
        <v>2792302</v>
      </c>
      <c r="I92" s="67">
        <f t="shared" si="20"/>
        <v>13064</v>
      </c>
      <c r="J92" s="68">
        <f t="shared" si="19"/>
        <v>1.5810429752266153E-2</v>
      </c>
    </row>
    <row r="93" spans="1:10" s="12" customFormat="1" ht="16.5" customHeight="1" x14ac:dyDescent="0.2">
      <c r="A93" s="20" t="s">
        <v>5</v>
      </c>
      <c r="B93" s="19" t="str">
        <f>VLOOKUP($C93,[2]Sheet1!$D$4:$F$281,3,FALSE)</f>
        <v>Nketoana</v>
      </c>
      <c r="C93" s="18" t="s">
        <v>236</v>
      </c>
      <c r="D93" s="100" t="str">
        <f>IF(ISERROR(VLOOKUP(C93,[3]Sheet1!$B$11:$J$295,6,FALSE)),"Outstanding",VLOOKUP(C93,[3]Sheet1!$B$11:$J$294,6,FALSE))</f>
        <v>Outstanding</v>
      </c>
      <c r="E93" s="70">
        <v>0</v>
      </c>
      <c r="F93" s="134">
        <v>0</v>
      </c>
      <c r="G93" s="70">
        <v>0</v>
      </c>
      <c r="H93" s="147">
        <v>0</v>
      </c>
      <c r="I93" s="67">
        <f t="shared" si="20"/>
        <v>0</v>
      </c>
      <c r="J93" s="68">
        <f t="shared" si="19"/>
        <v>0</v>
      </c>
    </row>
    <row r="94" spans="1:10" ht="12.75" customHeight="1" x14ac:dyDescent="0.2">
      <c r="A94" s="20" t="s">
        <v>5</v>
      </c>
      <c r="B94" s="19" t="str">
        <f>VLOOKUP($C94,[2]Sheet1!$D$4:$F$281,3,FALSE)</f>
        <v>Maluti-a-Phofung</v>
      </c>
      <c r="C94" s="18" t="s">
        <v>235</v>
      </c>
      <c r="D94" s="17">
        <f>IF(ISERROR(VLOOKUP(C94,[3]Sheet1!$B$11:$J$295,6,FALSE)),"Outstanding",VLOOKUP(C94,[3]Sheet1!$B$11:$J$294,6,FALSE))</f>
        <v>1611599</v>
      </c>
      <c r="E94" s="70">
        <v>0</v>
      </c>
      <c r="F94" s="134">
        <v>0</v>
      </c>
      <c r="G94" s="70">
        <v>0</v>
      </c>
      <c r="H94" s="147">
        <v>0</v>
      </c>
      <c r="I94" s="67">
        <f t="shared" si="20"/>
        <v>0</v>
      </c>
      <c r="J94" s="68">
        <f t="shared" si="19"/>
        <v>0</v>
      </c>
    </row>
    <row r="95" spans="1:10" ht="12.75" customHeight="1" x14ac:dyDescent="0.2">
      <c r="A95" s="20" t="s">
        <v>5</v>
      </c>
      <c r="B95" s="19" t="str">
        <f>VLOOKUP($C95,[2]Sheet1!$D$4:$F$281,3,FALSE)</f>
        <v>Phumelela</v>
      </c>
      <c r="C95" s="18" t="s">
        <v>234</v>
      </c>
      <c r="D95" s="17">
        <f>IF(ISERROR(VLOOKUP(C95,[3]Sheet1!$B$11:$J$295,6,FALSE)),"Outstanding",VLOOKUP(C95,[3]Sheet1!$B$11:$J$294,6,FALSE))</f>
        <v>148026</v>
      </c>
      <c r="E95" s="70">
        <v>2044</v>
      </c>
      <c r="F95" s="134">
        <v>1653630</v>
      </c>
      <c r="G95" s="70">
        <v>9768</v>
      </c>
      <c r="H95" s="147">
        <v>13706194</v>
      </c>
      <c r="I95" s="67">
        <f t="shared" si="20"/>
        <v>11812</v>
      </c>
      <c r="J95" s="68">
        <f t="shared" si="19"/>
        <v>7.9796792455379462E-2</v>
      </c>
    </row>
    <row r="96" spans="1:10" ht="12.75" customHeight="1" x14ac:dyDescent="0.2">
      <c r="A96" s="20" t="s">
        <v>5</v>
      </c>
      <c r="B96" s="19" t="str">
        <f>VLOOKUP($C96,[2]Sheet1!$D$4:$F$281,3,FALSE)</f>
        <v>Mantsopa</v>
      </c>
      <c r="C96" s="18" t="s">
        <v>233</v>
      </c>
      <c r="D96" s="17">
        <f>IF(ISERROR(VLOOKUP(C96,[3]Sheet1!$B$11:$J$295,6,FALSE)),"Outstanding",VLOOKUP(C96,[3]Sheet1!$B$11:$J$294,6,FALSE))</f>
        <v>316243</v>
      </c>
      <c r="E96" s="70">
        <v>7729</v>
      </c>
      <c r="F96" s="134">
        <v>775805</v>
      </c>
      <c r="G96" s="70">
        <v>15282</v>
      </c>
      <c r="H96" s="147">
        <v>15437232</v>
      </c>
      <c r="I96" s="67">
        <f t="shared" si="20"/>
        <v>23011</v>
      </c>
      <c r="J96" s="68">
        <f t="shared" si="19"/>
        <v>7.2763665915134876E-2</v>
      </c>
    </row>
    <row r="97" spans="1:211" ht="12.75" customHeight="1" x14ac:dyDescent="0.2">
      <c r="A97" s="20" t="s">
        <v>3</v>
      </c>
      <c r="B97" s="19" t="str">
        <f>VLOOKUP($C97,[2]Sheet1!$D$4:$F$281,3,FALSE)</f>
        <v>Thabo Mofutsanyana</v>
      </c>
      <c r="C97" s="18" t="s">
        <v>232</v>
      </c>
      <c r="D97" s="17">
        <f>IF(ISERROR(VLOOKUP(C97,[3]Sheet1!$B$11:$J$295,6,FALSE)),"Outstanding",VLOOKUP(C97,[3]Sheet1!$B$11:$J$294,6,FALSE))</f>
        <v>86342</v>
      </c>
      <c r="E97" s="70">
        <v>0</v>
      </c>
      <c r="F97" s="134">
        <v>0</v>
      </c>
      <c r="G97" s="70">
        <v>0</v>
      </c>
      <c r="H97" s="147">
        <v>0</v>
      </c>
      <c r="I97" s="67">
        <f t="shared" si="20"/>
        <v>0</v>
      </c>
      <c r="J97" s="68">
        <f t="shared" si="19"/>
        <v>0</v>
      </c>
    </row>
    <row r="98" spans="1:211" ht="12.75" customHeight="1" x14ac:dyDescent="0.2">
      <c r="A98" s="20"/>
      <c r="B98" s="24"/>
      <c r="C98" s="18"/>
      <c r="D98" s="17"/>
      <c r="E98" s="37"/>
      <c r="F98" s="139"/>
      <c r="G98" s="37"/>
      <c r="H98" s="152"/>
      <c r="I98" s="67"/>
      <c r="J98" s="68"/>
    </row>
    <row r="99" spans="1:211" ht="12.75" customHeight="1" x14ac:dyDescent="0.2">
      <c r="A99" s="30"/>
      <c r="B99" s="23" t="str">
        <f>B104&amp;" "&amp;"Municipalities"</f>
        <v>Fezile Dabi Municipalities</v>
      </c>
      <c r="C99" s="13"/>
      <c r="D99" s="22">
        <f t="shared" ref="D99:I99" si="21">SUM(D100:D104)</f>
        <v>1869536</v>
      </c>
      <c r="E99" s="21">
        <f t="shared" si="21"/>
        <v>6597</v>
      </c>
      <c r="F99" s="136">
        <f t="shared" si="21"/>
        <v>1315186</v>
      </c>
      <c r="G99" s="21">
        <f t="shared" si="21"/>
        <v>6178</v>
      </c>
      <c r="H99" s="149">
        <f t="shared" si="21"/>
        <v>11313622</v>
      </c>
      <c r="I99" s="90">
        <f t="shared" si="21"/>
        <v>12775</v>
      </c>
      <c r="J99" s="69">
        <f t="shared" ref="J99:J104" si="22">IF(ISERROR(I99/D99),0,I99/D99)</f>
        <v>6.8332463242216247E-3</v>
      </c>
    </row>
    <row r="100" spans="1:211" ht="12.75" customHeight="1" x14ac:dyDescent="0.2">
      <c r="A100" s="20" t="s">
        <v>5</v>
      </c>
      <c r="B100" s="19" t="str">
        <f>VLOOKUP($C100,[2]Sheet1!$D$4:$F$281,3,FALSE)</f>
        <v>Moqhaka</v>
      </c>
      <c r="C100" s="18" t="s">
        <v>231</v>
      </c>
      <c r="D100" s="17">
        <f>IF(ISERROR(VLOOKUP(C100,[3]Sheet1!$B$11:$J$295,6,FALSE)),"Outstanding",VLOOKUP(C100,[3]Sheet1!$B$11:$J$294,6,FALSE))</f>
        <v>27513</v>
      </c>
      <c r="E100" s="70">
        <v>0</v>
      </c>
      <c r="F100" s="134">
        <v>0</v>
      </c>
      <c r="G100" s="70">
        <v>0</v>
      </c>
      <c r="H100" s="147">
        <v>0</v>
      </c>
      <c r="I100" s="67">
        <f>IF(AND(E100="N/A",G100="N/A"),0,IF(E100="N/A",G100,IF(G100="N/A",E100,E100+G100)))</f>
        <v>0</v>
      </c>
      <c r="J100" s="68">
        <f t="shared" si="22"/>
        <v>0</v>
      </c>
    </row>
    <row r="101" spans="1:211" ht="12.75" customHeight="1" x14ac:dyDescent="0.2">
      <c r="A101" s="20" t="s">
        <v>5</v>
      </c>
      <c r="B101" s="19" t="str">
        <f>VLOOKUP($C101,[2]Sheet1!$D$4:$F$281,3,FALSE)</f>
        <v>Ngwathe</v>
      </c>
      <c r="C101" s="18" t="s">
        <v>230</v>
      </c>
      <c r="D101" s="17">
        <f>IF(ISERROR(VLOOKUP(C101,[3]Sheet1!$B$11:$J$295,6,FALSE)),"Outstanding",VLOOKUP(C101,[3]Sheet1!$B$11:$J$294,6,FALSE))</f>
        <v>608571</v>
      </c>
      <c r="E101" s="70">
        <v>0</v>
      </c>
      <c r="F101" s="134">
        <v>0</v>
      </c>
      <c r="G101" s="70">
        <v>0</v>
      </c>
      <c r="H101" s="147">
        <v>0</v>
      </c>
      <c r="I101" s="67">
        <f>IF(AND(E101="N/A",G101="N/A"),0,IF(E101="N/A",G101,IF(G101="N/A",E101,E101+G101)))</f>
        <v>0</v>
      </c>
      <c r="J101" s="68">
        <f t="shared" si="22"/>
        <v>0</v>
      </c>
    </row>
    <row r="102" spans="1:211" s="12" customFormat="1" ht="16.5" customHeight="1" x14ac:dyDescent="0.2">
      <c r="A102" s="20" t="s">
        <v>5</v>
      </c>
      <c r="B102" s="19" t="str">
        <f>VLOOKUP($C102,[2]Sheet1!$D$4:$F$281,3,FALSE)</f>
        <v>Metsimaholo</v>
      </c>
      <c r="C102" s="18" t="s">
        <v>229</v>
      </c>
      <c r="D102" s="17">
        <f>IF(ISERROR(VLOOKUP(C102,[3]Sheet1!$B$11:$J$295,6,FALSE)),"Outstanding",VLOOKUP(C102,[3]Sheet1!$B$11:$J$294,6,FALSE))</f>
        <v>746763</v>
      </c>
      <c r="E102" s="70">
        <v>6597</v>
      </c>
      <c r="F102" s="134">
        <v>1315186</v>
      </c>
      <c r="G102" s="70">
        <v>6178</v>
      </c>
      <c r="H102" s="147">
        <v>11313622</v>
      </c>
      <c r="I102" s="67">
        <f>IF(AND(E102="N/A",G102="N/A"),0,IF(E102="N/A",G102,IF(G102="N/A",E102,E102+G102)))</f>
        <v>12775</v>
      </c>
      <c r="J102" s="68">
        <f t="shared" si="22"/>
        <v>1.7107167869859649E-2</v>
      </c>
    </row>
    <row r="103" spans="1:211" ht="12.75" customHeight="1" x14ac:dyDescent="0.2">
      <c r="A103" s="20" t="s">
        <v>5</v>
      </c>
      <c r="B103" s="19" t="str">
        <f>VLOOKUP($C103,[2]Sheet1!$D$4:$F$281,3,FALSE)</f>
        <v>Mafube</v>
      </c>
      <c r="C103" s="18" t="s">
        <v>228</v>
      </c>
      <c r="D103" s="17">
        <f>IF(ISERROR(VLOOKUP(C103,[3]Sheet1!$B$11:$J$295,6,FALSE)),"Outstanding",VLOOKUP(C103,[3]Sheet1!$B$11:$J$294,6,FALSE))</f>
        <v>344022</v>
      </c>
      <c r="E103" s="70">
        <v>0</v>
      </c>
      <c r="F103" s="134">
        <v>0</v>
      </c>
      <c r="G103" s="70">
        <v>0</v>
      </c>
      <c r="H103" s="147">
        <v>0</v>
      </c>
      <c r="I103" s="67">
        <f>IF(AND(E103="N/A",G103="N/A"),0,IF(E103="N/A",G103,IF(G103="N/A",E103,E103+G103)))</f>
        <v>0</v>
      </c>
      <c r="J103" s="68">
        <f t="shared" si="22"/>
        <v>0</v>
      </c>
    </row>
    <row r="104" spans="1:211" ht="12.75" customHeight="1" x14ac:dyDescent="0.2">
      <c r="A104" s="20" t="s">
        <v>3</v>
      </c>
      <c r="B104" s="19" t="str">
        <f>VLOOKUP($C104,[2]Sheet1!$D$4:$F$281,3,FALSE)</f>
        <v>Fezile Dabi</v>
      </c>
      <c r="C104" s="18" t="s">
        <v>227</v>
      </c>
      <c r="D104" s="17">
        <f>IF(ISERROR(VLOOKUP(C104,[3]Sheet1!$B$11:$J$295,6,FALSE)),"Outstanding",VLOOKUP(C104,[3]Sheet1!$B$11:$J$294,6,FALSE))</f>
        <v>142667</v>
      </c>
      <c r="E104" s="70" t="s">
        <v>315</v>
      </c>
      <c r="F104" s="134" t="s">
        <v>315</v>
      </c>
      <c r="G104" s="70" t="s">
        <v>315</v>
      </c>
      <c r="H104" s="147" t="s">
        <v>315</v>
      </c>
      <c r="I104" s="67">
        <f>IF(AND(E104="N/A",G104="N/A"),0,IF(E104="N/A",G104,IF(G104="N/A",E104,E104+G104)))</f>
        <v>0</v>
      </c>
      <c r="J104" s="68">
        <f t="shared" si="22"/>
        <v>0</v>
      </c>
    </row>
    <row r="105" spans="1:211" ht="12.75" customHeight="1" x14ac:dyDescent="0.2">
      <c r="A105" s="20"/>
      <c r="B105" s="19"/>
      <c r="C105" s="18"/>
      <c r="D105" s="17"/>
      <c r="E105" s="16"/>
      <c r="F105" s="135"/>
      <c r="G105" s="16"/>
      <c r="H105" s="148"/>
      <c r="I105" s="67"/>
      <c r="J105" s="68"/>
    </row>
    <row r="106" spans="1:211" ht="12.75" customHeight="1" x14ac:dyDescent="0.2">
      <c r="A106" s="71">
        <f>COUNTIF(A70:A105,"a")+COUNTIF(A70:A105,"b")+COUNTIF(A70:A105,"c")</f>
        <v>24</v>
      </c>
      <c r="B106" s="14" t="s">
        <v>226</v>
      </c>
      <c r="C106" s="13"/>
      <c r="D106" s="22">
        <f t="shared" ref="D106:I106" si="23">D73+D75+D82+D90+D99</f>
        <v>13786325</v>
      </c>
      <c r="E106" s="21">
        <f t="shared" si="23"/>
        <v>4174014</v>
      </c>
      <c r="F106" s="136">
        <f t="shared" si="23"/>
        <v>36255801</v>
      </c>
      <c r="G106" s="21">
        <f t="shared" si="23"/>
        <v>28800661</v>
      </c>
      <c r="H106" s="149">
        <f t="shared" si="23"/>
        <v>305908089</v>
      </c>
      <c r="I106" s="90">
        <f t="shared" si="23"/>
        <v>32974675</v>
      </c>
      <c r="J106" s="69">
        <f>IF(ISERROR(I106/D106),0,I106/D106)</f>
        <v>2.391839377063866</v>
      </c>
    </row>
    <row r="107" spans="1:211" ht="12.75" customHeight="1" x14ac:dyDescent="0.2">
      <c r="A107" s="11"/>
      <c r="B107" s="72"/>
      <c r="C107" s="73"/>
      <c r="D107" s="74"/>
      <c r="E107" s="75"/>
      <c r="F107" s="140"/>
      <c r="G107" s="75"/>
      <c r="H107" s="153"/>
      <c r="I107" s="76"/>
      <c r="J107" s="77"/>
    </row>
    <row r="108" spans="1:211" ht="12.75" customHeight="1" x14ac:dyDescent="0.2">
      <c r="A108" s="20"/>
      <c r="B108" s="15"/>
      <c r="C108" s="28"/>
      <c r="D108" s="17"/>
      <c r="E108" s="16"/>
      <c r="F108" s="135"/>
      <c r="G108" s="16"/>
      <c r="H108" s="148"/>
      <c r="I108" s="17"/>
      <c r="J108" s="69"/>
    </row>
    <row r="109" spans="1:211" s="12" customFormat="1" ht="15.75" customHeight="1" x14ac:dyDescent="0.2">
      <c r="A109" s="20"/>
      <c r="B109" s="14" t="s">
        <v>225</v>
      </c>
      <c r="C109" s="26"/>
      <c r="D109" s="22"/>
      <c r="E109" s="21"/>
      <c r="F109" s="136"/>
      <c r="G109" s="21"/>
      <c r="H109" s="149"/>
      <c r="I109" s="90"/>
      <c r="J109" s="68"/>
    </row>
    <row r="110" spans="1:211" s="6" customFormat="1" ht="12.75" customHeight="1" x14ac:dyDescent="0.2">
      <c r="A110" s="20"/>
      <c r="B110" s="14"/>
      <c r="C110" s="26"/>
      <c r="D110" s="25"/>
      <c r="E110" s="78"/>
      <c r="F110" s="141"/>
      <c r="G110" s="78"/>
      <c r="H110" s="154"/>
      <c r="I110" s="94"/>
      <c r="J110" s="6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</row>
    <row r="111" spans="1:211" x14ac:dyDescent="0.2">
      <c r="A111" s="20" t="s">
        <v>34</v>
      </c>
      <c r="B111" s="19" t="str">
        <f>VLOOKUP($C111,[2]Sheet1!$D$4:$F$281,3,FALSE)</f>
        <v>Ekurhuleni Metro</v>
      </c>
      <c r="C111" s="18" t="s">
        <v>224</v>
      </c>
      <c r="D111" s="17">
        <f>IF(ISERROR(VLOOKUP(C111,[3]Sheet1!$B$11:$J$295,6,FALSE)),"Outstanding",VLOOKUP(C111,[3]Sheet1!$B$11:$J$294,6,FALSE))</f>
        <v>23537958</v>
      </c>
      <c r="E111" s="70">
        <v>557052</v>
      </c>
      <c r="F111" s="134">
        <v>110110</v>
      </c>
      <c r="G111" s="70">
        <v>696441</v>
      </c>
      <c r="H111" s="147">
        <v>1139314</v>
      </c>
      <c r="I111" s="67">
        <f>IF(AND(E111="N/A",G111="N/A"),0,IF(E111="N/A",G111,IF(G111="N/A",E111,E111+G111)))</f>
        <v>1253493</v>
      </c>
      <c r="J111" s="68">
        <f>IF(ISERROR(I111/D111),0,I111/D111)</f>
        <v>5.3254109808505902E-2</v>
      </c>
    </row>
    <row r="112" spans="1:211" x14ac:dyDescent="0.2">
      <c r="A112" s="20" t="s">
        <v>34</v>
      </c>
      <c r="B112" s="19" t="str">
        <f>VLOOKUP($C112,[2]Sheet1!$D$4:$F$281,3,FALSE)</f>
        <v>City Of Johannesburg</v>
      </c>
      <c r="C112" s="18" t="s">
        <v>223</v>
      </c>
      <c r="D112" s="17">
        <f>IF(ISERROR(VLOOKUP(C112,[3]Sheet1!$B$11:$J$295,6,FALSE)),"Outstanding",VLOOKUP(C112,[3]Sheet1!$B$11:$J$294,6,FALSE))</f>
        <v>35701763</v>
      </c>
      <c r="E112" s="70">
        <v>820600</v>
      </c>
      <c r="F112" s="134">
        <v>160147803</v>
      </c>
      <c r="G112" s="70">
        <v>1543443.49</v>
      </c>
      <c r="H112" s="147">
        <v>2303647000</v>
      </c>
      <c r="I112" s="67">
        <f>IF(AND(E112="N/A",G112="N/A"),0,IF(E112="N/A",G112,IF(G112="N/A",E112,E112+G112)))</f>
        <v>2364043.4900000002</v>
      </c>
      <c r="J112" s="68">
        <f>IF(ISERROR(I112/D112),0,I112/D112)</f>
        <v>6.621643558610818E-2</v>
      </c>
    </row>
    <row r="113" spans="1:10" x14ac:dyDescent="0.2">
      <c r="A113" s="20" t="s">
        <v>34</v>
      </c>
      <c r="B113" s="19" t="str">
        <f>VLOOKUP($C113,[2]Sheet1!$D$4:$F$281,3,FALSE)</f>
        <v>City Of Tshwane</v>
      </c>
      <c r="C113" s="18" t="s">
        <v>222</v>
      </c>
      <c r="D113" s="17">
        <f>IF(ISERROR(VLOOKUP(C113,[3]Sheet1!$B$11:$J$295,6,FALSE)),"Outstanding",VLOOKUP(C113,[3]Sheet1!$B$11:$J$294,6,FALSE))</f>
        <v>24367790</v>
      </c>
      <c r="E113" s="116">
        <v>376313</v>
      </c>
      <c r="F113" s="134">
        <v>75112366</v>
      </c>
      <c r="G113" s="116">
        <v>622721</v>
      </c>
      <c r="H113" s="147">
        <v>1107059543</v>
      </c>
      <c r="I113" s="114">
        <f>IF(AND(E113="N/A",G113="N/A"),0,IF(E113="N/A",G113,IF(G113="N/A",E113,E113+G113)))</f>
        <v>999034</v>
      </c>
      <c r="J113" s="68">
        <f>IF(ISERROR(I113/D113),0,I113/D113)</f>
        <v>4.0998137295175312E-2</v>
      </c>
    </row>
    <row r="114" spans="1:10" x14ac:dyDescent="0.2">
      <c r="A114" s="20"/>
      <c r="B114" s="19"/>
      <c r="C114" s="18"/>
      <c r="D114" s="17"/>
      <c r="E114" s="16"/>
      <c r="F114" s="135"/>
      <c r="G114" s="16"/>
      <c r="H114" s="148"/>
      <c r="I114" s="67"/>
      <c r="J114" s="68"/>
    </row>
    <row r="115" spans="1:10" x14ac:dyDescent="0.2">
      <c r="A115" s="20"/>
      <c r="B115" s="23" t="str">
        <f>B119&amp;" "&amp;"Municipalities"</f>
        <v>Sedibeng Municipalities</v>
      </c>
      <c r="C115" s="18"/>
      <c r="D115" s="22">
        <f t="shared" ref="D115:I115" si="24">SUM(D116:D119)</f>
        <v>6201182</v>
      </c>
      <c r="E115" s="21">
        <f t="shared" si="24"/>
        <v>192570</v>
      </c>
      <c r="F115" s="136">
        <f t="shared" si="24"/>
        <v>34005269</v>
      </c>
      <c r="G115" s="21">
        <f t="shared" si="24"/>
        <v>261135</v>
      </c>
      <c r="H115" s="149">
        <f t="shared" si="24"/>
        <v>434882191</v>
      </c>
      <c r="I115" s="90">
        <f t="shared" si="24"/>
        <v>453705</v>
      </c>
      <c r="J115" s="69">
        <f>IF(ISERROR(I115/D115),0,I115/D115)</f>
        <v>7.3164277390987714E-2</v>
      </c>
    </row>
    <row r="116" spans="1:10" x14ac:dyDescent="0.2">
      <c r="A116" s="20" t="s">
        <v>5</v>
      </c>
      <c r="B116" s="19" t="str">
        <f>VLOOKUP($C116,[2]Sheet1!$D$4:$F$281,3,FALSE)</f>
        <v>Emfuleni</v>
      </c>
      <c r="C116" s="18" t="s">
        <v>221</v>
      </c>
      <c r="D116" s="17">
        <f>IF(ISERROR(VLOOKUP(C116,[3]Sheet1!$B$11:$J$295,6,FALSE)),"Outstanding",VLOOKUP(C116,[3]Sheet1!$B$11:$J$294,6,FALSE))</f>
        <v>4557196</v>
      </c>
      <c r="E116" s="103">
        <v>169275</v>
      </c>
      <c r="F116" s="134">
        <v>29367251</v>
      </c>
      <c r="G116" s="103">
        <v>211863</v>
      </c>
      <c r="H116" s="147">
        <v>358156982</v>
      </c>
      <c r="I116" s="101">
        <f>IF(AND(E116="N/A",G116="N/A"),0,IF(E116="N/A",G116,IF(G116="N/A",E116,E116+G116)))</f>
        <v>381138</v>
      </c>
      <c r="J116" s="102">
        <f>IF(ISERROR(I116/D116),0,I116/D116)</f>
        <v>8.3634322508840966E-2</v>
      </c>
    </row>
    <row r="117" spans="1:10" x14ac:dyDescent="0.2">
      <c r="A117" s="20" t="s">
        <v>5</v>
      </c>
      <c r="B117" s="19" t="str">
        <f>VLOOKUP($C117,[2]Sheet1!$D$4:$F$281,3,FALSE)</f>
        <v>Midvaal</v>
      </c>
      <c r="C117" s="18" t="s">
        <v>220</v>
      </c>
      <c r="D117" s="17">
        <f>IF(ISERROR(VLOOKUP(C117,[3]Sheet1!$B$11:$J$295,6,FALSE)),"Outstanding",VLOOKUP(C117,[3]Sheet1!$B$11:$J$294,6,FALSE))</f>
        <v>751720</v>
      </c>
      <c r="E117" s="103">
        <v>16823</v>
      </c>
      <c r="F117" s="134">
        <v>3399994</v>
      </c>
      <c r="G117" s="103">
        <v>18973</v>
      </c>
      <c r="H117" s="147">
        <v>29520250</v>
      </c>
      <c r="I117" s="101">
        <f>IF(AND(E117="N/A",G117="N/A"),0,IF(E117="N/A",G117,IF(G117="N/A",E117,E117+G117)))</f>
        <v>35796</v>
      </c>
      <c r="J117" s="102">
        <f>IF(ISERROR(I117/D117),0,I117/D117)</f>
        <v>4.7618794231894856E-2</v>
      </c>
    </row>
    <row r="118" spans="1:10" x14ac:dyDescent="0.2">
      <c r="A118" s="20" t="s">
        <v>5</v>
      </c>
      <c r="B118" s="19" t="str">
        <f>VLOOKUP($C118,[2]Sheet1!$D$4:$F$281,3,FALSE)</f>
        <v>Lesedi</v>
      </c>
      <c r="C118" s="18" t="s">
        <v>219</v>
      </c>
      <c r="D118" s="17">
        <f>IF(ISERROR(VLOOKUP(C118,[3]Sheet1!$B$11:$J$295,6,FALSE)),"Outstanding",VLOOKUP(C118,[3]Sheet1!$B$11:$J$294,6,FALSE))</f>
        <v>524521</v>
      </c>
      <c r="E118" s="103">
        <v>6472</v>
      </c>
      <c r="F118" s="134">
        <v>1238024</v>
      </c>
      <c r="G118" s="103">
        <v>30299</v>
      </c>
      <c r="H118" s="147">
        <v>47204959</v>
      </c>
      <c r="I118" s="101">
        <f>IF(AND(E118="N/A",G118="N/A"),0,IF(E118="N/A",G118,IF(G118="N/A",E118,E118+G118)))</f>
        <v>36771</v>
      </c>
      <c r="J118" s="102">
        <f>IF(ISERROR(I118/D118),0,I118/D118)</f>
        <v>7.0103961519176541E-2</v>
      </c>
    </row>
    <row r="119" spans="1:10" x14ac:dyDescent="0.2">
      <c r="A119" s="20" t="s">
        <v>3</v>
      </c>
      <c r="B119" s="19" t="str">
        <f>VLOOKUP($C119,[2]Sheet1!$D$4:$F$281,3,FALSE)</f>
        <v>Sedibeng</v>
      </c>
      <c r="C119" s="18" t="s">
        <v>218</v>
      </c>
      <c r="D119" s="17">
        <f>IF(ISERROR(VLOOKUP(C119,[3]Sheet1!$B$11:$J$295,6,FALSE)),"Outstanding",VLOOKUP(C119,[3]Sheet1!$B$11:$J$294,6,FALSE))</f>
        <v>367745</v>
      </c>
      <c r="E119" s="70" t="s">
        <v>315</v>
      </c>
      <c r="F119" s="134" t="s">
        <v>315</v>
      </c>
      <c r="G119" s="70" t="s">
        <v>315</v>
      </c>
      <c r="H119" s="147" t="s">
        <v>315</v>
      </c>
      <c r="I119" s="67">
        <f>IF(AND(E119="N/A",G119="N/A"),0,IF(E119="N/A",G119,IF(G119="N/A",E119,E119+G119)))</f>
        <v>0</v>
      </c>
      <c r="J119" s="68">
        <f>IF(ISERROR(I119/D119),0,I119/D119)</f>
        <v>0</v>
      </c>
    </row>
    <row r="120" spans="1:10" x14ac:dyDescent="0.2">
      <c r="A120" s="20"/>
      <c r="B120" s="19"/>
      <c r="C120" s="18"/>
      <c r="D120" s="17"/>
      <c r="E120" s="37"/>
      <c r="F120" s="139"/>
      <c r="G120" s="37"/>
      <c r="H120" s="152"/>
      <c r="I120" s="67"/>
      <c r="J120" s="68"/>
    </row>
    <row r="121" spans="1:10" x14ac:dyDescent="0.2">
      <c r="A121" s="20"/>
      <c r="B121" s="23" t="str">
        <f>B126&amp;" "&amp;"Municipalities"</f>
        <v>West Rand Municipalities</v>
      </c>
      <c r="C121" s="18"/>
      <c r="D121" s="22">
        <f t="shared" ref="D121:I121" si="25">SUM(D122:D126)</f>
        <v>5231787</v>
      </c>
      <c r="E121" s="21">
        <f t="shared" si="25"/>
        <v>103708</v>
      </c>
      <c r="F121" s="136">
        <f t="shared" si="25"/>
        <v>1651114</v>
      </c>
      <c r="G121" s="21">
        <f t="shared" si="25"/>
        <v>93039</v>
      </c>
      <c r="H121" s="149">
        <f t="shared" si="25"/>
        <v>56553776</v>
      </c>
      <c r="I121" s="90">
        <f t="shared" si="25"/>
        <v>196747</v>
      </c>
      <c r="J121" s="69">
        <f t="shared" ref="J121:J126" si="26">IF(ISERROR(I121/D121),0,I121/D121)</f>
        <v>3.7606079911127882E-2</v>
      </c>
    </row>
    <row r="122" spans="1:10" x14ac:dyDescent="0.2">
      <c r="A122" s="20" t="s">
        <v>5</v>
      </c>
      <c r="B122" s="19" t="str">
        <f>VLOOKUP($C122,[2]Sheet1!$D$4:$F$281,3,FALSE)</f>
        <v>Mogale City</v>
      </c>
      <c r="C122" s="18" t="s">
        <v>217</v>
      </c>
      <c r="D122" s="17">
        <f>IF(ISERROR(VLOOKUP(C122,[3]Sheet1!$B$11:$J$295,6,FALSE)),"Outstanding",VLOOKUP(C122,[3]Sheet1!$B$11:$J$294,6,FALSE))</f>
        <v>2217297</v>
      </c>
      <c r="E122" s="103">
        <v>59488</v>
      </c>
      <c r="F122" s="134">
        <v>11857</v>
      </c>
      <c r="G122" s="103">
        <v>24066</v>
      </c>
      <c r="H122" s="147">
        <v>53116</v>
      </c>
      <c r="I122" s="101">
        <f>IF(AND(E122="N/A",G122="N/A"),0,IF(E122="N/A",G122,IF(G122="N/A",E122,E122+G122)))</f>
        <v>83554</v>
      </c>
      <c r="J122" s="102">
        <f t="shared" si="26"/>
        <v>3.7682818314371057E-2</v>
      </c>
    </row>
    <row r="123" spans="1:10" x14ac:dyDescent="0.2">
      <c r="A123" s="20" t="s">
        <v>5</v>
      </c>
      <c r="B123" s="19" t="str">
        <f>VLOOKUP($C123,[2]Sheet1!$D$4:$F$281,3,FALSE)</f>
        <v>Randfontein</v>
      </c>
      <c r="C123" s="18" t="s">
        <v>216</v>
      </c>
      <c r="D123" s="17">
        <f>IF(ISERROR(VLOOKUP(C123,[3]Sheet1!$B$11:$J$295,6,FALSE)),"Outstanding",VLOOKUP(C123,[3]Sheet1!$B$11:$J$294,6,FALSE))</f>
        <v>856227</v>
      </c>
      <c r="E123" s="103">
        <v>3102</v>
      </c>
      <c r="F123" s="134">
        <v>466964</v>
      </c>
      <c r="G123" s="103">
        <v>30343</v>
      </c>
      <c r="H123" s="147">
        <v>36497501</v>
      </c>
      <c r="I123" s="101">
        <f>IF(AND(E123="N/A",G123="N/A"),0,IF(E123="N/A",G123,IF(G123="N/A",E123,E123+G123)))</f>
        <v>33445</v>
      </c>
      <c r="J123" s="102">
        <f t="shared" si="26"/>
        <v>3.9060903241780506E-2</v>
      </c>
    </row>
    <row r="124" spans="1:10" x14ac:dyDescent="0.2">
      <c r="A124" s="20" t="s">
        <v>5</v>
      </c>
      <c r="B124" s="19" t="str">
        <f>VLOOKUP($C124,[2]Sheet1!$D$4:$F$281,3,FALSE)</f>
        <v>Westonaria</v>
      </c>
      <c r="C124" s="18" t="s">
        <v>215</v>
      </c>
      <c r="D124" s="17">
        <f>IF(ISERROR(VLOOKUP(C124,[3]Sheet1!$B$11:$J$295,6,FALSE)),"Outstanding",VLOOKUP(C124,[3]Sheet1!$B$11:$J$294,6,FALSE))</f>
        <v>534619</v>
      </c>
      <c r="E124" s="103">
        <v>17889</v>
      </c>
      <c r="F124" s="134">
        <v>1172293</v>
      </c>
      <c r="G124" s="103">
        <v>11503</v>
      </c>
      <c r="H124" s="147">
        <v>20003159</v>
      </c>
      <c r="I124" s="101">
        <f>IF(AND(E124="N/A",G124="N/A"),0,IF(E124="N/A",G124,IF(G124="N/A",E124,E124+G124)))</f>
        <v>29392</v>
      </c>
      <c r="J124" s="102">
        <f t="shared" si="26"/>
        <v>5.497746993653424E-2</v>
      </c>
    </row>
    <row r="125" spans="1:10" x14ac:dyDescent="0.2">
      <c r="A125" s="20" t="s">
        <v>5</v>
      </c>
      <c r="B125" s="19" t="str">
        <f>VLOOKUP($C125,[2]Sheet1!$D$4:$F$281,3,FALSE)</f>
        <v>Merafong City</v>
      </c>
      <c r="C125" s="18" t="s">
        <v>214</v>
      </c>
      <c r="D125" s="17">
        <f>IF(ISERROR(VLOOKUP(C125,[3]Sheet1!$B$11:$J$295,6,FALSE)),"Outstanding",VLOOKUP(C125,[3]Sheet1!$B$11:$J$294,6,FALSE))</f>
        <v>1340254</v>
      </c>
      <c r="E125" s="70">
        <v>23229</v>
      </c>
      <c r="F125" s="134" t="s">
        <v>315</v>
      </c>
      <c r="G125" s="70">
        <v>27127</v>
      </c>
      <c r="H125" s="147" t="s">
        <v>315</v>
      </c>
      <c r="I125" s="67">
        <f>IF(AND(E125="N/A",G125="N/A"),0,IF(E125="N/A",G125,IF(G125="N/A",E125,E125+G125)))</f>
        <v>50356</v>
      </c>
      <c r="J125" s="68">
        <f t="shared" si="26"/>
        <v>3.7571982624189149E-2</v>
      </c>
    </row>
    <row r="126" spans="1:10" x14ac:dyDescent="0.2">
      <c r="A126" s="20" t="s">
        <v>3</v>
      </c>
      <c r="B126" s="19" t="str">
        <f>VLOOKUP($C126,[2]Sheet1!$D$4:$F$281,3,FALSE)</f>
        <v>West Rand</v>
      </c>
      <c r="C126" s="18" t="s">
        <v>213</v>
      </c>
      <c r="D126" s="17">
        <f>IF(ISERROR(VLOOKUP(C126,[3]Sheet1!$B$11:$J$295,6,FALSE)),"Outstanding",VLOOKUP(C126,[3]Sheet1!$B$11:$J$294,6,FALSE))</f>
        <v>283390</v>
      </c>
      <c r="E126" s="70" t="s">
        <v>315</v>
      </c>
      <c r="F126" s="134" t="s">
        <v>315</v>
      </c>
      <c r="G126" s="70" t="s">
        <v>315</v>
      </c>
      <c r="H126" s="147" t="s">
        <v>315</v>
      </c>
      <c r="I126" s="67">
        <f>IF(AND(E126="N/A",G126="N/A"),0,IF(E126="N/A",G126,IF(G126="N/A",E126,E126+G126)))</f>
        <v>0</v>
      </c>
      <c r="J126" s="68">
        <f t="shared" si="26"/>
        <v>0</v>
      </c>
    </row>
    <row r="127" spans="1:10" x14ac:dyDescent="0.2">
      <c r="A127" s="20"/>
      <c r="B127" s="24"/>
      <c r="C127" s="18"/>
      <c r="D127" s="17"/>
      <c r="E127" s="16"/>
      <c r="F127" s="135"/>
      <c r="G127" s="16"/>
      <c r="H127" s="148"/>
      <c r="I127" s="67"/>
      <c r="J127" s="68"/>
    </row>
    <row r="128" spans="1:10" x14ac:dyDescent="0.2">
      <c r="A128" s="71">
        <f>COUNTIF(A111:A127,"A")+COUNTIF(A111:A127,"b")+COUNTIF(A111:A127,"c")</f>
        <v>12</v>
      </c>
      <c r="B128" s="14" t="s">
        <v>212</v>
      </c>
      <c r="C128" s="13"/>
      <c r="D128" s="22">
        <f t="shared" ref="D128:I128" si="27">D111+D112+D113+D115+D121</f>
        <v>95040480</v>
      </c>
      <c r="E128" s="21">
        <f t="shared" si="27"/>
        <v>2050243</v>
      </c>
      <c r="F128" s="136">
        <f t="shared" si="27"/>
        <v>271026662</v>
      </c>
      <c r="G128" s="21">
        <f t="shared" si="27"/>
        <v>3216779.49</v>
      </c>
      <c r="H128" s="149">
        <f t="shared" si="27"/>
        <v>3903281824</v>
      </c>
      <c r="I128" s="90">
        <f t="shared" si="27"/>
        <v>5267022.49</v>
      </c>
      <c r="J128" s="69">
        <f>IF(ISERROR(I128/D128),0,I128/D128)</f>
        <v>5.5418727788411844E-2</v>
      </c>
    </row>
    <row r="129" spans="1:211" x14ac:dyDescent="0.2">
      <c r="A129" s="11"/>
      <c r="B129" s="72"/>
      <c r="C129" s="73"/>
      <c r="D129" s="79"/>
      <c r="E129" s="80"/>
      <c r="F129" s="142"/>
      <c r="G129" s="80"/>
      <c r="H129" s="155"/>
      <c r="I129" s="95"/>
      <c r="J129" s="92"/>
    </row>
    <row r="130" spans="1:211" x14ac:dyDescent="0.2">
      <c r="A130" s="20"/>
      <c r="B130" s="15"/>
      <c r="C130" s="28"/>
      <c r="D130" s="17"/>
      <c r="E130" s="16"/>
      <c r="F130" s="135"/>
      <c r="G130" s="16"/>
      <c r="H130" s="148"/>
      <c r="I130" s="67"/>
      <c r="J130" s="68"/>
    </row>
    <row r="131" spans="1:211" x14ac:dyDescent="0.2">
      <c r="A131" s="20"/>
      <c r="B131" s="14" t="s">
        <v>211</v>
      </c>
      <c r="C131" s="26"/>
      <c r="D131" s="17"/>
      <c r="E131" s="16"/>
      <c r="F131" s="135"/>
      <c r="G131" s="16"/>
      <c r="H131" s="148"/>
      <c r="I131" s="67"/>
      <c r="J131" s="68"/>
    </row>
    <row r="132" spans="1:211" x14ac:dyDescent="0.2">
      <c r="A132" s="20"/>
      <c r="B132" s="14"/>
      <c r="C132" s="26"/>
      <c r="D132" s="17"/>
      <c r="E132" s="16"/>
      <c r="F132" s="135"/>
      <c r="G132" s="16"/>
      <c r="H132" s="148"/>
      <c r="I132" s="67"/>
      <c r="J132" s="68"/>
    </row>
    <row r="133" spans="1:211" x14ac:dyDescent="0.2">
      <c r="A133" s="20" t="s">
        <v>34</v>
      </c>
      <c r="B133" s="19" t="str">
        <f>VLOOKUP($C133,[2]Sheet1!$D$4:$F$281,3,FALSE)</f>
        <v>eThekwini</v>
      </c>
      <c r="C133" s="18" t="s">
        <v>210</v>
      </c>
      <c r="D133" s="17">
        <f>IF(ISERROR(VLOOKUP(C133,[3]Sheet1!$B$11:$J$295,6,FALSE)),"Outstanding",VLOOKUP(C133,[3]Sheet1!$B$11:$J$294,6,FALSE))</f>
        <v>25367733</v>
      </c>
      <c r="E133" s="70">
        <v>513000</v>
      </c>
      <c r="F133" s="134">
        <v>119966557</v>
      </c>
      <c r="G133" s="70">
        <v>396000</v>
      </c>
      <c r="H133" s="147">
        <v>667412169</v>
      </c>
      <c r="I133" s="67">
        <f>IF(AND(E133="N/A",G133="N/A"),0,IF(E133="N/A",G133,IF(G133="N/A",E133,E133+G133)))</f>
        <v>909000</v>
      </c>
      <c r="J133" s="68">
        <f>IF(ISERROR(I133/D133),0,I133/D133)</f>
        <v>3.5832922082552669E-2</v>
      </c>
    </row>
    <row r="134" spans="1:211" x14ac:dyDescent="0.2">
      <c r="A134" s="20"/>
      <c r="B134" s="19"/>
      <c r="C134" s="18"/>
      <c r="D134" s="17"/>
      <c r="E134" s="16"/>
      <c r="F134" s="135"/>
      <c r="G134" s="16"/>
      <c r="H134" s="148"/>
      <c r="I134" s="67"/>
      <c r="J134" s="68"/>
    </row>
    <row r="135" spans="1:211" x14ac:dyDescent="0.2">
      <c r="A135" s="20"/>
      <c r="B135" s="23" t="str">
        <f>B142&amp;" "&amp;"Municipalities"</f>
        <v>Ugu Municipalities</v>
      </c>
      <c r="C135" s="18"/>
      <c r="D135" s="22">
        <f t="shared" ref="D135:I135" si="28">SUM(D136:D142)</f>
        <v>2035363</v>
      </c>
      <c r="E135" s="21">
        <f t="shared" si="28"/>
        <v>21478</v>
      </c>
      <c r="F135" s="136">
        <f t="shared" si="28"/>
        <v>11905</v>
      </c>
      <c r="G135" s="21">
        <f t="shared" si="28"/>
        <v>5782</v>
      </c>
      <c r="H135" s="149">
        <f t="shared" si="28"/>
        <v>5</v>
      </c>
      <c r="I135" s="90">
        <f t="shared" si="28"/>
        <v>27260</v>
      </c>
      <c r="J135" s="69">
        <f>IF(ISERROR(I135/D135),0,I135/D135)</f>
        <v>1.3393188340359926E-2</v>
      </c>
    </row>
    <row r="136" spans="1:211" s="12" customFormat="1" x14ac:dyDescent="0.2">
      <c r="A136" s="20" t="s">
        <v>5</v>
      </c>
      <c r="B136" s="19" t="str">
        <f>VLOOKUP($C136,[2]Sheet1!$D$4:$F$281,3,FALSE)</f>
        <v>Vulamehlo</v>
      </c>
      <c r="C136" s="18" t="s">
        <v>209</v>
      </c>
      <c r="D136" s="17">
        <f>IF(ISERROR(VLOOKUP(C136,[3]Sheet1!$B$11:$J$295,6,FALSE)),"Outstanding",VLOOKUP(C136,[3]Sheet1!$B$11:$J$294,6,FALSE))</f>
        <v>67510</v>
      </c>
      <c r="E136" s="116" t="s">
        <v>315</v>
      </c>
      <c r="F136" s="134" t="s">
        <v>315</v>
      </c>
      <c r="G136" s="116" t="s">
        <v>315</v>
      </c>
      <c r="H136" s="147" t="s">
        <v>315</v>
      </c>
      <c r="I136" s="67">
        <f t="shared" ref="I136:I142" si="29">IF(AND(E136="N/A",G136="N/A"),0,IF(E136="N/A",G136,IF(G136="N/A",E136,E136+G136)))</f>
        <v>0</v>
      </c>
      <c r="J136" s="68">
        <f t="shared" ref="J136:J142" si="30">IF(ISERROR(I136/D136),0,I136/D136)</f>
        <v>0</v>
      </c>
    </row>
    <row r="137" spans="1:211" s="6" customFormat="1" x14ac:dyDescent="0.2">
      <c r="A137" s="20" t="s">
        <v>5</v>
      </c>
      <c r="B137" s="19" t="str">
        <f>VLOOKUP($C137,[2]Sheet1!$D$4:$F$281,3,FALSE)</f>
        <v>Umdoni</v>
      </c>
      <c r="C137" s="18" t="s">
        <v>208</v>
      </c>
      <c r="D137" s="17">
        <f>IF(ISERROR(VLOOKUP(C137,[3]Sheet1!$B$11:$J$295,6,FALSE)),"Outstanding",VLOOKUP(C137,[3]Sheet1!$B$11:$J$294,6,FALSE))</f>
        <v>176558</v>
      </c>
      <c r="E137" s="113" t="s">
        <v>315</v>
      </c>
      <c r="F137" s="134" t="s">
        <v>315</v>
      </c>
      <c r="G137" s="113" t="s">
        <v>315</v>
      </c>
      <c r="H137" s="147" t="s">
        <v>315</v>
      </c>
      <c r="I137" s="111">
        <f t="shared" si="29"/>
        <v>0</v>
      </c>
      <c r="J137" s="112">
        <f t="shared" si="30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</row>
    <row r="138" spans="1:211" x14ac:dyDescent="0.2">
      <c r="A138" s="20" t="s">
        <v>5</v>
      </c>
      <c r="B138" s="19" t="str">
        <f>VLOOKUP($C138,[2]Sheet1!$D$4:$F$281,3,FALSE)</f>
        <v>Umzumbe</v>
      </c>
      <c r="C138" s="18" t="s">
        <v>207</v>
      </c>
      <c r="D138" s="17">
        <f>IF(ISERROR(VLOOKUP(C138,[3]Sheet1!$B$11:$J$295,6,FALSE)),"Outstanding",VLOOKUP(C138,[3]Sheet1!$B$11:$J$294,6,FALSE))</f>
        <v>123031</v>
      </c>
      <c r="E138" s="70">
        <v>0</v>
      </c>
      <c r="F138" s="134">
        <v>0</v>
      </c>
      <c r="G138" s="70">
        <v>0</v>
      </c>
      <c r="H138" s="147">
        <v>0</v>
      </c>
      <c r="I138" s="67">
        <f t="shared" si="29"/>
        <v>0</v>
      </c>
      <c r="J138" s="68">
        <f t="shared" si="30"/>
        <v>0</v>
      </c>
    </row>
    <row r="139" spans="1:211" x14ac:dyDescent="0.2">
      <c r="A139" s="20" t="s">
        <v>5</v>
      </c>
      <c r="B139" s="19" t="str">
        <f>VLOOKUP($C139,[2]Sheet1!$D$4:$F$281,3,FALSE)</f>
        <v>uMuziwabantu</v>
      </c>
      <c r="C139" s="18" t="s">
        <v>206</v>
      </c>
      <c r="D139" s="17">
        <f>IF(ISERROR(VLOOKUP(C139,[3]Sheet1!$B$11:$J$295,6,FALSE)),"Outstanding",VLOOKUP(C139,[3]Sheet1!$B$11:$J$294,6,FALSE))</f>
        <v>108281</v>
      </c>
      <c r="E139" s="70" t="s">
        <v>315</v>
      </c>
      <c r="F139" s="134" t="s">
        <v>315</v>
      </c>
      <c r="G139" s="70">
        <v>2017</v>
      </c>
      <c r="H139" s="147">
        <v>5</v>
      </c>
      <c r="I139" s="67">
        <f t="shared" si="29"/>
        <v>2017</v>
      </c>
      <c r="J139" s="68">
        <f t="shared" si="30"/>
        <v>1.8627460034539762E-2</v>
      </c>
    </row>
    <row r="140" spans="1:211" ht="12" customHeight="1" x14ac:dyDescent="0.2">
      <c r="A140" s="20" t="s">
        <v>5</v>
      </c>
      <c r="B140" s="19" t="str">
        <f>VLOOKUP($C140,[2]Sheet1!$D$4:$F$281,3,FALSE)</f>
        <v>Ezinqoleni</v>
      </c>
      <c r="C140" s="18" t="s">
        <v>205</v>
      </c>
      <c r="D140" s="17">
        <f>IF(ISERROR(VLOOKUP(C140,[3]Sheet1!$B$11:$J$295,6,FALSE)),"Outstanding",VLOOKUP(C140,[3]Sheet1!$B$11:$J$294,6,FALSE))</f>
        <v>49110</v>
      </c>
      <c r="E140" s="70">
        <v>0</v>
      </c>
      <c r="F140" s="134">
        <v>0</v>
      </c>
      <c r="G140" s="70">
        <v>0</v>
      </c>
      <c r="H140" s="147">
        <v>0</v>
      </c>
      <c r="I140" s="67">
        <f t="shared" si="29"/>
        <v>0</v>
      </c>
      <c r="J140" s="68">
        <f t="shared" si="30"/>
        <v>0</v>
      </c>
    </row>
    <row r="141" spans="1:211" x14ac:dyDescent="0.2">
      <c r="A141" s="20" t="s">
        <v>5</v>
      </c>
      <c r="B141" s="19" t="str">
        <f>VLOOKUP($C141,[2]Sheet1!$D$4:$F$281,3,FALSE)</f>
        <v>Hibiscus Coast</v>
      </c>
      <c r="C141" s="18" t="s">
        <v>204</v>
      </c>
      <c r="D141" s="17">
        <f>IF(ISERROR(VLOOKUP(C141,[3]Sheet1!$B$11:$J$295,6,FALSE)),"Outstanding",VLOOKUP(C141,[3]Sheet1!$B$11:$J$294,6,FALSE))</f>
        <v>660205</v>
      </c>
      <c r="E141" s="70" t="s">
        <v>315</v>
      </c>
      <c r="F141" s="134" t="s">
        <v>315</v>
      </c>
      <c r="G141" s="70">
        <v>3765</v>
      </c>
      <c r="H141" s="147" t="s">
        <v>315</v>
      </c>
      <c r="I141" s="67">
        <f t="shared" si="29"/>
        <v>3765</v>
      </c>
      <c r="J141" s="68">
        <f t="shared" si="30"/>
        <v>5.7027741383358201E-3</v>
      </c>
    </row>
    <row r="142" spans="1:211" x14ac:dyDescent="0.2">
      <c r="A142" s="20" t="s">
        <v>3</v>
      </c>
      <c r="B142" s="19" t="str">
        <f>VLOOKUP($C142,[2]Sheet1!$D$4:$F$281,3,FALSE)</f>
        <v>Ugu</v>
      </c>
      <c r="C142" s="18" t="s">
        <v>203</v>
      </c>
      <c r="D142" s="17">
        <f>IF(ISERROR(VLOOKUP(C142,[3]Sheet1!$B$11:$J$295,6,FALSE)),"Outstanding",VLOOKUP(C142,[3]Sheet1!$B$11:$J$294,6,FALSE))</f>
        <v>850668</v>
      </c>
      <c r="E142" s="70">
        <v>21478</v>
      </c>
      <c r="F142" s="134">
        <v>11905</v>
      </c>
      <c r="G142" s="70" t="s">
        <v>315</v>
      </c>
      <c r="H142" s="147" t="s">
        <v>315</v>
      </c>
      <c r="I142" s="67">
        <f t="shared" si="29"/>
        <v>21478</v>
      </c>
      <c r="J142" s="68">
        <f t="shared" si="30"/>
        <v>2.5248393027597134E-2</v>
      </c>
    </row>
    <row r="143" spans="1:211" x14ac:dyDescent="0.2">
      <c r="A143" s="20"/>
      <c r="B143" s="24"/>
      <c r="C143" s="18"/>
      <c r="D143" s="22"/>
      <c r="E143" s="21"/>
      <c r="F143" s="136"/>
      <c r="G143" s="21"/>
      <c r="H143" s="149"/>
      <c r="I143" s="90"/>
      <c r="J143" s="69"/>
    </row>
    <row r="144" spans="1:211" x14ac:dyDescent="0.2">
      <c r="A144" s="20"/>
      <c r="B144" s="23" t="str">
        <f>B152&amp;" "&amp;"Municipalities"</f>
        <v>uMgungundlovu Municipalities</v>
      </c>
      <c r="C144" s="18"/>
      <c r="D144" s="22">
        <f t="shared" ref="D144:I144" si="31">SUM(D145:D152)</f>
        <v>4643121</v>
      </c>
      <c r="E144" s="21">
        <f t="shared" si="31"/>
        <v>24185</v>
      </c>
      <c r="F144" s="136">
        <f t="shared" si="31"/>
        <v>8311</v>
      </c>
      <c r="G144" s="21">
        <f t="shared" si="31"/>
        <v>30816</v>
      </c>
      <c r="H144" s="149">
        <f t="shared" si="31"/>
        <v>26310.62</v>
      </c>
      <c r="I144" s="90">
        <f t="shared" si="31"/>
        <v>55001</v>
      </c>
      <c r="J144" s="69">
        <f>IF(ISERROR(I144/D144),0,I144/D144)</f>
        <v>1.1845696030751729E-2</v>
      </c>
    </row>
    <row r="145" spans="1:10" x14ac:dyDescent="0.2">
      <c r="A145" s="20" t="s">
        <v>5</v>
      </c>
      <c r="B145" s="19" t="str">
        <f>VLOOKUP($C145,[2]Sheet1!$D$4:$F$281,3,FALSE)</f>
        <v>uMshwathi</v>
      </c>
      <c r="C145" s="18" t="s">
        <v>202</v>
      </c>
      <c r="D145" s="17">
        <f>IF(ISERROR(VLOOKUP(C145,[3]Sheet1!$B$11:$J$295,6,FALSE)),"Outstanding",VLOOKUP(C145,[3]Sheet1!$B$11:$J$294,6,FALSE))</f>
        <v>96819</v>
      </c>
      <c r="E145" s="70">
        <v>0</v>
      </c>
      <c r="F145" s="134">
        <v>0</v>
      </c>
      <c r="G145" s="70">
        <v>0</v>
      </c>
      <c r="H145" s="147">
        <v>0</v>
      </c>
      <c r="I145" s="67">
        <f t="shared" ref="I145:I152" si="32">IF(AND(E145="N/A",G145="N/A"),0,IF(E145="N/A",G145,IF(G145="N/A",E145,E145+G145)))</f>
        <v>0</v>
      </c>
      <c r="J145" s="68">
        <f t="shared" ref="J145:J152" si="33">IF(ISERROR(I145/D145),0,I145/D145)</f>
        <v>0</v>
      </c>
    </row>
    <row r="146" spans="1:10" x14ac:dyDescent="0.2">
      <c r="A146" s="20" t="s">
        <v>5</v>
      </c>
      <c r="B146" s="19" t="str">
        <f>VLOOKUP($C146,[2]Sheet1!$D$4:$F$281,3,FALSE)</f>
        <v>uMngeni</v>
      </c>
      <c r="C146" s="18" t="s">
        <v>201</v>
      </c>
      <c r="D146" s="17">
        <f>IF(ISERROR(VLOOKUP(C146,[3]Sheet1!$B$11:$J$295,6,FALSE)),"Outstanding",VLOOKUP(C146,[3]Sheet1!$B$11:$J$294,6,FALSE))</f>
        <v>25590</v>
      </c>
      <c r="E146" s="70" t="s">
        <v>315</v>
      </c>
      <c r="F146" s="134" t="s">
        <v>315</v>
      </c>
      <c r="G146" s="70">
        <v>23942</v>
      </c>
      <c r="H146" s="147">
        <v>26310</v>
      </c>
      <c r="I146" s="67">
        <f t="shared" si="32"/>
        <v>23942</v>
      </c>
      <c r="J146" s="68">
        <f t="shared" si="33"/>
        <v>0.935599843688941</v>
      </c>
    </row>
    <row r="147" spans="1:10" x14ac:dyDescent="0.2">
      <c r="A147" s="20" t="s">
        <v>5</v>
      </c>
      <c r="B147" s="19" t="str">
        <f>VLOOKUP($C147,[2]Sheet1!$D$4:$F$281,3,FALSE)</f>
        <v>Mpofana</v>
      </c>
      <c r="C147" s="18" t="s">
        <v>200</v>
      </c>
      <c r="D147" s="17">
        <f>IF(ISERROR(VLOOKUP(C147,[3]Sheet1!$B$11:$J$295,6,FALSE)),"Outstanding",VLOOKUP(C147,[3]Sheet1!$B$11:$J$294,6,FALSE))</f>
        <v>105465</v>
      </c>
      <c r="E147" s="70" t="s">
        <v>315</v>
      </c>
      <c r="F147" s="134" t="s">
        <v>315</v>
      </c>
      <c r="G147" s="70">
        <v>6874</v>
      </c>
      <c r="H147" s="147">
        <v>0.62</v>
      </c>
      <c r="I147" s="67">
        <f t="shared" si="32"/>
        <v>6874</v>
      </c>
      <c r="J147" s="68">
        <f t="shared" si="33"/>
        <v>6.5178021144455506E-2</v>
      </c>
    </row>
    <row r="148" spans="1:10" x14ac:dyDescent="0.2">
      <c r="A148" s="20" t="s">
        <v>5</v>
      </c>
      <c r="B148" s="19" t="str">
        <f>VLOOKUP($C148,[2]Sheet1!$D$4:$F$281,3,FALSE)</f>
        <v>Impendle</v>
      </c>
      <c r="C148" s="18" t="s">
        <v>199</v>
      </c>
      <c r="D148" s="17">
        <f>IF(ISERROR(VLOOKUP(C148,[3]Sheet1!$B$11:$J$295,6,FALSE)),"Outstanding",VLOOKUP(C148,[3]Sheet1!$B$11:$J$294,6,FALSE))</f>
        <v>56926</v>
      </c>
      <c r="E148" s="70">
        <v>0</v>
      </c>
      <c r="F148" s="134">
        <v>0</v>
      </c>
      <c r="G148" s="70">
        <v>0</v>
      </c>
      <c r="H148" s="147">
        <v>0</v>
      </c>
      <c r="I148" s="67">
        <f t="shared" si="32"/>
        <v>0</v>
      </c>
      <c r="J148" s="68">
        <f t="shared" si="33"/>
        <v>0</v>
      </c>
    </row>
    <row r="149" spans="1:10" x14ac:dyDescent="0.2">
      <c r="A149" s="20" t="s">
        <v>5</v>
      </c>
      <c r="B149" s="19" t="str">
        <f>VLOOKUP($C149,[2]Sheet1!$D$4:$F$281,3,FALSE)</f>
        <v>Msunduzi</v>
      </c>
      <c r="C149" s="18" t="s">
        <v>198</v>
      </c>
      <c r="D149" s="17">
        <f>IF(ISERROR(VLOOKUP(C149,[3]Sheet1!$B$11:$J$295,6,FALSE)),"Outstanding",VLOOKUP(C149,[3]Sheet1!$B$11:$J$294,6,FALSE))</f>
        <v>3544436</v>
      </c>
      <c r="E149" s="70">
        <v>0</v>
      </c>
      <c r="F149" s="134">
        <v>0</v>
      </c>
      <c r="G149" s="70">
        <v>0</v>
      </c>
      <c r="H149" s="147">
        <v>0</v>
      </c>
      <c r="I149" s="67">
        <f t="shared" si="32"/>
        <v>0</v>
      </c>
      <c r="J149" s="68">
        <f t="shared" si="33"/>
        <v>0</v>
      </c>
    </row>
    <row r="150" spans="1:10" x14ac:dyDescent="0.2">
      <c r="A150" s="20" t="s">
        <v>5</v>
      </c>
      <c r="B150" s="19" t="str">
        <f>VLOOKUP($C150,[2]Sheet1!$D$4:$F$281,3,FALSE)</f>
        <v>Mkhambathini</v>
      </c>
      <c r="C150" s="18" t="s">
        <v>197</v>
      </c>
      <c r="D150" s="17">
        <f>IF(ISERROR(VLOOKUP(C150,[3]Sheet1!$B$11:$J$295,6,FALSE)),"Outstanding",VLOOKUP(C150,[3]Sheet1!$B$11:$J$294,6,FALSE))</f>
        <v>56049</v>
      </c>
      <c r="E150" s="70">
        <v>0</v>
      </c>
      <c r="F150" s="134">
        <v>0</v>
      </c>
      <c r="G150" s="70">
        <v>0</v>
      </c>
      <c r="H150" s="147">
        <v>0</v>
      </c>
      <c r="I150" s="67">
        <f t="shared" si="32"/>
        <v>0</v>
      </c>
      <c r="J150" s="68">
        <f t="shared" si="33"/>
        <v>0</v>
      </c>
    </row>
    <row r="151" spans="1:10" x14ac:dyDescent="0.2">
      <c r="A151" s="20" t="s">
        <v>5</v>
      </c>
      <c r="B151" s="19" t="str">
        <f>VLOOKUP($C151,[2]Sheet1!$D$4:$F$281,3,FALSE)</f>
        <v>Richmond</v>
      </c>
      <c r="C151" s="18" t="s">
        <v>196</v>
      </c>
      <c r="D151" s="17">
        <f>IF(ISERROR(VLOOKUP(C151,[3]Sheet1!$B$11:$J$295,6,FALSE)),"Outstanding",VLOOKUP(C151,[3]Sheet1!$B$11:$J$294,6,FALSE))</f>
        <v>78026</v>
      </c>
      <c r="E151" s="70" t="s">
        <v>315</v>
      </c>
      <c r="F151" s="134" t="s">
        <v>315</v>
      </c>
      <c r="G151" s="70" t="s">
        <v>315</v>
      </c>
      <c r="H151" s="147" t="s">
        <v>315</v>
      </c>
      <c r="I151" s="67">
        <f t="shared" si="32"/>
        <v>0</v>
      </c>
      <c r="J151" s="68">
        <f t="shared" si="33"/>
        <v>0</v>
      </c>
    </row>
    <row r="152" spans="1:10" x14ac:dyDescent="0.2">
      <c r="A152" s="20" t="s">
        <v>3</v>
      </c>
      <c r="B152" s="19" t="str">
        <f>VLOOKUP($C152,[2]Sheet1!$D$4:$F$281,3,FALSE)</f>
        <v>uMgungundlovu</v>
      </c>
      <c r="C152" s="18" t="s">
        <v>195</v>
      </c>
      <c r="D152" s="17">
        <f>IF(ISERROR(VLOOKUP(C152,[3]Sheet1!$B$11:$J$295,6,FALSE)),"Outstanding",VLOOKUP(C152,[3]Sheet1!$B$11:$J$294,6,FALSE))</f>
        <v>679810</v>
      </c>
      <c r="E152" s="70">
        <v>24185</v>
      </c>
      <c r="F152" s="134">
        <v>8311</v>
      </c>
      <c r="G152" s="70" t="s">
        <v>315</v>
      </c>
      <c r="H152" s="147" t="s">
        <v>315</v>
      </c>
      <c r="I152" s="67">
        <f t="shared" si="32"/>
        <v>24185</v>
      </c>
      <c r="J152" s="68">
        <f t="shared" si="33"/>
        <v>3.5576116856180402E-2</v>
      </c>
    </row>
    <row r="153" spans="1:10" x14ac:dyDescent="0.2">
      <c r="A153" s="20"/>
      <c r="B153" s="19"/>
      <c r="C153" s="18"/>
      <c r="D153" s="17"/>
      <c r="E153" s="16"/>
      <c r="F153" s="135"/>
      <c r="G153" s="16"/>
      <c r="H153" s="148"/>
      <c r="I153" s="67"/>
      <c r="J153" s="68"/>
    </row>
    <row r="154" spans="1:10" x14ac:dyDescent="0.2">
      <c r="A154" s="20"/>
      <c r="B154" s="23" t="str">
        <f>B160&amp;" "&amp;"Municipalities"</f>
        <v>Uthukela Municipalities</v>
      </c>
      <c r="C154" s="18"/>
      <c r="D154" s="22">
        <f t="shared" ref="D154:I154" si="34">SUM(D155:D160)</f>
        <v>2037510</v>
      </c>
      <c r="E154" s="21">
        <f t="shared" si="34"/>
        <v>19498</v>
      </c>
      <c r="F154" s="136">
        <f t="shared" si="34"/>
        <v>1199256</v>
      </c>
      <c r="G154" s="21">
        <f t="shared" si="34"/>
        <v>51492</v>
      </c>
      <c r="H154" s="149">
        <f t="shared" si="34"/>
        <v>43283</v>
      </c>
      <c r="I154" s="90">
        <f t="shared" si="34"/>
        <v>70990</v>
      </c>
      <c r="J154" s="69">
        <f>IF(ISERROR(I154/D154),0,I154/D154)</f>
        <v>3.4841546789954408E-2</v>
      </c>
    </row>
    <row r="155" spans="1:10" x14ac:dyDescent="0.2">
      <c r="A155" s="20" t="s">
        <v>5</v>
      </c>
      <c r="B155" s="19" t="str">
        <f>VLOOKUP($C155,[2]Sheet1!$D$4:$F$281,3,FALSE)</f>
        <v>Emnambithi/Ladysmith</v>
      </c>
      <c r="C155" s="18" t="s">
        <v>194</v>
      </c>
      <c r="D155" s="17">
        <f>IF(ISERROR(VLOOKUP(C155,[3]Sheet1!$B$11:$J$295,6,FALSE)),"Outstanding",VLOOKUP(C155,[3]Sheet1!$B$11:$J$294,6,FALSE))</f>
        <v>665520</v>
      </c>
      <c r="E155" s="70" t="s">
        <v>315</v>
      </c>
      <c r="F155" s="134" t="s">
        <v>315</v>
      </c>
      <c r="G155" s="70">
        <v>11837</v>
      </c>
      <c r="H155" s="147">
        <v>26903</v>
      </c>
      <c r="I155" s="67">
        <f t="shared" ref="I155:I160" si="35">IF(AND(E155="N/A",G155="N/A"),0,IF(E155="N/A",G155,IF(G155="N/A",E155,E155+G155)))</f>
        <v>11837</v>
      </c>
      <c r="J155" s="68">
        <f t="shared" ref="J155:J160" si="36">IF(ISERROR(I155/D155),0,I155/D155)</f>
        <v>1.7786092078374803E-2</v>
      </c>
    </row>
    <row r="156" spans="1:10" x14ac:dyDescent="0.2">
      <c r="A156" s="20" t="s">
        <v>5</v>
      </c>
      <c r="B156" s="19" t="str">
        <f>VLOOKUP($C156,[2]Sheet1!$D$4:$F$281,3,FALSE)</f>
        <v>Indaka</v>
      </c>
      <c r="C156" s="18" t="s">
        <v>193</v>
      </c>
      <c r="D156" s="17">
        <f>IF(ISERROR(VLOOKUP(C156,[3]Sheet1!$B$11:$J$295,6,FALSE)),"Outstanding",VLOOKUP(C156,[3]Sheet1!$B$11:$J$294,6,FALSE))</f>
        <v>59304</v>
      </c>
      <c r="E156" s="70" t="s">
        <v>315</v>
      </c>
      <c r="F156" s="134" t="s">
        <v>315</v>
      </c>
      <c r="G156" s="70" t="s">
        <v>315</v>
      </c>
      <c r="H156" s="147" t="s">
        <v>315</v>
      </c>
      <c r="I156" s="67">
        <f t="shared" si="35"/>
        <v>0</v>
      </c>
      <c r="J156" s="68">
        <f t="shared" si="36"/>
        <v>0</v>
      </c>
    </row>
    <row r="157" spans="1:10" x14ac:dyDescent="0.2">
      <c r="A157" s="20" t="s">
        <v>5</v>
      </c>
      <c r="B157" s="19" t="str">
        <f>VLOOKUP($C157,[2]Sheet1!$D$4:$F$281,3,FALSE)</f>
        <v>Umtshezi</v>
      </c>
      <c r="C157" s="18" t="s">
        <v>192</v>
      </c>
      <c r="D157" s="17">
        <f>IF(ISERROR(VLOOKUP(C157,[3]Sheet1!$B$11:$J$295,6,FALSE)),"Outstanding",VLOOKUP(C157,[3]Sheet1!$B$11:$J$294,6,FALSE))</f>
        <v>314377</v>
      </c>
      <c r="E157" s="70" t="s">
        <v>315</v>
      </c>
      <c r="F157" s="134" t="s">
        <v>315</v>
      </c>
      <c r="G157" s="70">
        <v>39655</v>
      </c>
      <c r="H157" s="147">
        <v>16380</v>
      </c>
      <c r="I157" s="67">
        <f t="shared" si="35"/>
        <v>39655</v>
      </c>
      <c r="J157" s="68">
        <f t="shared" si="36"/>
        <v>0.12613836253924429</v>
      </c>
    </row>
    <row r="158" spans="1:10" x14ac:dyDescent="0.2">
      <c r="A158" s="20" t="s">
        <v>5</v>
      </c>
      <c r="B158" s="19" t="str">
        <f>VLOOKUP($C158,[2]Sheet1!$D$4:$F$281,3,FALSE)</f>
        <v>Okhahlamba</v>
      </c>
      <c r="C158" s="18" t="s">
        <v>191</v>
      </c>
      <c r="D158" s="17">
        <f>IF(ISERROR(VLOOKUP(C158,[3]Sheet1!$B$11:$J$295,6,FALSE)),"Outstanding",VLOOKUP(C158,[3]Sheet1!$B$11:$J$294,6,FALSE))</f>
        <v>155983</v>
      </c>
      <c r="E158" s="70">
        <v>0</v>
      </c>
      <c r="F158" s="134">
        <v>0</v>
      </c>
      <c r="G158" s="70">
        <v>0</v>
      </c>
      <c r="H158" s="147">
        <v>0</v>
      </c>
      <c r="I158" s="67">
        <f t="shared" si="35"/>
        <v>0</v>
      </c>
      <c r="J158" s="68">
        <f t="shared" si="36"/>
        <v>0</v>
      </c>
    </row>
    <row r="159" spans="1:10" x14ac:dyDescent="0.2">
      <c r="A159" s="20" t="s">
        <v>5</v>
      </c>
      <c r="B159" s="19" t="str">
        <f>VLOOKUP($C159,[2]Sheet1!$D$4:$F$281,3,FALSE)</f>
        <v>Imbabazane</v>
      </c>
      <c r="C159" s="18" t="s">
        <v>190</v>
      </c>
      <c r="D159" s="17">
        <f>IF(ISERROR(VLOOKUP(C159,[3]Sheet1!$B$11:$J$295,6,FALSE)),"Outstanding",VLOOKUP(C159,[3]Sheet1!$B$11:$J$294,6,FALSE))</f>
        <v>89316</v>
      </c>
      <c r="E159" s="116" t="s">
        <v>315</v>
      </c>
      <c r="F159" s="134" t="s">
        <v>315</v>
      </c>
      <c r="G159" s="116">
        <v>0</v>
      </c>
      <c r="H159" s="147" t="s">
        <v>315</v>
      </c>
      <c r="I159" s="114">
        <f t="shared" si="35"/>
        <v>0</v>
      </c>
      <c r="J159" s="115">
        <f t="shared" si="36"/>
        <v>0</v>
      </c>
    </row>
    <row r="160" spans="1:10" x14ac:dyDescent="0.2">
      <c r="A160" s="20" t="s">
        <v>3</v>
      </c>
      <c r="B160" s="19" t="str">
        <f>VLOOKUP($C160,[2]Sheet1!$D$4:$F$281,3,FALSE)</f>
        <v>Uthukela</v>
      </c>
      <c r="C160" s="18" t="s">
        <v>189</v>
      </c>
      <c r="D160" s="17">
        <f>IF(ISERROR(VLOOKUP(C160,[3]Sheet1!$B$11:$J$295,6,FALSE)),"Outstanding",VLOOKUP(C160,[3]Sheet1!$B$11:$J$294,6,FALSE))</f>
        <v>753010</v>
      </c>
      <c r="E160" s="70">
        <v>19498</v>
      </c>
      <c r="F160" s="134">
        <v>1199256</v>
      </c>
      <c r="G160" s="70" t="s">
        <v>315</v>
      </c>
      <c r="H160" s="147" t="s">
        <v>315</v>
      </c>
      <c r="I160" s="67">
        <f t="shared" si="35"/>
        <v>19498</v>
      </c>
      <c r="J160" s="68">
        <f t="shared" si="36"/>
        <v>2.5893414430087251E-2</v>
      </c>
    </row>
    <row r="161" spans="1:11" x14ac:dyDescent="0.2">
      <c r="A161" s="20"/>
      <c r="B161" s="24"/>
      <c r="C161" s="18"/>
      <c r="D161" s="17"/>
      <c r="E161" s="16"/>
      <c r="F161" s="135"/>
      <c r="G161" s="16"/>
      <c r="H161" s="148"/>
      <c r="I161" s="17"/>
      <c r="J161" s="69"/>
    </row>
    <row r="162" spans="1:11" x14ac:dyDescent="0.2">
      <c r="A162" s="20"/>
      <c r="B162" s="23" t="str">
        <f>B167&amp;" "&amp;"Municipalities"</f>
        <v>Umzinyathi Municipalities</v>
      </c>
      <c r="C162" s="18"/>
      <c r="D162" s="22">
        <f t="shared" ref="D162:I162" si="37">SUM(D163:D167)</f>
        <v>1072216</v>
      </c>
      <c r="E162" s="21">
        <f t="shared" si="37"/>
        <v>501</v>
      </c>
      <c r="F162" s="136">
        <f t="shared" si="37"/>
        <v>7737219</v>
      </c>
      <c r="G162" s="21">
        <f t="shared" si="37"/>
        <v>37769</v>
      </c>
      <c r="H162" s="149">
        <f t="shared" si="37"/>
        <v>27352019</v>
      </c>
      <c r="I162" s="90">
        <f t="shared" si="37"/>
        <v>38270</v>
      </c>
      <c r="J162" s="69">
        <f t="shared" ref="J162:J167" si="38">IF(ISERROR(I162/D162),0,I162/D162)</f>
        <v>3.5692435106359166E-2</v>
      </c>
    </row>
    <row r="163" spans="1:11" x14ac:dyDescent="0.2">
      <c r="A163" s="20" t="s">
        <v>5</v>
      </c>
      <c r="B163" s="19" t="str">
        <f>VLOOKUP($C163,[2]Sheet1!$D$4:$F$281,3,FALSE)</f>
        <v>Endumeni</v>
      </c>
      <c r="C163" s="18" t="s">
        <v>188</v>
      </c>
      <c r="D163" s="17">
        <f>IF(ISERROR(VLOOKUP(C163,[3]Sheet1!$B$11:$J$295,6,FALSE)),"Outstanding",VLOOKUP(C163,[3]Sheet1!$B$11:$J$294,6,FALSE))</f>
        <v>226893</v>
      </c>
      <c r="E163" s="70" t="s">
        <v>315</v>
      </c>
      <c r="F163" s="134" t="s">
        <v>315</v>
      </c>
      <c r="G163" s="70">
        <v>29522</v>
      </c>
      <c r="H163" s="147">
        <v>27290823</v>
      </c>
      <c r="I163" s="67">
        <f>IF(AND(E163="N/A",G163="N/A"),0,IF(E163="N/A",G163,IF(G163="N/A",E163,E163+G163)))</f>
        <v>29522</v>
      </c>
      <c r="J163" s="68">
        <f t="shared" si="38"/>
        <v>0.13011419479666628</v>
      </c>
    </row>
    <row r="164" spans="1:11" x14ac:dyDescent="0.2">
      <c r="A164" s="20" t="s">
        <v>5</v>
      </c>
      <c r="B164" s="19" t="str">
        <f>VLOOKUP($C164,[2]Sheet1!$D$4:$F$281,3,FALSE)</f>
        <v>Nquthu</v>
      </c>
      <c r="C164" s="18" t="s">
        <v>187</v>
      </c>
      <c r="D164" s="17">
        <f>IF(ISERROR(VLOOKUP(C164,[3]Sheet1!$B$11:$J$295,6,FALSE)),"Outstanding",VLOOKUP(C164,[3]Sheet1!$B$11:$J$294,6,FALSE))</f>
        <v>126445</v>
      </c>
      <c r="E164" s="70" t="s">
        <v>315</v>
      </c>
      <c r="F164" s="134" t="s">
        <v>315</v>
      </c>
      <c r="G164" s="70" t="s">
        <v>315</v>
      </c>
      <c r="H164" s="147" t="s">
        <v>315</v>
      </c>
      <c r="I164" s="67">
        <f>IF(AND(E164="N/A",G164="N/A"),0,IF(E164="N/A",G164,IF(G164="N/A",E164,E164+G164)))</f>
        <v>0</v>
      </c>
      <c r="J164" s="68">
        <f t="shared" si="38"/>
        <v>0</v>
      </c>
    </row>
    <row r="165" spans="1:11" x14ac:dyDescent="0.2">
      <c r="A165" s="20" t="s">
        <v>5</v>
      </c>
      <c r="B165" s="19" t="str">
        <f>VLOOKUP($C165,[2]Sheet1!$D$4:$F$281,3,FALSE)</f>
        <v>Msinga</v>
      </c>
      <c r="C165" s="18" t="s">
        <v>186</v>
      </c>
      <c r="D165" s="17">
        <f>IF(ISERROR(VLOOKUP(C165,[3]Sheet1!$B$11:$J$295,6,FALSE)),"Outstanding",VLOOKUP(C165,[3]Sheet1!$B$11:$J$294,6,FALSE))</f>
        <v>110973</v>
      </c>
      <c r="E165" s="70">
        <v>0</v>
      </c>
      <c r="F165" s="134">
        <v>0</v>
      </c>
      <c r="G165" s="70">
        <v>0</v>
      </c>
      <c r="H165" s="147">
        <v>0</v>
      </c>
      <c r="I165" s="67">
        <f>IF(AND(E165="N/A",G165="N/A"),0,IF(E165="N/A",G165,IF(G165="N/A",E165,E165+G165)))</f>
        <v>0</v>
      </c>
      <c r="J165" s="68">
        <f t="shared" si="38"/>
        <v>0</v>
      </c>
    </row>
    <row r="166" spans="1:11" x14ac:dyDescent="0.2">
      <c r="A166" s="20" t="s">
        <v>5</v>
      </c>
      <c r="B166" s="19" t="str">
        <f>VLOOKUP($C166,[2]Sheet1!$D$4:$F$281,3,FALSE)</f>
        <v>Umvoti</v>
      </c>
      <c r="C166" s="18" t="s">
        <v>185</v>
      </c>
      <c r="D166" s="17">
        <f>IF(ISERROR(VLOOKUP(C166,[3]Sheet1!$B$11:$J$295,6,FALSE)),"Outstanding",VLOOKUP(C166,[3]Sheet1!$B$11:$J$294,6,FALSE))</f>
        <v>190489</v>
      </c>
      <c r="E166" s="113" t="s">
        <v>315</v>
      </c>
      <c r="F166" s="134" t="s">
        <v>315</v>
      </c>
      <c r="G166" s="113">
        <v>8247</v>
      </c>
      <c r="H166" s="147">
        <v>61196</v>
      </c>
      <c r="I166" s="111">
        <f>IF(AND(E166="N/A",G166="N/A"),0,IF(E166="N/A",G166,IF(G166="N/A",E166,E166+G166)))</f>
        <v>8247</v>
      </c>
      <c r="J166" s="112">
        <f t="shared" si="38"/>
        <v>4.3293838489361587E-2</v>
      </c>
    </row>
    <row r="167" spans="1:11" x14ac:dyDescent="0.2">
      <c r="A167" s="20" t="s">
        <v>3</v>
      </c>
      <c r="B167" s="19" t="str">
        <f>VLOOKUP($C167,[2]Sheet1!$D$4:$F$281,3,FALSE)</f>
        <v>Umzinyathi</v>
      </c>
      <c r="C167" s="18" t="s">
        <v>184</v>
      </c>
      <c r="D167" s="17">
        <f>IF(ISERROR(VLOOKUP(C167,[3]Sheet1!$B$11:$J$295,6,FALSE)),"Outstanding",VLOOKUP(C167,[3]Sheet1!$B$11:$J$294,6,FALSE))</f>
        <v>417416</v>
      </c>
      <c r="E167" s="70">
        <v>501</v>
      </c>
      <c r="F167" s="134">
        <v>7737219</v>
      </c>
      <c r="G167" s="70" t="s">
        <v>315</v>
      </c>
      <c r="H167" s="147" t="s">
        <v>315</v>
      </c>
      <c r="I167" s="67">
        <f>IF(AND(E167="N/A",G167="N/A"),0,IF(E167="N/A",G167,IF(G167="N/A",E167,E167+G167)))</f>
        <v>501</v>
      </c>
      <c r="J167" s="68">
        <f t="shared" si="38"/>
        <v>1.2002414857120954E-3</v>
      </c>
    </row>
    <row r="168" spans="1:11" x14ac:dyDescent="0.2">
      <c r="A168" s="20"/>
      <c r="B168" s="24"/>
      <c r="C168" s="18"/>
      <c r="D168" s="17"/>
      <c r="E168" s="16"/>
      <c r="F168" s="135"/>
      <c r="G168" s="16"/>
      <c r="H168" s="148"/>
      <c r="I168" s="67"/>
      <c r="J168" s="68"/>
    </row>
    <row r="169" spans="1:11" x14ac:dyDescent="0.2">
      <c r="A169" s="20"/>
      <c r="B169" s="23" t="str">
        <f>B173&amp;" "&amp;"Municipalities"</f>
        <v>Amajuba Municipalities</v>
      </c>
      <c r="C169" s="18"/>
      <c r="D169" s="22">
        <f t="shared" ref="D169:I169" si="39">SUM(D170:D173)</f>
        <v>2026320</v>
      </c>
      <c r="E169" s="21">
        <f t="shared" si="39"/>
        <v>0</v>
      </c>
      <c r="F169" s="136">
        <f t="shared" si="39"/>
        <v>0</v>
      </c>
      <c r="G169" s="21">
        <f t="shared" si="39"/>
        <v>19111</v>
      </c>
      <c r="H169" s="149">
        <f t="shared" si="39"/>
        <v>44587179</v>
      </c>
      <c r="I169" s="90">
        <f t="shared" si="39"/>
        <v>19111</v>
      </c>
      <c r="J169" s="69">
        <f>IF(ISERROR(I169/D169),0,I169/D169)</f>
        <v>9.4313829997236375E-3</v>
      </c>
    </row>
    <row r="170" spans="1:11" x14ac:dyDescent="0.2">
      <c r="A170" s="20" t="s">
        <v>5</v>
      </c>
      <c r="B170" s="19" t="str">
        <f>VLOOKUP($C170,[2]Sheet1!$D$4:$F$281,3,FALSE)</f>
        <v>Newcastle</v>
      </c>
      <c r="C170" s="18" t="s">
        <v>183</v>
      </c>
      <c r="D170" s="17">
        <f>IF(ISERROR(VLOOKUP(C170,[3]Sheet1!$B$11:$J$295,6,FALSE)),"Outstanding",VLOOKUP(C170,[3]Sheet1!$B$11:$J$294,6,FALSE))</f>
        <v>1779089</v>
      </c>
      <c r="E170" s="70" t="s">
        <v>315</v>
      </c>
      <c r="F170" s="134" t="s">
        <v>315</v>
      </c>
      <c r="G170" s="70">
        <v>16954</v>
      </c>
      <c r="H170" s="147">
        <v>42386025</v>
      </c>
      <c r="I170" s="67">
        <f>IF(AND(E170="N/A",G170="N/A"),0,IF(E170="N/A",G170,IF(G170="N/A",E170,E170+G170)))</f>
        <v>16954</v>
      </c>
      <c r="J170" s="68">
        <f>IF(ISERROR(I170/D170),0,I170/D170)</f>
        <v>9.529596327108987E-3</v>
      </c>
    </row>
    <row r="171" spans="1:11" x14ac:dyDescent="0.2">
      <c r="A171" s="20" t="s">
        <v>5</v>
      </c>
      <c r="B171" s="19" t="str">
        <f>VLOOKUP($C171,[2]Sheet1!$D$4:$F$281,3,FALSE)</f>
        <v>eMadlangeni</v>
      </c>
      <c r="C171" s="18" t="s">
        <v>182</v>
      </c>
      <c r="D171" s="17">
        <f>IF(ISERROR(VLOOKUP(C171,[3]Sheet1!$B$11:$J$295,6,FALSE)),"Outstanding",VLOOKUP(C171,[3]Sheet1!$B$11:$J$294,6,FALSE))</f>
        <v>50875</v>
      </c>
      <c r="E171" s="70" t="s">
        <v>315</v>
      </c>
      <c r="F171" s="134" t="s">
        <v>315</v>
      </c>
      <c r="G171" s="70">
        <v>2157</v>
      </c>
      <c r="H171" s="147">
        <v>2201154</v>
      </c>
      <c r="I171" s="67">
        <f>IF(AND(E171="N/A",G171="N/A"),0,IF(E171="N/A",G171,IF(G171="N/A",E171,E171+G171)))</f>
        <v>2157</v>
      </c>
      <c r="J171" s="68">
        <f>IF(ISERROR(I171/D171),0,I171/D171)</f>
        <v>4.2398034398034398E-2</v>
      </c>
    </row>
    <row r="172" spans="1:11" x14ac:dyDescent="0.2">
      <c r="A172" s="20" t="s">
        <v>5</v>
      </c>
      <c r="B172" s="19" t="str">
        <f>VLOOKUP($C172,[2]Sheet1!$D$4:$F$281,3,FALSE)</f>
        <v>Dannhauser</v>
      </c>
      <c r="C172" s="18" t="s">
        <v>181</v>
      </c>
      <c r="D172" s="100" t="str">
        <f>IF(ISERROR(VLOOKUP(C172,[3]Sheet1!$B$11:$J$295,6,FALSE)),"Outstanding",VLOOKUP(C172,[3]Sheet1!$B$11:$J$294,6,FALSE))</f>
        <v>Outstanding</v>
      </c>
      <c r="E172" s="70" t="s">
        <v>315</v>
      </c>
      <c r="F172" s="134" t="s">
        <v>315</v>
      </c>
      <c r="G172" s="70" t="s">
        <v>315</v>
      </c>
      <c r="H172" s="147" t="s">
        <v>315</v>
      </c>
      <c r="I172" s="67">
        <f>IF(AND(E172="N/A",G172="N/A"),0,IF(E172="N/A",G172,IF(G172="N/A",E172,E172+G172)))</f>
        <v>0</v>
      </c>
      <c r="J172" s="68">
        <f>IF(ISERROR(I172/D172),0,I172/D172)</f>
        <v>0</v>
      </c>
    </row>
    <row r="173" spans="1:11" x14ac:dyDescent="0.2">
      <c r="A173" s="20" t="s">
        <v>3</v>
      </c>
      <c r="B173" s="19" t="str">
        <f>VLOOKUP($C173,[2]Sheet1!$D$4:$F$281,3,FALSE)</f>
        <v>Amajuba</v>
      </c>
      <c r="C173" s="18" t="s">
        <v>180</v>
      </c>
      <c r="D173" s="17">
        <f>IF(ISERROR(VLOOKUP(C173,[3]Sheet1!$B$11:$J$295,6,FALSE)),"Outstanding",VLOOKUP(C173,[3]Sheet1!$B$11:$J$294,6,FALSE))</f>
        <v>196356</v>
      </c>
      <c r="E173" s="70">
        <v>0</v>
      </c>
      <c r="F173" s="134">
        <v>0</v>
      </c>
      <c r="G173" s="70">
        <v>0</v>
      </c>
      <c r="H173" s="147">
        <v>0</v>
      </c>
      <c r="I173" s="67">
        <f>IF(AND(E173="N/A",G173="N/A"),0,IF(E173="N/A",G173,IF(G173="N/A",E173,E173+G173)))</f>
        <v>0</v>
      </c>
      <c r="J173" s="68">
        <f>IF(ISERROR(I173/D173),0,I173/D173)</f>
        <v>0</v>
      </c>
    </row>
    <row r="174" spans="1:11" x14ac:dyDescent="0.2">
      <c r="A174" s="20"/>
      <c r="B174" s="24"/>
      <c r="C174" s="18"/>
      <c r="D174" s="17"/>
      <c r="E174" s="16"/>
      <c r="F174" s="135"/>
      <c r="G174" s="16"/>
      <c r="H174" s="148"/>
      <c r="I174" s="67"/>
      <c r="J174" s="68"/>
    </row>
    <row r="175" spans="1:11" x14ac:dyDescent="0.2">
      <c r="A175" s="20"/>
      <c r="B175" s="23" t="str">
        <f>B181&amp;" "&amp;"Municipalities"</f>
        <v>Zululand Municipalities</v>
      </c>
      <c r="C175" s="18"/>
      <c r="D175" s="22">
        <f t="shared" ref="D175:I175" si="40">SUM(D176:D181)</f>
        <v>1751225</v>
      </c>
      <c r="E175" s="21">
        <f t="shared" si="40"/>
        <v>25329</v>
      </c>
      <c r="F175" s="136">
        <f t="shared" si="40"/>
        <v>6044702</v>
      </c>
      <c r="G175" s="21">
        <f t="shared" si="40"/>
        <v>164055</v>
      </c>
      <c r="H175" s="149">
        <f t="shared" si="40"/>
        <v>74831778</v>
      </c>
      <c r="I175" s="90">
        <f t="shared" si="40"/>
        <v>189384</v>
      </c>
      <c r="J175" s="69">
        <f>IF(ISERROR(I175/D175),0,I175/D175)</f>
        <v>0.10814372796185527</v>
      </c>
    </row>
    <row r="176" spans="1:11" x14ac:dyDescent="0.2">
      <c r="A176" s="20" t="s">
        <v>5</v>
      </c>
      <c r="B176" s="19" t="str">
        <f>VLOOKUP($C176,[2]Sheet1!$D$4:$F$281,3,FALSE)</f>
        <v>eDumbe</v>
      </c>
      <c r="C176" s="18" t="s">
        <v>179</v>
      </c>
      <c r="D176" s="17">
        <f>IF(ISERROR(VLOOKUP(C176,[3]Sheet1!$B$11:$J$295,6,FALSE)),"Outstanding",VLOOKUP(C176,[3]Sheet1!$B$11:$J$294,6,FALSE))</f>
        <v>2396</v>
      </c>
      <c r="E176" s="70" t="s">
        <v>315</v>
      </c>
      <c r="F176" s="134" t="s">
        <v>315</v>
      </c>
      <c r="G176" s="70" t="s">
        <v>315</v>
      </c>
      <c r="H176" s="147" t="s">
        <v>315</v>
      </c>
      <c r="I176" s="67">
        <f t="shared" ref="I176:I181" si="41">IF(AND(E176="N/A",G176="N/A"),0,IF(E176="N/A",G176,IF(G176="N/A",E176,E176+G176)))</f>
        <v>0</v>
      </c>
      <c r="J176" s="68">
        <f t="shared" ref="J176:J181" si="42">IF(ISERROR(I176/D176),0,I176/D176)</f>
        <v>0</v>
      </c>
      <c r="K176" s="1">
        <f>IF(ISERROR(J176/E176),0,J176/E176)</f>
        <v>0</v>
      </c>
    </row>
    <row r="177" spans="1:10" x14ac:dyDescent="0.2">
      <c r="A177" s="20" t="s">
        <v>5</v>
      </c>
      <c r="B177" s="19" t="str">
        <f>VLOOKUP($C177,[2]Sheet1!$D$4:$F$281,3,FALSE)</f>
        <v>uPhongolo</v>
      </c>
      <c r="C177" s="18" t="s">
        <v>178</v>
      </c>
      <c r="D177" s="17">
        <f>IF(ISERROR(VLOOKUP(C177,[3]Sheet1!$B$11:$J$295,6,FALSE)),"Outstanding",VLOOKUP(C177,[3]Sheet1!$B$11:$J$294,6,FALSE))</f>
        <v>122257</v>
      </c>
      <c r="E177" s="116" t="s">
        <v>315</v>
      </c>
      <c r="F177" s="134" t="s">
        <v>315</v>
      </c>
      <c r="G177" s="116">
        <v>2239</v>
      </c>
      <c r="H177" s="147">
        <v>3225693</v>
      </c>
      <c r="I177" s="67">
        <f t="shared" si="41"/>
        <v>2239</v>
      </c>
      <c r="J177" s="68">
        <f t="shared" si="42"/>
        <v>1.8313879777845033E-2</v>
      </c>
    </row>
    <row r="178" spans="1:10" x14ac:dyDescent="0.2">
      <c r="A178" s="20" t="s">
        <v>5</v>
      </c>
      <c r="B178" s="19" t="str">
        <f>VLOOKUP($C178,[2]Sheet1!$D$4:$F$281,3,FALSE)</f>
        <v>Abaqulusi</v>
      </c>
      <c r="C178" s="18" t="s">
        <v>177</v>
      </c>
      <c r="D178" s="17">
        <f>IF(ISERROR(VLOOKUP(C178,[3]Sheet1!$B$11:$J$295,6,FALSE)),"Outstanding",VLOOKUP(C178,[3]Sheet1!$B$11:$J$294,6,FALSE))</f>
        <v>429892</v>
      </c>
      <c r="E178" s="103">
        <v>15700</v>
      </c>
      <c r="F178" s="134">
        <v>4410202</v>
      </c>
      <c r="G178" s="103">
        <v>35807</v>
      </c>
      <c r="H178" s="147">
        <v>39785433</v>
      </c>
      <c r="I178" s="101">
        <f t="shared" si="41"/>
        <v>51507</v>
      </c>
      <c r="J178" s="102">
        <f t="shared" si="42"/>
        <v>0.11981381370204609</v>
      </c>
    </row>
    <row r="179" spans="1:10" x14ac:dyDescent="0.2">
      <c r="A179" s="20" t="s">
        <v>5</v>
      </c>
      <c r="B179" s="19" t="str">
        <f>VLOOKUP($C179,[2]Sheet1!$D$4:$F$281,3,FALSE)</f>
        <v>Nongoma</v>
      </c>
      <c r="C179" s="18" t="s">
        <v>176</v>
      </c>
      <c r="D179" s="17">
        <f>IF(ISERROR(VLOOKUP(C179,[3]Sheet1!$B$11:$J$295,6,FALSE)),"Outstanding",VLOOKUP(C179,[3]Sheet1!$B$11:$J$294,6,FALSE))</f>
        <v>161252</v>
      </c>
      <c r="E179" s="70">
        <v>0</v>
      </c>
      <c r="F179" s="134">
        <v>0</v>
      </c>
      <c r="G179" s="70">
        <v>0</v>
      </c>
      <c r="H179" s="147">
        <v>0</v>
      </c>
      <c r="I179" s="67">
        <f t="shared" si="41"/>
        <v>0</v>
      </c>
      <c r="J179" s="68">
        <f t="shared" si="42"/>
        <v>0</v>
      </c>
    </row>
    <row r="180" spans="1:10" x14ac:dyDescent="0.2">
      <c r="A180" s="20" t="s">
        <v>5</v>
      </c>
      <c r="B180" s="19" t="str">
        <f>VLOOKUP($C180,[2]Sheet1!$D$4:$F$281,3,FALSE)</f>
        <v>Ulundi</v>
      </c>
      <c r="C180" s="18" t="s">
        <v>175</v>
      </c>
      <c r="D180" s="17">
        <f>IF(ISERROR(VLOOKUP(C180,[3]Sheet1!$B$11:$J$295,6,FALSE)),"Outstanding",VLOOKUP(C180,[3]Sheet1!$B$11:$J$294,6,FALSE))</f>
        <v>280455</v>
      </c>
      <c r="E180" s="116" t="s">
        <v>315</v>
      </c>
      <c r="F180" s="134" t="s">
        <v>315</v>
      </c>
      <c r="G180" s="116">
        <v>126009</v>
      </c>
      <c r="H180" s="147">
        <v>31820652</v>
      </c>
      <c r="I180" s="114">
        <v>126009</v>
      </c>
      <c r="J180" s="115">
        <v>0.44930202706316519</v>
      </c>
    </row>
    <row r="181" spans="1:10" x14ac:dyDescent="0.2">
      <c r="A181" s="20" t="s">
        <v>3</v>
      </c>
      <c r="B181" s="19" t="str">
        <f>VLOOKUP($C181,[2]Sheet1!$D$4:$F$281,3,FALSE)</f>
        <v>Zululand</v>
      </c>
      <c r="C181" s="18" t="s">
        <v>174</v>
      </c>
      <c r="D181" s="17">
        <f>IF(ISERROR(VLOOKUP(C181,[3]Sheet1!$B$11:$J$295,6,FALSE)),"Outstanding",VLOOKUP(C181,[3]Sheet1!$B$11:$J$294,6,FALSE))</f>
        <v>754973</v>
      </c>
      <c r="E181" s="70">
        <v>9629</v>
      </c>
      <c r="F181" s="134">
        <v>1634500</v>
      </c>
      <c r="G181" s="70" t="s">
        <v>315</v>
      </c>
      <c r="H181" s="147" t="s">
        <v>315</v>
      </c>
      <c r="I181" s="67">
        <f t="shared" si="41"/>
        <v>9629</v>
      </c>
      <c r="J181" s="68">
        <f t="shared" si="42"/>
        <v>1.2754098490939411E-2</v>
      </c>
    </row>
    <row r="182" spans="1:10" x14ac:dyDescent="0.2">
      <c r="A182" s="20"/>
      <c r="B182" s="19"/>
      <c r="C182" s="18"/>
      <c r="D182" s="17"/>
      <c r="E182" s="16"/>
      <c r="F182" s="135"/>
      <c r="G182" s="16"/>
      <c r="H182" s="148"/>
      <c r="I182" s="67"/>
      <c r="J182" s="68"/>
    </row>
    <row r="183" spans="1:10" x14ac:dyDescent="0.2">
      <c r="A183" s="20"/>
      <c r="B183" s="23" t="str">
        <f>B189&amp;" "&amp;"Municipalities"</f>
        <v>Umkhanyakude Municipalities</v>
      </c>
      <c r="C183" s="18"/>
      <c r="D183" s="22">
        <f t="shared" ref="D183:I183" si="43">SUM(D184:D189)</f>
        <v>2306678</v>
      </c>
      <c r="E183" s="21">
        <f t="shared" si="43"/>
        <v>25120</v>
      </c>
      <c r="F183" s="136">
        <f t="shared" si="43"/>
        <v>0</v>
      </c>
      <c r="G183" s="21">
        <f t="shared" si="43"/>
        <v>3388</v>
      </c>
      <c r="H183" s="149">
        <f t="shared" si="43"/>
        <v>0</v>
      </c>
      <c r="I183" s="90">
        <f t="shared" si="43"/>
        <v>28508</v>
      </c>
      <c r="J183" s="69">
        <f>IF(ISERROR(I183/D183),0,I183/D183)</f>
        <v>1.2358898814659004E-2</v>
      </c>
    </row>
    <row r="184" spans="1:10" x14ac:dyDescent="0.2">
      <c r="A184" s="20" t="s">
        <v>5</v>
      </c>
      <c r="B184" s="19" t="str">
        <f>VLOOKUP($C184,[2]Sheet1!$D$4:$F$281,3,FALSE)</f>
        <v>Umhlabuyalingana</v>
      </c>
      <c r="C184" s="18" t="s">
        <v>173</v>
      </c>
      <c r="D184" s="17">
        <f>IF(ISERROR(VLOOKUP(C184,[3]Sheet1!$B$11:$J$295,6,FALSE)),"Outstanding",VLOOKUP(C184,[3]Sheet1!$B$11:$J$294,6,FALSE))</f>
        <v>207122</v>
      </c>
      <c r="E184" s="70" t="s">
        <v>315</v>
      </c>
      <c r="F184" s="134" t="s">
        <v>315</v>
      </c>
      <c r="G184" s="70" t="s">
        <v>315</v>
      </c>
      <c r="H184" s="147" t="s">
        <v>315</v>
      </c>
      <c r="I184" s="67">
        <f t="shared" ref="I184:I189" si="44">IF(AND(E184="N/A",G184="N/A"),0,IF(E184="N/A",G184,IF(G184="N/A",E184,E184+G184)))</f>
        <v>0</v>
      </c>
      <c r="J184" s="68">
        <f t="shared" ref="J184:J189" si="45">IF(ISERROR(I184/D184),0,I184/D184)</f>
        <v>0</v>
      </c>
    </row>
    <row r="185" spans="1:10" x14ac:dyDescent="0.2">
      <c r="A185" s="20" t="s">
        <v>5</v>
      </c>
      <c r="B185" s="19" t="str">
        <f>VLOOKUP($C185,[2]Sheet1!$D$4:$F$281,3,FALSE)</f>
        <v>Jozini</v>
      </c>
      <c r="C185" s="18" t="s">
        <v>172</v>
      </c>
      <c r="D185" s="17">
        <f>IF(ISERROR(VLOOKUP(C185,[3]Sheet1!$B$11:$J$295,6,FALSE)),"Outstanding",VLOOKUP(C185,[3]Sheet1!$B$11:$J$294,6,FALSE))</f>
        <v>182877</v>
      </c>
      <c r="E185" s="116" t="s">
        <v>315</v>
      </c>
      <c r="F185" s="134" t="s">
        <v>315</v>
      </c>
      <c r="G185" s="116" t="s">
        <v>315</v>
      </c>
      <c r="H185" s="147" t="s">
        <v>315</v>
      </c>
      <c r="I185" s="114">
        <f t="shared" si="44"/>
        <v>0</v>
      </c>
      <c r="J185" s="115">
        <f t="shared" si="45"/>
        <v>0</v>
      </c>
    </row>
    <row r="186" spans="1:10" x14ac:dyDescent="0.2">
      <c r="A186" s="20" t="s">
        <v>5</v>
      </c>
      <c r="B186" s="19" t="str">
        <f>VLOOKUP($C186,[2]Sheet1!$D$4:$F$281,3,FALSE)</f>
        <v>The Big 5 False Bay</v>
      </c>
      <c r="C186" s="18" t="s">
        <v>171</v>
      </c>
      <c r="D186" s="17">
        <f>IF(ISERROR(VLOOKUP(C186,[3]Sheet1!$B$11:$J$295,6,FALSE)),"Outstanding",VLOOKUP(C186,[3]Sheet1!$B$11:$J$294,6,FALSE))</f>
        <v>44401</v>
      </c>
      <c r="E186" s="116" t="s">
        <v>315</v>
      </c>
      <c r="F186" s="134" t="s">
        <v>315</v>
      </c>
      <c r="G186" s="116" t="s">
        <v>315</v>
      </c>
      <c r="H186" s="147" t="s">
        <v>315</v>
      </c>
      <c r="I186" s="67">
        <f t="shared" si="44"/>
        <v>0</v>
      </c>
      <c r="J186" s="68">
        <f t="shared" si="45"/>
        <v>0</v>
      </c>
    </row>
    <row r="187" spans="1:10" x14ac:dyDescent="0.2">
      <c r="A187" s="20" t="s">
        <v>5</v>
      </c>
      <c r="B187" s="19" t="str">
        <f>VLOOKUP($C187,[2]Sheet1!$D$4:$F$281,3,FALSE)</f>
        <v>Hlabisa</v>
      </c>
      <c r="C187" s="18" t="s">
        <v>170</v>
      </c>
      <c r="D187" s="17">
        <f>IF(ISERROR(VLOOKUP(C187,[3]Sheet1!$B$11:$J$295,6,FALSE)),"Outstanding",VLOOKUP(C187,[3]Sheet1!$B$11:$J$294,6,FALSE))</f>
        <v>67568</v>
      </c>
      <c r="E187" s="116" t="s">
        <v>315</v>
      </c>
      <c r="F187" s="134" t="s">
        <v>315</v>
      </c>
      <c r="G187" s="116" t="s">
        <v>315</v>
      </c>
      <c r="H187" s="147" t="s">
        <v>315</v>
      </c>
      <c r="I187" s="67">
        <f t="shared" si="44"/>
        <v>0</v>
      </c>
      <c r="J187" s="68">
        <f t="shared" si="45"/>
        <v>0</v>
      </c>
    </row>
    <row r="188" spans="1:10" x14ac:dyDescent="0.2">
      <c r="A188" s="20" t="s">
        <v>5</v>
      </c>
      <c r="B188" s="19" t="str">
        <f>VLOOKUP($C188,[2]Sheet1!$D$4:$F$281,3,FALSE)</f>
        <v>Mtubatuba</v>
      </c>
      <c r="C188" s="18" t="s">
        <v>169</v>
      </c>
      <c r="D188" s="17">
        <f>IF(ISERROR(VLOOKUP(C188,[3]Sheet1!$B$11:$J$295,6,FALSE)),"Outstanding",VLOOKUP(C188,[3]Sheet1!$B$11:$J$294,6,FALSE))</f>
        <v>131698</v>
      </c>
      <c r="E188" s="116" t="s">
        <v>315</v>
      </c>
      <c r="F188" s="134" t="s">
        <v>315</v>
      </c>
      <c r="G188" s="116" t="s">
        <v>315</v>
      </c>
      <c r="H188" s="147" t="s">
        <v>315</v>
      </c>
      <c r="I188" s="67">
        <f t="shared" si="44"/>
        <v>0</v>
      </c>
      <c r="J188" s="68">
        <f t="shared" si="45"/>
        <v>0</v>
      </c>
    </row>
    <row r="189" spans="1:10" x14ac:dyDescent="0.2">
      <c r="A189" s="20" t="s">
        <v>3</v>
      </c>
      <c r="B189" s="19" t="str">
        <f>VLOOKUP($C189,[2]Sheet1!$D$4:$F$281,3,FALSE)</f>
        <v>Umkhanyakude</v>
      </c>
      <c r="C189" s="18" t="s">
        <v>168</v>
      </c>
      <c r="D189" s="17">
        <f>IF(ISERROR(VLOOKUP(C189,[3]Sheet1!$B$11:$J$295,6,FALSE)),"Outstanding",VLOOKUP(C189,[3]Sheet1!$B$11:$J$294,6,FALSE))</f>
        <v>1673012</v>
      </c>
      <c r="E189" s="70">
        <v>25120</v>
      </c>
      <c r="F189" s="134" t="s">
        <v>315</v>
      </c>
      <c r="G189" s="70">
        <v>3388</v>
      </c>
      <c r="H189" s="147" t="s">
        <v>315</v>
      </c>
      <c r="I189" s="67">
        <f t="shared" si="44"/>
        <v>28508</v>
      </c>
      <c r="J189" s="68">
        <f t="shared" si="45"/>
        <v>1.7039925595273675E-2</v>
      </c>
    </row>
    <row r="190" spans="1:10" x14ac:dyDescent="0.2">
      <c r="A190" s="20"/>
      <c r="B190" s="19"/>
      <c r="C190" s="18"/>
      <c r="D190" s="17"/>
      <c r="E190" s="16"/>
      <c r="F190" s="135"/>
      <c r="G190" s="16"/>
      <c r="H190" s="148"/>
      <c r="I190" s="17"/>
      <c r="J190" s="69"/>
    </row>
    <row r="191" spans="1:10" x14ac:dyDescent="0.2">
      <c r="A191" s="20"/>
      <c r="B191" s="23" t="str">
        <f>B198&amp;" "&amp;"Municipalities"</f>
        <v>uThungulu Municipalities</v>
      </c>
      <c r="C191" s="18"/>
      <c r="D191" s="22">
        <f t="shared" ref="D191:I191" si="46">SUM(D192:D198)</f>
        <v>3400372</v>
      </c>
      <c r="E191" s="21">
        <f t="shared" si="46"/>
        <v>29276</v>
      </c>
      <c r="F191" s="136">
        <f t="shared" si="46"/>
        <v>14346747.09</v>
      </c>
      <c r="G191" s="21">
        <f t="shared" si="46"/>
        <v>95583</v>
      </c>
      <c r="H191" s="149">
        <f t="shared" si="46"/>
        <v>144884711</v>
      </c>
      <c r="I191" s="90">
        <f t="shared" si="46"/>
        <v>124859</v>
      </c>
      <c r="J191" s="69">
        <f>IF(ISERROR(I191/D191),0,I191/D191)</f>
        <v>3.6719217779701753E-2</v>
      </c>
    </row>
    <row r="192" spans="1:10" x14ac:dyDescent="0.2">
      <c r="A192" s="20" t="s">
        <v>5</v>
      </c>
      <c r="B192" s="19" t="str">
        <f>VLOOKUP($C192,[2]Sheet1!$D$4:$F$281,3,FALSE)</f>
        <v>Mfolozi</v>
      </c>
      <c r="C192" s="18" t="s">
        <v>167</v>
      </c>
      <c r="D192" s="17">
        <f>IF(ISERROR(VLOOKUP(C192,[3]Sheet1!$B$11:$J$295,6,FALSE)),"Outstanding",VLOOKUP(C192,[3]Sheet1!$B$11:$J$294,6,FALSE))</f>
        <v>65422</v>
      </c>
      <c r="E192" s="70">
        <v>0</v>
      </c>
      <c r="F192" s="134">
        <v>0</v>
      </c>
      <c r="G192" s="70">
        <v>0</v>
      </c>
      <c r="H192" s="147">
        <v>0</v>
      </c>
      <c r="I192" s="67">
        <f t="shared" ref="I192:I198" si="47">IF(AND(E192="N/A",G192="N/A"),0,IF(E192="N/A",G192,IF(G192="N/A",E192,E192+G192)))</f>
        <v>0</v>
      </c>
      <c r="J192" s="68">
        <f t="shared" ref="J192:J198" si="48">IF(ISERROR(I192/D192),0,I192/D192)</f>
        <v>0</v>
      </c>
    </row>
    <row r="193" spans="1:10" x14ac:dyDescent="0.2">
      <c r="A193" s="20" t="s">
        <v>5</v>
      </c>
      <c r="B193" s="19" t="str">
        <f>VLOOKUP($C193,[2]Sheet1!$D$4:$F$281,3,FALSE)</f>
        <v>uMhlathuze</v>
      </c>
      <c r="C193" s="18" t="s">
        <v>166</v>
      </c>
      <c r="D193" s="17">
        <f>IF(ISERROR(VLOOKUP(C193,[3]Sheet1!$B$11:$J$295,6,FALSE)),"Outstanding",VLOOKUP(C193,[3]Sheet1!$B$11:$J$294,6,FALSE))</f>
        <v>2207111</v>
      </c>
      <c r="E193" s="70">
        <v>20370</v>
      </c>
      <c r="F193" s="134">
        <v>14345404</v>
      </c>
      <c r="G193" s="70">
        <v>85481</v>
      </c>
      <c r="H193" s="147">
        <v>144883099</v>
      </c>
      <c r="I193" s="67">
        <f t="shared" si="47"/>
        <v>105851</v>
      </c>
      <c r="J193" s="68">
        <f t="shared" si="48"/>
        <v>4.7959074101846258E-2</v>
      </c>
    </row>
    <row r="194" spans="1:10" x14ac:dyDescent="0.2">
      <c r="A194" s="20" t="s">
        <v>5</v>
      </c>
      <c r="B194" s="19" t="str">
        <f>VLOOKUP($C194,[2]Sheet1!$D$4:$F$281,3,FALSE)</f>
        <v>Ntambanana</v>
      </c>
      <c r="C194" s="18" t="s">
        <v>165</v>
      </c>
      <c r="D194" s="17">
        <f>IF(ISERROR(VLOOKUP(C194,[3]Sheet1!$B$11:$J$295,6,FALSE)),"Outstanding",VLOOKUP(C194,[3]Sheet1!$B$11:$J$294,6,FALSE))</f>
        <v>67912</v>
      </c>
      <c r="E194" s="70">
        <v>0</v>
      </c>
      <c r="F194" s="134">
        <v>0</v>
      </c>
      <c r="G194" s="70">
        <v>0</v>
      </c>
      <c r="H194" s="147">
        <v>0</v>
      </c>
      <c r="I194" s="67">
        <f t="shared" si="47"/>
        <v>0</v>
      </c>
      <c r="J194" s="68">
        <f t="shared" si="48"/>
        <v>0</v>
      </c>
    </row>
    <row r="195" spans="1:10" x14ac:dyDescent="0.2">
      <c r="A195" s="20" t="s">
        <v>5</v>
      </c>
      <c r="B195" s="19" t="str">
        <f>VLOOKUP($C195,[2]Sheet1!$D$4:$F$281,3,FALSE)</f>
        <v>uMlalazi</v>
      </c>
      <c r="C195" s="18" t="s">
        <v>164</v>
      </c>
      <c r="D195" s="17">
        <f>IF(ISERROR(VLOOKUP(C195,[3]Sheet1!$B$11:$J$295,6,FALSE)),"Outstanding",VLOOKUP(C195,[3]Sheet1!$B$11:$J$294,6,FALSE))</f>
        <v>225837</v>
      </c>
      <c r="E195" s="70" t="s">
        <v>315</v>
      </c>
      <c r="F195" s="134" t="s">
        <v>315</v>
      </c>
      <c r="G195" s="70">
        <v>7054</v>
      </c>
      <c r="H195" s="147" t="s">
        <v>315</v>
      </c>
      <c r="I195" s="67">
        <f t="shared" si="47"/>
        <v>7054</v>
      </c>
      <c r="J195" s="68">
        <f t="shared" si="48"/>
        <v>3.1234917219056222E-2</v>
      </c>
    </row>
    <row r="196" spans="1:10" x14ac:dyDescent="0.2">
      <c r="A196" s="20" t="s">
        <v>5</v>
      </c>
      <c r="B196" s="19" t="str">
        <f>VLOOKUP($C196,[2]Sheet1!$D$4:$F$281,3,FALSE)</f>
        <v>Mthonjaneni</v>
      </c>
      <c r="C196" s="18" t="s">
        <v>163</v>
      </c>
      <c r="D196" s="17">
        <f>IF(ISERROR(VLOOKUP(C196,[3]Sheet1!$B$11:$J$295,6,FALSE)),"Outstanding",VLOOKUP(C196,[3]Sheet1!$B$11:$J$294,6,FALSE))</f>
        <v>103116</v>
      </c>
      <c r="E196" s="116" t="s">
        <v>315</v>
      </c>
      <c r="F196" s="134" t="s">
        <v>315</v>
      </c>
      <c r="G196" s="116">
        <v>1609</v>
      </c>
      <c r="H196" s="147">
        <v>1612</v>
      </c>
      <c r="I196" s="67">
        <f t="shared" si="47"/>
        <v>1609</v>
      </c>
      <c r="J196" s="68">
        <f t="shared" si="48"/>
        <v>1.5603786027386633E-2</v>
      </c>
    </row>
    <row r="197" spans="1:10" x14ac:dyDescent="0.2">
      <c r="A197" s="20" t="s">
        <v>5</v>
      </c>
      <c r="B197" s="19" t="str">
        <f>VLOOKUP($C197,[2]Sheet1!$D$4:$F$281,3,FALSE)</f>
        <v>Nkandla</v>
      </c>
      <c r="C197" s="18" t="s">
        <v>162</v>
      </c>
      <c r="D197" s="17">
        <f>IF(ISERROR(VLOOKUP(C197,[3]Sheet1!$B$11:$J$295,6,FALSE)),"Outstanding",VLOOKUP(C197,[3]Sheet1!$B$11:$J$294,6,FALSE))</f>
        <v>86215</v>
      </c>
      <c r="E197" s="70" t="s">
        <v>315</v>
      </c>
      <c r="F197" s="134" t="s">
        <v>315</v>
      </c>
      <c r="G197" s="70">
        <v>1439</v>
      </c>
      <c r="H197" s="147" t="s">
        <v>315</v>
      </c>
      <c r="I197" s="67">
        <f t="shared" si="47"/>
        <v>1439</v>
      </c>
      <c r="J197" s="68">
        <f t="shared" si="48"/>
        <v>1.6690831061880185E-2</v>
      </c>
    </row>
    <row r="198" spans="1:10" x14ac:dyDescent="0.2">
      <c r="A198" s="20" t="s">
        <v>3</v>
      </c>
      <c r="B198" s="19" t="str">
        <f>VLOOKUP($C198,[2]Sheet1!$D$4:$F$281,3,FALSE)</f>
        <v>uThungulu</v>
      </c>
      <c r="C198" s="18" t="s">
        <v>161</v>
      </c>
      <c r="D198" s="17">
        <f>IF(ISERROR(VLOOKUP(C198,[3]Sheet1!$B$11:$J$295,6,FALSE)),"Outstanding",VLOOKUP(C198,[3]Sheet1!$B$11:$J$294,6,FALSE))</f>
        <v>644759</v>
      </c>
      <c r="E198" s="70">
        <v>8906</v>
      </c>
      <c r="F198" s="134">
        <f>1343090/1000</f>
        <v>1343.09</v>
      </c>
      <c r="G198" s="70" t="s">
        <v>315</v>
      </c>
      <c r="H198" s="147" t="s">
        <v>315</v>
      </c>
      <c r="I198" s="67">
        <f t="shared" si="47"/>
        <v>8906</v>
      </c>
      <c r="J198" s="68">
        <f t="shared" si="48"/>
        <v>1.3812913041927295E-2</v>
      </c>
    </row>
    <row r="199" spans="1:10" x14ac:dyDescent="0.2">
      <c r="A199" s="20"/>
      <c r="B199" s="19"/>
      <c r="C199" s="18"/>
      <c r="D199" s="22"/>
      <c r="E199" s="21"/>
      <c r="F199" s="136"/>
      <c r="G199" s="21"/>
      <c r="H199" s="149"/>
      <c r="I199" s="90"/>
      <c r="J199" s="69"/>
    </row>
    <row r="200" spans="1:10" x14ac:dyDescent="0.2">
      <c r="A200" s="20"/>
      <c r="B200" s="23" t="str">
        <f>B205&amp;" "&amp;"Municipalities"</f>
        <v>iLembe Municipalities</v>
      </c>
      <c r="C200" s="18"/>
      <c r="D200" s="22">
        <f t="shared" ref="D200:I200" si="49">SUM(D201:D205)</f>
        <v>2021328</v>
      </c>
      <c r="E200" s="21">
        <f t="shared" si="49"/>
        <v>126705</v>
      </c>
      <c r="F200" s="136">
        <f t="shared" si="49"/>
        <v>11926</v>
      </c>
      <c r="G200" s="21">
        <f t="shared" si="49"/>
        <v>50054</v>
      </c>
      <c r="H200" s="149">
        <f t="shared" si="49"/>
        <v>75840944</v>
      </c>
      <c r="I200" s="90">
        <f t="shared" si="49"/>
        <v>176759</v>
      </c>
      <c r="J200" s="69">
        <f t="shared" ref="J200:J205" si="50">IF(ISERROR(I200/D200),0,I200/D200)</f>
        <v>8.7446965559275877E-2</v>
      </c>
    </row>
    <row r="201" spans="1:10" x14ac:dyDescent="0.2">
      <c r="A201" s="20" t="s">
        <v>5</v>
      </c>
      <c r="B201" s="19" t="str">
        <f>VLOOKUP($C201,[2]Sheet1!$D$4:$F$281,3,FALSE)</f>
        <v>Mandeni</v>
      </c>
      <c r="C201" s="18" t="s">
        <v>160</v>
      </c>
      <c r="D201" s="17">
        <f>IF(ISERROR(VLOOKUP(C201,[3]Sheet1!$B$11:$J$295,6,FALSE)),"Outstanding",VLOOKUP(C201,[3]Sheet1!$B$11:$J$294,6,FALSE))</f>
        <v>152024</v>
      </c>
      <c r="E201" s="70" t="s">
        <v>315</v>
      </c>
      <c r="F201" s="134" t="s">
        <v>315</v>
      </c>
      <c r="G201" s="70">
        <v>1046</v>
      </c>
      <c r="H201" s="147">
        <v>1666754</v>
      </c>
      <c r="I201" s="67">
        <f>IF(AND(E201="N/A",G201="N/A"),0,IF(E201="N/A",G201,IF(G201="N/A",E201,E201+G201)))</f>
        <v>1046</v>
      </c>
      <c r="J201" s="68">
        <f t="shared" si="50"/>
        <v>6.8804925538072936E-3</v>
      </c>
    </row>
    <row r="202" spans="1:10" x14ac:dyDescent="0.2">
      <c r="A202" s="20" t="s">
        <v>5</v>
      </c>
      <c r="B202" s="19" t="str">
        <f>VLOOKUP($C202,[2]Sheet1!$D$4:$F$281,3,FALSE)</f>
        <v>KwaDukuza</v>
      </c>
      <c r="C202" s="18" t="s">
        <v>159</v>
      </c>
      <c r="D202" s="17">
        <f>IF(ISERROR(VLOOKUP(C202,[3]Sheet1!$B$11:$J$295,6,FALSE)),"Outstanding",VLOOKUP(C202,[3]Sheet1!$B$11:$J$294,6,FALSE))</f>
        <v>942629</v>
      </c>
      <c r="E202" s="70" t="s">
        <v>315</v>
      </c>
      <c r="F202" s="134" t="s">
        <v>315</v>
      </c>
      <c r="G202" s="70">
        <v>49008</v>
      </c>
      <c r="H202" s="147">
        <v>74174190</v>
      </c>
      <c r="I202" s="67">
        <f>IF(AND(E202="N/A",G202="N/A"),0,IF(E202="N/A",G202,IF(G202="N/A",E202,E202+G202)))</f>
        <v>49008</v>
      </c>
      <c r="J202" s="68">
        <f t="shared" si="50"/>
        <v>5.1990762007109899E-2</v>
      </c>
    </row>
    <row r="203" spans="1:10" x14ac:dyDescent="0.2">
      <c r="A203" s="20" t="s">
        <v>5</v>
      </c>
      <c r="B203" s="19" t="str">
        <f>VLOOKUP($C203,[2]Sheet1!$D$4:$F$281,3,FALSE)</f>
        <v>Ndwedwe</v>
      </c>
      <c r="C203" s="18" t="s">
        <v>158</v>
      </c>
      <c r="D203" s="17">
        <f>IF(ISERROR(VLOOKUP(C203,[3]Sheet1!$B$11:$J$295,6,FALSE)),"Outstanding",VLOOKUP(C203,[3]Sheet1!$B$11:$J$294,6,FALSE))</f>
        <v>113521</v>
      </c>
      <c r="E203" s="117" t="s">
        <v>315</v>
      </c>
      <c r="F203" s="143" t="s">
        <v>315</v>
      </c>
      <c r="G203" s="117" t="s">
        <v>315</v>
      </c>
      <c r="H203" s="156" t="s">
        <v>315</v>
      </c>
      <c r="I203" s="67">
        <f>IF(AND(E203="N/A",G203="N/A"),0,IF(E203="N/A",G203,IF(G203="N/A",E203,E203+G203)))</f>
        <v>0</v>
      </c>
      <c r="J203" s="68">
        <f t="shared" si="50"/>
        <v>0</v>
      </c>
    </row>
    <row r="204" spans="1:10" x14ac:dyDescent="0.2">
      <c r="A204" s="20" t="s">
        <v>5</v>
      </c>
      <c r="B204" s="19" t="str">
        <f>VLOOKUP($C204,[2]Sheet1!$D$4:$F$281,3,FALSE)</f>
        <v>Maphumulo</v>
      </c>
      <c r="C204" s="18" t="s">
        <v>157</v>
      </c>
      <c r="D204" s="17">
        <f>IF(ISERROR(VLOOKUP(C204,[3]Sheet1!$B$11:$J$295,6,FALSE)),"Outstanding",VLOOKUP(C204,[3]Sheet1!$B$11:$J$294,6,FALSE))</f>
        <v>95072</v>
      </c>
      <c r="E204" s="116" t="s">
        <v>315</v>
      </c>
      <c r="F204" s="134" t="s">
        <v>315</v>
      </c>
      <c r="G204" s="116" t="s">
        <v>315</v>
      </c>
      <c r="H204" s="147" t="s">
        <v>315</v>
      </c>
      <c r="I204" s="114">
        <f>IF(AND(E204="N/A",G204="N/A"),0,IF(E204="N/A",G204,IF(G204="N/A",E204,E204+G204)))</f>
        <v>0</v>
      </c>
      <c r="J204" s="115" t="s">
        <v>315</v>
      </c>
    </row>
    <row r="205" spans="1:10" x14ac:dyDescent="0.2">
      <c r="A205" s="20" t="s">
        <v>3</v>
      </c>
      <c r="B205" s="19" t="str">
        <f>VLOOKUP($C205,[2]Sheet1!$D$4:$F$281,3,FALSE)</f>
        <v>iLembe</v>
      </c>
      <c r="C205" s="18" t="s">
        <v>156</v>
      </c>
      <c r="D205" s="17">
        <f>IF(ISERROR(VLOOKUP(C205,[3]Sheet1!$B$11:$J$295,6,FALSE)),"Outstanding",VLOOKUP(C205,[3]Sheet1!$B$11:$J$294,6,FALSE))</f>
        <v>718082</v>
      </c>
      <c r="E205" s="70">
        <v>126705</v>
      </c>
      <c r="F205" s="134">
        <v>11926</v>
      </c>
      <c r="G205" s="70" t="s">
        <v>315</v>
      </c>
      <c r="H205" s="147" t="s">
        <v>315</v>
      </c>
      <c r="I205" s="67">
        <f>IF(AND(E205="N/A",G205="N/A"),0,IF(E205="N/A",G205,IF(G205="N/A",E205,E205+G205)))</f>
        <v>126705</v>
      </c>
      <c r="J205" s="68">
        <f t="shared" si="50"/>
        <v>0.17644920775064687</v>
      </c>
    </row>
    <row r="206" spans="1:10" x14ac:dyDescent="0.2">
      <c r="A206" s="20"/>
      <c r="B206" s="19"/>
      <c r="C206" s="18"/>
      <c r="D206" s="17"/>
      <c r="E206" s="37"/>
      <c r="F206" s="139"/>
      <c r="G206" s="37"/>
      <c r="H206" s="152"/>
      <c r="I206" s="67"/>
      <c r="J206" s="68"/>
    </row>
    <row r="207" spans="1:10" x14ac:dyDescent="0.2">
      <c r="A207" s="30"/>
      <c r="B207" s="23" t="str">
        <f>B213&amp;" "&amp;"Municipalities"</f>
        <v>Sisonke Municipalities</v>
      </c>
      <c r="C207" s="13"/>
      <c r="D207" s="22">
        <f t="shared" ref="D207:I207" si="51">SUM(D208:D213)</f>
        <v>1316538</v>
      </c>
      <c r="E207" s="21">
        <f t="shared" si="51"/>
        <v>7</v>
      </c>
      <c r="F207" s="136">
        <f t="shared" si="51"/>
        <v>227875</v>
      </c>
      <c r="G207" s="21">
        <f t="shared" si="51"/>
        <v>601</v>
      </c>
      <c r="H207" s="149">
        <f t="shared" si="51"/>
        <v>892</v>
      </c>
      <c r="I207" s="90">
        <f t="shared" si="51"/>
        <v>608</v>
      </c>
      <c r="J207" s="69">
        <f>IF(ISERROR(I207/D207),0,I207/D207)</f>
        <v>4.6181728138496573E-4</v>
      </c>
    </row>
    <row r="208" spans="1:10" x14ac:dyDescent="0.2">
      <c r="A208" s="20" t="s">
        <v>5</v>
      </c>
      <c r="B208" s="19" t="str">
        <f>VLOOKUP($C208,[2]Sheet1!$D$4:$F$281,3,FALSE)</f>
        <v>Ingwe</v>
      </c>
      <c r="C208" s="18" t="s">
        <v>155</v>
      </c>
      <c r="D208" s="17">
        <f>IF(ISERROR(VLOOKUP(C208,[3]Sheet1!$B$11:$J$295,6,FALSE)),"Outstanding",VLOOKUP(C208,[3]Sheet1!$B$11:$J$294,6,FALSE))</f>
        <v>86607</v>
      </c>
      <c r="E208" s="70">
        <v>0</v>
      </c>
      <c r="F208" s="134">
        <v>0</v>
      </c>
      <c r="G208" s="70">
        <v>0</v>
      </c>
      <c r="H208" s="147">
        <v>0</v>
      </c>
      <c r="I208" s="67">
        <f t="shared" ref="I208:I213" si="52">IF(AND(E208="N/A",G208="N/A"),0,IF(E208="N/A",G208,IF(G208="N/A",E208,E208+G208)))</f>
        <v>0</v>
      </c>
      <c r="J208" s="68">
        <f t="shared" ref="J208:J213" si="53">IF(ISERROR(I208/D208),0,I208/D208)</f>
        <v>0</v>
      </c>
    </row>
    <row r="209" spans="1:211" x14ac:dyDescent="0.2">
      <c r="A209" s="20" t="s">
        <v>5</v>
      </c>
      <c r="B209" s="19" t="str">
        <f>VLOOKUP($C209,[2]Sheet1!$D$4:$F$281,3,FALSE)</f>
        <v>Kwa Sani</v>
      </c>
      <c r="C209" s="18" t="s">
        <v>154</v>
      </c>
      <c r="D209" s="17">
        <f>IF(ISERROR(VLOOKUP(C209,[3]Sheet1!$B$11:$J$295,6,FALSE)),"Outstanding",VLOOKUP(C209,[3]Sheet1!$B$11:$J$294,6,FALSE))</f>
        <v>33612</v>
      </c>
      <c r="E209" s="70">
        <v>0</v>
      </c>
      <c r="F209" s="134">
        <v>0</v>
      </c>
      <c r="G209" s="70">
        <v>0</v>
      </c>
      <c r="H209" s="147">
        <v>0</v>
      </c>
      <c r="I209" s="67">
        <f t="shared" si="52"/>
        <v>0</v>
      </c>
      <c r="J209" s="68">
        <f t="shared" si="53"/>
        <v>0</v>
      </c>
    </row>
    <row r="210" spans="1:211" x14ac:dyDescent="0.2">
      <c r="A210" s="20" t="s">
        <v>5</v>
      </c>
      <c r="B210" s="19" t="str">
        <f>VLOOKUP($C210,[2]Sheet1!$D$4:$F$281,3,FALSE)</f>
        <v>Greater Kokstad</v>
      </c>
      <c r="C210" s="18" t="s">
        <v>153</v>
      </c>
      <c r="D210" s="17">
        <f>IF(ISERROR(VLOOKUP(C210,[3]Sheet1!$B$11:$J$295,6,FALSE)),"Outstanding",VLOOKUP(C210,[3]Sheet1!$B$11:$J$294,6,FALSE))</f>
        <v>332444</v>
      </c>
      <c r="E210" s="70" t="s">
        <v>315</v>
      </c>
      <c r="F210" s="134" t="s">
        <v>315</v>
      </c>
      <c r="G210" s="70">
        <v>601</v>
      </c>
      <c r="H210" s="147">
        <v>892</v>
      </c>
      <c r="I210" s="67">
        <f t="shared" si="52"/>
        <v>601</v>
      </c>
      <c r="J210" s="68">
        <f t="shared" si="53"/>
        <v>1.807823272491006E-3</v>
      </c>
    </row>
    <row r="211" spans="1:211" x14ac:dyDescent="0.2">
      <c r="A211" s="20" t="s">
        <v>5</v>
      </c>
      <c r="B211" s="19" t="str">
        <f>VLOOKUP($C211,[2]Sheet1!$D$4:$F$281,3,FALSE)</f>
        <v>Ubuhlebezwe</v>
      </c>
      <c r="C211" s="18" t="s">
        <v>152</v>
      </c>
      <c r="D211" s="17">
        <f>IF(ISERROR(VLOOKUP(C211,[3]Sheet1!$B$11:$J$295,6,FALSE)),"Outstanding",VLOOKUP(C211,[3]Sheet1!$B$11:$J$294,6,FALSE))</f>
        <v>117884</v>
      </c>
      <c r="E211" s="70">
        <v>0</v>
      </c>
      <c r="F211" s="134">
        <v>0</v>
      </c>
      <c r="G211" s="70">
        <v>0</v>
      </c>
      <c r="H211" s="147">
        <v>0</v>
      </c>
      <c r="I211" s="67">
        <f t="shared" si="52"/>
        <v>0</v>
      </c>
      <c r="J211" s="68">
        <f t="shared" si="53"/>
        <v>0</v>
      </c>
    </row>
    <row r="212" spans="1:211" x14ac:dyDescent="0.2">
      <c r="A212" s="20" t="s">
        <v>5</v>
      </c>
      <c r="B212" s="19" t="str">
        <f>VLOOKUP($C212,[2]Sheet1!$D$4:$F$281,3,FALSE)</f>
        <v>Umzimkhulu</v>
      </c>
      <c r="C212" s="18" t="s">
        <v>151</v>
      </c>
      <c r="D212" s="17">
        <f>IF(ISERROR(VLOOKUP(C212,[3]Sheet1!$B$11:$J$295,6,FALSE)),"Outstanding",VLOOKUP(C212,[3]Sheet1!$B$11:$J$294,6,FALSE))</f>
        <v>216138</v>
      </c>
      <c r="E212" s="70">
        <v>0</v>
      </c>
      <c r="F212" s="134">
        <v>0</v>
      </c>
      <c r="G212" s="70">
        <v>0</v>
      </c>
      <c r="H212" s="147">
        <v>0</v>
      </c>
      <c r="I212" s="67">
        <f t="shared" si="52"/>
        <v>0</v>
      </c>
      <c r="J212" s="68">
        <f t="shared" si="53"/>
        <v>0</v>
      </c>
    </row>
    <row r="213" spans="1:211" x14ac:dyDescent="0.2">
      <c r="A213" s="20" t="s">
        <v>3</v>
      </c>
      <c r="B213" s="19" t="str">
        <f>VLOOKUP($C213,[2]Sheet1!$D$4:$F$281,3,FALSE)</f>
        <v>Sisonke</v>
      </c>
      <c r="C213" s="18" t="s">
        <v>150</v>
      </c>
      <c r="D213" s="17">
        <f>IF(ISERROR(VLOOKUP(C213,[3]Sheet1!$B$11:$J$295,6,FALSE)),"Outstanding",VLOOKUP(C213,[3]Sheet1!$B$11:$J$294,6,FALSE))</f>
        <v>529853</v>
      </c>
      <c r="E213" s="70">
        <v>7</v>
      </c>
      <c r="F213" s="134">
        <v>227875</v>
      </c>
      <c r="G213" s="70" t="s">
        <v>315</v>
      </c>
      <c r="H213" s="147" t="s">
        <v>315</v>
      </c>
      <c r="I213" s="67">
        <f t="shared" si="52"/>
        <v>7</v>
      </c>
      <c r="J213" s="68">
        <f t="shared" si="53"/>
        <v>1.3211211411466954E-5</v>
      </c>
    </row>
    <row r="214" spans="1:211" x14ac:dyDescent="0.2">
      <c r="A214" s="20"/>
      <c r="B214" s="19"/>
      <c r="C214" s="18"/>
      <c r="D214" s="17"/>
      <c r="E214" s="16"/>
      <c r="F214" s="135"/>
      <c r="G214" s="16"/>
      <c r="H214" s="148"/>
      <c r="I214" s="17"/>
      <c r="J214" s="69"/>
    </row>
    <row r="215" spans="1:211" s="12" customFormat="1" x14ac:dyDescent="0.2">
      <c r="A215" s="71">
        <f>COUNTIF(A131:A214,"A")+COUNTIF(A131:A214,"b")+COUNTIF(A131:A214,"c")</f>
        <v>61</v>
      </c>
      <c r="B215" s="14" t="s">
        <v>149</v>
      </c>
      <c r="C215" s="13"/>
      <c r="D215" s="22">
        <f t="shared" ref="D215:I215" si="54">D133+D135+D144+D154+D162+D169+D175+D183+D191+D200+D207</f>
        <v>47978404</v>
      </c>
      <c r="E215" s="21">
        <f t="shared" si="54"/>
        <v>785099</v>
      </c>
      <c r="F215" s="136">
        <f t="shared" si="54"/>
        <v>149554498.09</v>
      </c>
      <c r="G215" s="21">
        <f t="shared" si="54"/>
        <v>854651</v>
      </c>
      <c r="H215" s="149">
        <f t="shared" si="54"/>
        <v>1034979290.62</v>
      </c>
      <c r="I215" s="90">
        <f t="shared" si="54"/>
        <v>1639750</v>
      </c>
      <c r="J215" s="69">
        <f>IF(ISERROR(I215/D215),0,I215/D215)</f>
        <v>3.4176835061041216E-2</v>
      </c>
    </row>
    <row r="216" spans="1:211" x14ac:dyDescent="0.2">
      <c r="A216" s="11"/>
      <c r="B216" s="72"/>
      <c r="C216" s="73"/>
      <c r="D216" s="74"/>
      <c r="E216" s="81"/>
      <c r="F216" s="138"/>
      <c r="G216" s="81"/>
      <c r="H216" s="151"/>
      <c r="I216" s="76"/>
      <c r="J216" s="77"/>
    </row>
    <row r="217" spans="1:211" x14ac:dyDescent="0.2">
      <c r="A217" s="20"/>
      <c r="B217" s="15"/>
      <c r="C217" s="28"/>
      <c r="D217" s="17"/>
      <c r="E217" s="16"/>
      <c r="F217" s="135"/>
      <c r="G217" s="16"/>
      <c r="H217" s="148"/>
      <c r="I217" s="67"/>
      <c r="J217" s="68"/>
    </row>
    <row r="218" spans="1:211" x14ac:dyDescent="0.2">
      <c r="A218" s="20"/>
      <c r="B218" s="14" t="s">
        <v>148</v>
      </c>
      <c r="C218" s="26"/>
      <c r="D218" s="17"/>
      <c r="E218" s="16"/>
      <c r="F218" s="135"/>
      <c r="G218" s="16"/>
      <c r="H218" s="148"/>
      <c r="I218" s="67"/>
      <c r="J218" s="68"/>
    </row>
    <row r="219" spans="1:211" x14ac:dyDescent="0.2">
      <c r="A219" s="20"/>
      <c r="B219" s="14"/>
      <c r="C219" s="26"/>
      <c r="D219" s="17"/>
      <c r="E219" s="16"/>
      <c r="F219" s="135"/>
      <c r="G219" s="16"/>
      <c r="H219" s="148"/>
      <c r="I219" s="67"/>
      <c r="J219" s="68"/>
    </row>
    <row r="220" spans="1:211" x14ac:dyDescent="0.2">
      <c r="A220" s="30"/>
      <c r="B220" s="23" t="str">
        <f>B226&amp;" "&amp;"Municipalities"</f>
        <v>Sekhukhune Municipalities</v>
      </c>
      <c r="C220" s="13"/>
      <c r="D220" s="22">
        <f t="shared" ref="D220:I220" si="55">SUM(D221:D226)</f>
        <v>2582511</v>
      </c>
      <c r="E220" s="21">
        <f t="shared" si="55"/>
        <v>4030</v>
      </c>
      <c r="F220" s="136">
        <f t="shared" si="55"/>
        <v>0</v>
      </c>
      <c r="G220" s="21">
        <f t="shared" si="55"/>
        <v>8727</v>
      </c>
      <c r="H220" s="149">
        <f t="shared" si="55"/>
        <v>12407335.98</v>
      </c>
      <c r="I220" s="90">
        <f t="shared" si="55"/>
        <v>12757</v>
      </c>
      <c r="J220" s="69">
        <f>IF(ISERROR(I220/D220),0,I220/D220)</f>
        <v>4.9397659874440029E-3</v>
      </c>
    </row>
    <row r="221" spans="1:211" x14ac:dyDescent="0.2">
      <c r="A221" s="20" t="s">
        <v>5</v>
      </c>
      <c r="B221" s="19" t="str">
        <f>VLOOKUP($C221,[2]Sheet1!$D$4:$F$281,3,FALSE)</f>
        <v>Ephraim Mogale</v>
      </c>
      <c r="C221" s="18" t="s">
        <v>147</v>
      </c>
      <c r="D221" s="17">
        <f>IF(ISERROR(VLOOKUP(C221,[3]Sheet1!$B$11:$J$295,6,FALSE)),"Outstanding",VLOOKUP(C221,[3]Sheet1!$B$11:$J$294,6,FALSE))</f>
        <v>930956</v>
      </c>
      <c r="E221" s="70">
        <v>0</v>
      </c>
      <c r="F221" s="134">
        <v>0</v>
      </c>
      <c r="G221" s="70">
        <v>0</v>
      </c>
      <c r="H221" s="147">
        <v>0</v>
      </c>
      <c r="I221" s="67">
        <f t="shared" ref="I221:I226" si="56">IF(AND(E221="N/A",G221="N/A"),0,IF(E221="N/A",G221,IF(G221="N/A",E221,E221+G221)))</f>
        <v>0</v>
      </c>
      <c r="J221" s="68">
        <f t="shared" ref="J221:J226" si="57">IF(ISERROR(I221/D221),0,I221/D221)</f>
        <v>0</v>
      </c>
    </row>
    <row r="222" spans="1:211" x14ac:dyDescent="0.2">
      <c r="A222" s="20" t="s">
        <v>5</v>
      </c>
      <c r="B222" s="19" t="str">
        <f>VLOOKUP($C222,[2]Sheet1!$D$4:$F$281,3,FALSE)</f>
        <v>Elias Motsoaledi</v>
      </c>
      <c r="C222" s="18" t="s">
        <v>146</v>
      </c>
      <c r="D222" s="17">
        <f>IF(ISERROR(VLOOKUP(C222,[3]Sheet1!$B$11:$J$295,6,FALSE)),"Outstanding",VLOOKUP(C222,[3]Sheet1!$B$11:$J$294,6,FALSE))</f>
        <v>276158</v>
      </c>
      <c r="E222" s="70" t="s">
        <v>315</v>
      </c>
      <c r="F222" s="134" t="s">
        <v>315</v>
      </c>
      <c r="G222" s="70">
        <v>8727</v>
      </c>
      <c r="H222" s="147">
        <v>12407335.98</v>
      </c>
      <c r="I222" s="67">
        <f t="shared" si="56"/>
        <v>8727</v>
      </c>
      <c r="J222" s="68">
        <f t="shared" si="57"/>
        <v>3.160147451821059E-2</v>
      </c>
    </row>
    <row r="223" spans="1:211" s="12" customFormat="1" x14ac:dyDescent="0.2">
      <c r="A223" s="20" t="s">
        <v>5</v>
      </c>
      <c r="B223" s="19" t="str">
        <f>VLOOKUP($C223,[2]Sheet1!$D$4:$F$281,3,FALSE)</f>
        <v>Makhuduthamaga</v>
      </c>
      <c r="C223" s="18" t="s">
        <v>145</v>
      </c>
      <c r="D223" s="17">
        <f>IF(ISERROR(VLOOKUP(C223,[3]Sheet1!$B$11:$J$295,6,FALSE)),"Outstanding",VLOOKUP(C223,[3]Sheet1!$B$11:$J$294,6,FALSE))</f>
        <v>184390</v>
      </c>
      <c r="E223" s="70">
        <v>0</v>
      </c>
      <c r="F223" s="134">
        <v>0</v>
      </c>
      <c r="G223" s="70">
        <v>0</v>
      </c>
      <c r="H223" s="147">
        <v>0</v>
      </c>
      <c r="I223" s="67">
        <f t="shared" si="56"/>
        <v>0</v>
      </c>
      <c r="J223" s="68">
        <f t="shared" si="57"/>
        <v>0</v>
      </c>
    </row>
    <row r="224" spans="1:211" s="6" customFormat="1" x14ac:dyDescent="0.2">
      <c r="A224" s="20" t="s">
        <v>5</v>
      </c>
      <c r="B224" s="19" t="str">
        <f>VLOOKUP($C224,[2]Sheet1!$D$4:$F$281,3,FALSE)</f>
        <v>Fetakgomo</v>
      </c>
      <c r="C224" s="18" t="s">
        <v>144</v>
      </c>
      <c r="D224" s="17">
        <f>IF(ISERROR(VLOOKUP(C224,[3]Sheet1!$B$11:$J$295,6,FALSE)),"Outstanding",VLOOKUP(C224,[3]Sheet1!$B$11:$J$294,6,FALSE))</f>
        <v>66296</v>
      </c>
      <c r="E224" s="70">
        <v>0</v>
      </c>
      <c r="F224" s="134">
        <v>0</v>
      </c>
      <c r="G224" s="70">
        <v>0</v>
      </c>
      <c r="H224" s="147">
        <v>0</v>
      </c>
      <c r="I224" s="67">
        <f t="shared" si="56"/>
        <v>0</v>
      </c>
      <c r="J224" s="68">
        <f t="shared" si="57"/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</row>
    <row r="225" spans="1:10" x14ac:dyDescent="0.2">
      <c r="A225" s="20" t="s">
        <v>5</v>
      </c>
      <c r="B225" s="19" t="str">
        <f>VLOOKUP($C225,[2]Sheet1!$D$4:$F$281,3,FALSE)</f>
        <v>Greater Tubatse</v>
      </c>
      <c r="C225" s="18" t="s">
        <v>143</v>
      </c>
      <c r="D225" s="127">
        <v>245730</v>
      </c>
      <c r="E225" s="70">
        <v>0</v>
      </c>
      <c r="F225" s="134">
        <v>0</v>
      </c>
      <c r="G225" s="70">
        <v>0</v>
      </c>
      <c r="H225" s="147">
        <v>0</v>
      </c>
      <c r="I225" s="67">
        <f t="shared" si="56"/>
        <v>0</v>
      </c>
      <c r="J225" s="68">
        <f t="shared" si="57"/>
        <v>0</v>
      </c>
    </row>
    <row r="226" spans="1:10" x14ac:dyDescent="0.2">
      <c r="A226" s="20" t="s">
        <v>3</v>
      </c>
      <c r="B226" s="19" t="str">
        <f>VLOOKUP($C226,[2]Sheet1!$D$4:$F$281,3,FALSE)</f>
        <v>Sekhukhune</v>
      </c>
      <c r="C226" s="18" t="s">
        <v>142</v>
      </c>
      <c r="D226" s="17">
        <f>IF(ISERROR(VLOOKUP(C226,[3]Sheet1!$B$11:$J$295,6,FALSE)),"Outstanding",VLOOKUP(C226,[3]Sheet1!$B$11:$J$294,6,FALSE))</f>
        <v>878981</v>
      </c>
      <c r="E226" s="70">
        <v>4030</v>
      </c>
      <c r="F226" s="134" t="s">
        <v>315</v>
      </c>
      <c r="G226" s="70" t="s">
        <v>315</v>
      </c>
      <c r="H226" s="147" t="s">
        <v>315</v>
      </c>
      <c r="I226" s="67">
        <f t="shared" si="56"/>
        <v>4030</v>
      </c>
      <c r="J226" s="68">
        <f t="shared" si="57"/>
        <v>4.5848545076628503E-3</v>
      </c>
    </row>
    <row r="227" spans="1:10" x14ac:dyDescent="0.2">
      <c r="A227" s="20"/>
      <c r="B227" s="24"/>
      <c r="C227" s="18"/>
      <c r="D227" s="17"/>
      <c r="E227" s="27"/>
      <c r="F227" s="135"/>
      <c r="G227" s="27"/>
      <c r="H227" s="148"/>
      <c r="I227" s="93"/>
      <c r="J227" s="69"/>
    </row>
    <row r="228" spans="1:10" s="12" customFormat="1" x14ac:dyDescent="0.2">
      <c r="A228" s="30"/>
      <c r="B228" s="23" t="str">
        <f>B234&amp;" "&amp;"Municipalities"</f>
        <v>Mopani Municipalities</v>
      </c>
      <c r="C228" s="13"/>
      <c r="D228" s="22">
        <f t="shared" ref="D228:I228" si="58">SUM(D229:D234)</f>
        <v>2712433</v>
      </c>
      <c r="E228" s="21">
        <f t="shared" si="58"/>
        <v>884</v>
      </c>
      <c r="F228" s="136">
        <f t="shared" si="58"/>
        <v>0</v>
      </c>
      <c r="G228" s="21">
        <f t="shared" si="58"/>
        <v>48424</v>
      </c>
      <c r="H228" s="149">
        <f t="shared" si="58"/>
        <v>86488920.349999994</v>
      </c>
      <c r="I228" s="90">
        <f t="shared" si="58"/>
        <v>49308</v>
      </c>
      <c r="J228" s="69">
        <f>IF(ISERROR(I228/D228),0,I228/D228)</f>
        <v>1.8178513533790512E-2</v>
      </c>
    </row>
    <row r="229" spans="1:10" x14ac:dyDescent="0.2">
      <c r="A229" s="20" t="s">
        <v>5</v>
      </c>
      <c r="B229" s="19" t="str">
        <f>VLOOKUP($C229,[2]Sheet1!$D$4:$F$281,3,FALSE)</f>
        <v>Greater Giyani</v>
      </c>
      <c r="C229" s="18" t="s">
        <v>141</v>
      </c>
      <c r="D229" s="17">
        <f>IF(ISERROR(VLOOKUP(C229,[3]Sheet1!$B$11:$J$295,6,FALSE)),"Outstanding",VLOOKUP(C229,[3]Sheet1!$B$11:$J$294,6,FALSE))</f>
        <v>221148</v>
      </c>
      <c r="E229" s="70">
        <v>0</v>
      </c>
      <c r="F229" s="134">
        <v>0</v>
      </c>
      <c r="G229" s="70">
        <v>0</v>
      </c>
      <c r="H229" s="147">
        <v>0</v>
      </c>
      <c r="I229" s="67">
        <f t="shared" ref="I229:I234" si="59">IF(AND(E229="N/A",G229="N/A"),0,IF(E229="N/A",G229,IF(G229="N/A",E229,E229+G229)))</f>
        <v>0</v>
      </c>
      <c r="J229" s="68">
        <f t="shared" ref="J229:J234" si="60">IF(ISERROR(I229/D229),0,I229/D229)</f>
        <v>0</v>
      </c>
    </row>
    <row r="230" spans="1:10" x14ac:dyDescent="0.2">
      <c r="A230" s="20" t="s">
        <v>5</v>
      </c>
      <c r="B230" s="19" t="str">
        <f>VLOOKUP($C230,[2]Sheet1!$D$4:$F$281,3,FALSE)</f>
        <v>Greater Letaba</v>
      </c>
      <c r="C230" s="18" t="s">
        <v>140</v>
      </c>
      <c r="D230" s="17">
        <f>IF(ISERROR(VLOOKUP(C230,[3]Sheet1!$B$11:$J$295,6,FALSE)),"Outstanding",VLOOKUP(C230,[3]Sheet1!$B$11:$J$294,6,FALSE))</f>
        <v>144603</v>
      </c>
      <c r="E230" s="70">
        <v>0</v>
      </c>
      <c r="F230" s="134">
        <v>0</v>
      </c>
      <c r="G230" s="70">
        <v>0</v>
      </c>
      <c r="H230" s="147">
        <v>0</v>
      </c>
      <c r="I230" s="67">
        <f t="shared" si="59"/>
        <v>0</v>
      </c>
      <c r="J230" s="68">
        <f t="shared" si="60"/>
        <v>0</v>
      </c>
    </row>
    <row r="231" spans="1:10" x14ac:dyDescent="0.2">
      <c r="A231" s="20" t="s">
        <v>5</v>
      </c>
      <c r="B231" s="19" t="str">
        <f>VLOOKUP($C231,[2]Sheet1!$D$4:$F$281,3,FALSE)</f>
        <v>Greater Tzaneen</v>
      </c>
      <c r="C231" s="18" t="s">
        <v>139</v>
      </c>
      <c r="D231" s="17">
        <f>IF(ISERROR(VLOOKUP(C231,[3]Sheet1!$B$11:$J$295,6,FALSE)),"Outstanding",VLOOKUP(C231,[3]Sheet1!$B$11:$J$294,6,FALSE))</f>
        <v>853809</v>
      </c>
      <c r="E231" s="70" t="s">
        <v>315</v>
      </c>
      <c r="F231" s="134" t="s">
        <v>315</v>
      </c>
      <c r="G231" s="70">
        <v>40174</v>
      </c>
      <c r="H231" s="147">
        <v>65302840</v>
      </c>
      <c r="I231" s="67">
        <f t="shared" si="59"/>
        <v>40174</v>
      </c>
      <c r="J231" s="68">
        <f t="shared" si="60"/>
        <v>4.7052678057973155E-2</v>
      </c>
    </row>
    <row r="232" spans="1:10" x14ac:dyDescent="0.2">
      <c r="A232" s="20" t="s">
        <v>5</v>
      </c>
      <c r="B232" s="19" t="str">
        <f>VLOOKUP($C232,[2]Sheet1!$D$4:$F$281,3,FALSE)</f>
        <v>Ba-Phalaborwa</v>
      </c>
      <c r="C232" s="18" t="s">
        <v>138</v>
      </c>
      <c r="D232" s="17">
        <f>IF(ISERROR(VLOOKUP(C232,[3]Sheet1!$B$11:$J$295,6,FALSE)),"Outstanding",VLOOKUP(C232,[3]Sheet1!$B$11:$J$294,6,FALSE))</f>
        <v>440985</v>
      </c>
      <c r="E232" s="70" t="s">
        <v>315</v>
      </c>
      <c r="F232" s="134" t="s">
        <v>315</v>
      </c>
      <c r="G232" s="70">
        <v>8250</v>
      </c>
      <c r="H232" s="147">
        <v>21186080.350000001</v>
      </c>
      <c r="I232" s="67">
        <f t="shared" si="59"/>
        <v>8250</v>
      </c>
      <c r="J232" s="68">
        <f t="shared" si="60"/>
        <v>1.8708119323786524E-2</v>
      </c>
    </row>
    <row r="233" spans="1:10" x14ac:dyDescent="0.2">
      <c r="A233" s="20" t="s">
        <v>5</v>
      </c>
      <c r="B233" s="19" t="str">
        <f>VLOOKUP($C233,[2]Sheet1!$D$4:$F$281,3,FALSE)</f>
        <v>Maruleng</v>
      </c>
      <c r="C233" s="18" t="s">
        <v>137</v>
      </c>
      <c r="D233" s="17">
        <f>IF(ISERROR(VLOOKUP(C233,[3]Sheet1!$B$11:$J$295,6,FALSE)),"Outstanding",VLOOKUP(C233,[3]Sheet1!$B$11:$J$294,6,FALSE))</f>
        <v>132180</v>
      </c>
      <c r="E233" s="70">
        <v>0</v>
      </c>
      <c r="F233" s="134">
        <v>0</v>
      </c>
      <c r="G233" s="70">
        <v>0</v>
      </c>
      <c r="H233" s="147">
        <v>0</v>
      </c>
      <c r="I233" s="67">
        <f t="shared" si="59"/>
        <v>0</v>
      </c>
      <c r="J233" s="68">
        <f t="shared" si="60"/>
        <v>0</v>
      </c>
    </row>
    <row r="234" spans="1:10" x14ac:dyDescent="0.2">
      <c r="A234" s="20" t="s">
        <v>3</v>
      </c>
      <c r="B234" s="19" t="str">
        <f>VLOOKUP($C234,[2]Sheet1!$D$4:$F$281,3,FALSE)</f>
        <v>Mopani</v>
      </c>
      <c r="C234" s="18" t="s">
        <v>136</v>
      </c>
      <c r="D234" s="17">
        <f>IF(ISERROR(VLOOKUP(C234,[3]Sheet1!$B$11:$J$295,6,FALSE)),"Outstanding",VLOOKUP(C234,[3]Sheet1!$B$11:$J$294,6,FALSE))</f>
        <v>919708</v>
      </c>
      <c r="E234" s="70">
        <v>884</v>
      </c>
      <c r="F234" s="134" t="s">
        <v>315</v>
      </c>
      <c r="G234" s="70" t="s">
        <v>315</v>
      </c>
      <c r="H234" s="147" t="s">
        <v>315</v>
      </c>
      <c r="I234" s="67">
        <f t="shared" si="59"/>
        <v>884</v>
      </c>
      <c r="J234" s="68">
        <f t="shared" si="60"/>
        <v>9.6117463368808364E-4</v>
      </c>
    </row>
    <row r="235" spans="1:10" x14ac:dyDescent="0.2">
      <c r="A235" s="20"/>
      <c r="B235" s="19"/>
      <c r="C235" s="18"/>
      <c r="D235" s="32"/>
      <c r="E235" s="31"/>
      <c r="F235" s="144"/>
      <c r="G235" s="31"/>
      <c r="H235" s="157"/>
      <c r="I235" s="32"/>
      <c r="J235" s="69"/>
    </row>
    <row r="236" spans="1:10" s="12" customFormat="1" x14ac:dyDescent="0.2">
      <c r="A236" s="30"/>
      <c r="B236" s="23" t="str">
        <f>B241&amp;" "&amp;"Municipalities"</f>
        <v>Vhembe Municipalities</v>
      </c>
      <c r="C236" s="13"/>
      <c r="D236" s="22">
        <f t="shared" ref="D236:I236" si="61">SUM(D237:D241)</f>
        <v>1623985</v>
      </c>
      <c r="E236" s="21">
        <f t="shared" si="61"/>
        <v>272667</v>
      </c>
      <c r="F236" s="136">
        <f t="shared" si="61"/>
        <v>55646414.079999998</v>
      </c>
      <c r="G236" s="21">
        <f t="shared" si="61"/>
        <v>53827</v>
      </c>
      <c r="H236" s="149">
        <f t="shared" si="61"/>
        <v>41793103</v>
      </c>
      <c r="I236" s="90">
        <f t="shared" si="61"/>
        <v>326494</v>
      </c>
      <c r="J236" s="69">
        <f t="shared" ref="J236:J241" si="62">IF(ISERROR(I236/D236),0,I236/D236)</f>
        <v>0.20104496039064401</v>
      </c>
    </row>
    <row r="237" spans="1:10" x14ac:dyDescent="0.2">
      <c r="A237" s="20" t="s">
        <v>5</v>
      </c>
      <c r="B237" s="19" t="str">
        <f>VLOOKUP($C237,[2]Sheet1!$D$4:$F$281,3,FALSE)</f>
        <v>Musina</v>
      </c>
      <c r="C237" s="18" t="s">
        <v>135</v>
      </c>
      <c r="D237" s="17">
        <f>IF(ISERROR(VLOOKUP(C237,[3]Sheet1!$B$11:$J$295,6,FALSE)),"Outstanding",VLOOKUP(C237,[3]Sheet1!$B$11:$J$294,6,FALSE))</f>
        <v>179268</v>
      </c>
      <c r="E237" s="70">
        <v>0</v>
      </c>
      <c r="F237" s="134">
        <v>0</v>
      </c>
      <c r="G237" s="70">
        <v>0</v>
      </c>
      <c r="H237" s="147">
        <v>0</v>
      </c>
      <c r="I237" s="67">
        <f>IF(AND(E237="N/A",G237="N/A"),0,IF(E237="N/A",G237,IF(G237="N/A",E237,E237+G237)))</f>
        <v>0</v>
      </c>
      <c r="J237" s="68">
        <f t="shared" si="62"/>
        <v>0</v>
      </c>
    </row>
    <row r="238" spans="1:10" x14ac:dyDescent="0.2">
      <c r="A238" s="20" t="s">
        <v>5</v>
      </c>
      <c r="B238" s="19" t="str">
        <f>VLOOKUP($C238,[2]Sheet1!$D$4:$F$281,3,FALSE)</f>
        <v>Mutale</v>
      </c>
      <c r="C238" s="18" t="s">
        <v>134</v>
      </c>
      <c r="D238" s="17">
        <f>IF(ISERROR(VLOOKUP(C238,[3]Sheet1!$B$11:$J$295,6,FALSE)),"Outstanding",VLOOKUP(C238,[3]Sheet1!$B$11:$J$294,6,FALSE))</f>
        <v>69121</v>
      </c>
      <c r="E238" s="70">
        <v>0</v>
      </c>
      <c r="F238" s="134">
        <v>0</v>
      </c>
      <c r="G238" s="70">
        <v>0</v>
      </c>
      <c r="H238" s="147">
        <v>0</v>
      </c>
      <c r="I238" s="67">
        <f>IF(AND(E238="N/A",G238="N/A"),0,IF(E238="N/A",G238,IF(G238="N/A",E238,E238+G238)))</f>
        <v>0</v>
      </c>
      <c r="J238" s="68">
        <f t="shared" si="62"/>
        <v>0</v>
      </c>
    </row>
    <row r="239" spans="1:10" x14ac:dyDescent="0.2">
      <c r="A239" s="20" t="s">
        <v>5</v>
      </c>
      <c r="B239" s="19" t="str">
        <f>VLOOKUP($C239,[2]Sheet1!$D$4:$F$281,3,FALSE)</f>
        <v>Thulamela</v>
      </c>
      <c r="C239" s="18" t="s">
        <v>133</v>
      </c>
      <c r="D239" s="100" t="str">
        <f>IF(ISERROR(VLOOKUP(C239,[3]Sheet1!$B$11:$J$295,6,FALSE)),"Outstanding",VLOOKUP(C239,[3]Sheet1!$B$11:$J$294,6,FALSE))</f>
        <v>Outstanding</v>
      </c>
      <c r="E239" s="70">
        <v>0</v>
      </c>
      <c r="F239" s="134">
        <v>0</v>
      </c>
      <c r="G239" s="70">
        <v>0</v>
      </c>
      <c r="H239" s="147">
        <v>0</v>
      </c>
      <c r="I239" s="67">
        <f>IF(AND(E239="N/A",G239="N/A"),0,IF(E239="N/A",G239,IF(G239="N/A",E239,E239+G239)))</f>
        <v>0</v>
      </c>
      <c r="J239" s="68">
        <f t="shared" si="62"/>
        <v>0</v>
      </c>
    </row>
    <row r="240" spans="1:10" x14ac:dyDescent="0.2">
      <c r="A240" s="20" t="s">
        <v>5</v>
      </c>
      <c r="B240" s="19" t="str">
        <f>VLOOKUP($C240,[2]Sheet1!$D$4:$F$281,3,FALSE)</f>
        <v>Makhado</v>
      </c>
      <c r="C240" s="18" t="s">
        <v>132</v>
      </c>
      <c r="D240" s="17">
        <f>IF(ISERROR(VLOOKUP(C240,[3]Sheet1!$B$11:$J$295,6,FALSE)),"Outstanding",VLOOKUP(C240,[3]Sheet1!$B$11:$J$294,6,FALSE))</f>
        <v>710778</v>
      </c>
      <c r="E240" s="70" t="s">
        <v>315</v>
      </c>
      <c r="F240" s="134" t="s">
        <v>315</v>
      </c>
      <c r="G240" s="70">
        <v>53827</v>
      </c>
      <c r="H240" s="147">
        <v>41793103</v>
      </c>
      <c r="I240" s="67">
        <f>IF(AND(E240="N/A",G240="N/A"),0,IF(E240="N/A",G240,IF(G240="N/A",E240,E240+G240)))</f>
        <v>53827</v>
      </c>
      <c r="J240" s="68">
        <f t="shared" si="62"/>
        <v>7.5729693378241869E-2</v>
      </c>
    </row>
    <row r="241" spans="1:10" x14ac:dyDescent="0.2">
      <c r="A241" s="20" t="s">
        <v>3</v>
      </c>
      <c r="B241" s="19" t="str">
        <f>VLOOKUP($C241,[2]Sheet1!$D$4:$F$281,3,FALSE)</f>
        <v>Vhembe</v>
      </c>
      <c r="C241" s="18" t="s">
        <v>131</v>
      </c>
      <c r="D241" s="17">
        <f>IF(ISERROR(VLOOKUP(C241,[3]Sheet1!$B$11:$J$295,6,FALSE)),"Outstanding",VLOOKUP(C241,[3]Sheet1!$B$11:$J$294,6,FALSE))</f>
        <v>664818</v>
      </c>
      <c r="E241" s="70">
        <v>272667</v>
      </c>
      <c r="F241" s="134">
        <v>55646414.079999998</v>
      </c>
      <c r="G241" s="70" t="s">
        <v>315</v>
      </c>
      <c r="H241" s="147" t="s">
        <v>315</v>
      </c>
      <c r="I241" s="67">
        <f>IF(AND(E241="N/A",G241="N/A"),0,IF(E241="N/A",G241,IF(G241="N/A",E241,E241+G241)))</f>
        <v>272667</v>
      </c>
      <c r="J241" s="68">
        <f t="shared" si="62"/>
        <v>0.41013781215310052</v>
      </c>
    </row>
    <row r="242" spans="1:10" x14ac:dyDescent="0.2">
      <c r="A242" s="20"/>
      <c r="B242" s="24"/>
      <c r="C242" s="18"/>
      <c r="D242" s="17"/>
      <c r="E242" s="16"/>
      <c r="F242" s="135"/>
      <c r="G242" s="16"/>
      <c r="H242" s="148"/>
      <c r="I242" s="67"/>
      <c r="J242" s="68"/>
    </row>
    <row r="243" spans="1:10" x14ac:dyDescent="0.2">
      <c r="A243" s="30"/>
      <c r="B243" s="23" t="str">
        <f>B249&amp;" "&amp;"Municipalities"</f>
        <v>Capricorn Municipalities</v>
      </c>
      <c r="C243" s="13"/>
      <c r="D243" s="22">
        <f t="shared" ref="D243:I243" si="63">SUM(D244:D249)</f>
        <v>4027457</v>
      </c>
      <c r="E243" s="21">
        <f t="shared" si="63"/>
        <v>39214</v>
      </c>
      <c r="F243" s="136">
        <f t="shared" si="63"/>
        <v>6448740</v>
      </c>
      <c r="G243" s="21">
        <f t="shared" si="63"/>
        <v>44933</v>
      </c>
      <c r="H243" s="149">
        <f t="shared" si="63"/>
        <v>66283542</v>
      </c>
      <c r="I243" s="90">
        <f t="shared" si="63"/>
        <v>84147</v>
      </c>
      <c r="J243" s="69">
        <f>IF(ISERROR(I243/D243),0,I243/D243)</f>
        <v>2.0893332939370922E-2</v>
      </c>
    </row>
    <row r="244" spans="1:10" s="12" customFormat="1" x14ac:dyDescent="0.2">
      <c r="A244" s="20" t="s">
        <v>5</v>
      </c>
      <c r="B244" s="19" t="str">
        <f>VLOOKUP($C244,[2]Sheet1!$D$4:$F$281,3,FALSE)</f>
        <v>Blouberg</v>
      </c>
      <c r="C244" s="18" t="s">
        <v>130</v>
      </c>
      <c r="D244" s="17">
        <f>IF(ISERROR(VLOOKUP(C244,[3]Sheet1!$B$11:$J$295,6,FALSE)),"Outstanding",VLOOKUP(C244,[3]Sheet1!$B$11:$J$294,6,FALSE))</f>
        <v>207138</v>
      </c>
      <c r="E244" s="70" t="s">
        <v>315</v>
      </c>
      <c r="F244" s="134" t="s">
        <v>315</v>
      </c>
      <c r="G244" s="70">
        <v>5761</v>
      </c>
      <c r="H244" s="147">
        <v>4646</v>
      </c>
      <c r="I244" s="67">
        <f t="shared" ref="I244:I249" si="64">IF(AND(E244="N/A",G244="N/A"),0,IF(E244="N/A",G244,IF(G244="N/A",E244,E244+G244)))</f>
        <v>5761</v>
      </c>
      <c r="J244" s="68">
        <f t="shared" ref="J244:J249" si="65">IF(ISERROR(I244/D244),0,I244/D244)</f>
        <v>2.7812376290202667E-2</v>
      </c>
    </row>
    <row r="245" spans="1:10" x14ac:dyDescent="0.2">
      <c r="A245" s="20" t="s">
        <v>5</v>
      </c>
      <c r="B245" s="19" t="str">
        <f>VLOOKUP($C245,[2]Sheet1!$D$4:$F$281,3,FALSE)</f>
        <v>Aganang</v>
      </c>
      <c r="C245" s="18" t="s">
        <v>129</v>
      </c>
      <c r="D245" s="17">
        <f>IF(ISERROR(VLOOKUP(C245,[3]Sheet1!$B$11:$J$295,6,FALSE)),"Outstanding",VLOOKUP(C245,[3]Sheet1!$B$11:$J$294,6,FALSE))</f>
        <v>107234</v>
      </c>
      <c r="E245" s="70">
        <v>0</v>
      </c>
      <c r="F245" s="134">
        <v>0</v>
      </c>
      <c r="G245" s="70">
        <v>0</v>
      </c>
      <c r="H245" s="147">
        <v>0</v>
      </c>
      <c r="I245" s="67">
        <f t="shared" si="64"/>
        <v>0</v>
      </c>
      <c r="J245" s="68">
        <f t="shared" si="65"/>
        <v>0</v>
      </c>
    </row>
    <row r="246" spans="1:10" x14ac:dyDescent="0.2">
      <c r="A246" s="20" t="s">
        <v>5</v>
      </c>
      <c r="B246" s="19" t="str">
        <f>VLOOKUP($C246,[2]Sheet1!$D$4:$F$281,3,FALSE)</f>
        <v>Molemole</v>
      </c>
      <c r="C246" s="18" t="s">
        <v>128</v>
      </c>
      <c r="D246" s="17">
        <f>IF(ISERROR(VLOOKUP(C246,[3]Sheet1!$B$11:$J$295,6,FALSE)),"Outstanding",VLOOKUP(C246,[3]Sheet1!$B$11:$J$294,6,FALSE))</f>
        <v>146574</v>
      </c>
      <c r="E246" s="70">
        <v>0</v>
      </c>
      <c r="F246" s="134">
        <v>0</v>
      </c>
      <c r="G246" s="70">
        <v>0</v>
      </c>
      <c r="H246" s="147">
        <v>0</v>
      </c>
      <c r="I246" s="67">
        <f t="shared" si="64"/>
        <v>0</v>
      </c>
      <c r="J246" s="68">
        <f t="shared" si="65"/>
        <v>0</v>
      </c>
    </row>
    <row r="247" spans="1:10" x14ac:dyDescent="0.2">
      <c r="A247" s="20" t="s">
        <v>5</v>
      </c>
      <c r="B247" s="19" t="str">
        <f>VLOOKUP($C247,[2]Sheet1!$D$4:$F$281,3,FALSE)</f>
        <v>Polokwane</v>
      </c>
      <c r="C247" s="18" t="s">
        <v>127</v>
      </c>
      <c r="D247" s="17">
        <f>IF(ISERROR(VLOOKUP(C247,[3]Sheet1!$B$11:$J$295,6,FALSE)),"Outstanding",VLOOKUP(C247,[3]Sheet1!$B$11:$J$294,6,FALSE))</f>
        <v>2413940</v>
      </c>
      <c r="E247" s="70">
        <v>21071</v>
      </c>
      <c r="F247" s="134">
        <v>3032740</v>
      </c>
      <c r="G247" s="70">
        <v>39172</v>
      </c>
      <c r="H247" s="147">
        <v>66278896</v>
      </c>
      <c r="I247" s="67">
        <f t="shared" si="64"/>
        <v>60243</v>
      </c>
      <c r="J247" s="68">
        <f t="shared" si="65"/>
        <v>2.4956295516872829E-2</v>
      </c>
    </row>
    <row r="248" spans="1:10" x14ac:dyDescent="0.2">
      <c r="A248" s="20" t="s">
        <v>5</v>
      </c>
      <c r="B248" s="19" t="str">
        <f>VLOOKUP($C248,[2]Sheet1!$D$4:$F$281,3,FALSE)</f>
        <v>Lepelle-Nkumpi</v>
      </c>
      <c r="C248" s="18" t="s">
        <v>126</v>
      </c>
      <c r="D248" s="17">
        <f>IF(ISERROR(VLOOKUP(C248,[3]Sheet1!$B$11:$J$295,6,FALSE)),"Outstanding",VLOOKUP(C248,[3]Sheet1!$B$11:$J$294,6,FALSE))</f>
        <v>316490</v>
      </c>
      <c r="E248" s="70">
        <v>0</v>
      </c>
      <c r="F248" s="134">
        <v>0</v>
      </c>
      <c r="G248" s="70">
        <v>0</v>
      </c>
      <c r="H248" s="147">
        <v>0</v>
      </c>
      <c r="I248" s="67">
        <f t="shared" si="64"/>
        <v>0</v>
      </c>
      <c r="J248" s="68">
        <f t="shared" si="65"/>
        <v>0</v>
      </c>
    </row>
    <row r="249" spans="1:10" x14ac:dyDescent="0.2">
      <c r="A249" s="20" t="s">
        <v>3</v>
      </c>
      <c r="B249" s="19" t="str">
        <f>VLOOKUP($C249,[2]Sheet1!$D$4:$F$281,3,FALSE)</f>
        <v>Capricorn</v>
      </c>
      <c r="C249" s="18" t="s">
        <v>125</v>
      </c>
      <c r="D249" s="17">
        <f>IF(ISERROR(VLOOKUP(C249,[3]Sheet1!$B$11:$J$295,6,FALSE)),"Outstanding",VLOOKUP(C249,[3]Sheet1!$B$11:$J$294,6,FALSE))</f>
        <v>836081</v>
      </c>
      <c r="E249" s="70">
        <v>18143</v>
      </c>
      <c r="F249" s="134">
        <v>3416000</v>
      </c>
      <c r="G249" s="70" t="s">
        <v>315</v>
      </c>
      <c r="H249" s="147" t="s">
        <v>315</v>
      </c>
      <c r="I249" s="67">
        <f t="shared" si="64"/>
        <v>18143</v>
      </c>
      <c r="J249" s="68">
        <f t="shared" si="65"/>
        <v>2.1700050593184153E-2</v>
      </c>
    </row>
    <row r="250" spans="1:10" x14ac:dyDescent="0.2">
      <c r="A250" s="20"/>
      <c r="B250" s="24"/>
      <c r="C250" s="18"/>
      <c r="D250" s="32"/>
      <c r="E250" s="31"/>
      <c r="F250" s="144"/>
      <c r="G250" s="31"/>
      <c r="H250" s="157"/>
      <c r="I250" s="32"/>
      <c r="J250" s="69"/>
    </row>
    <row r="251" spans="1:10" s="12" customFormat="1" x14ac:dyDescent="0.2">
      <c r="A251" s="30"/>
      <c r="B251" s="23" t="str">
        <f>B258&amp;" "&amp;"Municipalities"</f>
        <v>Waterberg Municipalities</v>
      </c>
      <c r="C251" s="13"/>
      <c r="D251" s="22">
        <f t="shared" ref="D251:I251" si="66">SUM(D252:D258)</f>
        <v>4274366</v>
      </c>
      <c r="E251" s="21">
        <f t="shared" si="66"/>
        <v>109777</v>
      </c>
      <c r="F251" s="136">
        <f t="shared" si="66"/>
        <v>29727</v>
      </c>
      <c r="G251" s="21">
        <f t="shared" si="66"/>
        <v>108559</v>
      </c>
      <c r="H251" s="149">
        <f t="shared" si="66"/>
        <v>52565</v>
      </c>
      <c r="I251" s="90">
        <f t="shared" si="66"/>
        <v>218336</v>
      </c>
      <c r="J251" s="69">
        <f>IF(ISERROR(I251/D251),0,I251/D251)</f>
        <v>5.1080323959155578E-2</v>
      </c>
    </row>
    <row r="252" spans="1:10" x14ac:dyDescent="0.2">
      <c r="A252" s="20" t="s">
        <v>5</v>
      </c>
      <c r="B252" s="19" t="str">
        <f>VLOOKUP($C252,[2]Sheet1!$D$4:$F$281,3,FALSE)</f>
        <v>Thabazimbi</v>
      </c>
      <c r="C252" s="18" t="s">
        <v>124</v>
      </c>
      <c r="D252" s="17">
        <f>IF(ISERROR(VLOOKUP(C252,[3]Sheet1!$B$11:$J$295,6,FALSE)),"Outstanding",VLOOKUP(C252,[3]Sheet1!$B$11:$J$294,6,FALSE))</f>
        <v>2546343</v>
      </c>
      <c r="E252" s="70">
        <v>91639</v>
      </c>
      <c r="F252" s="134">
        <v>27112</v>
      </c>
      <c r="G252" s="70">
        <v>17615</v>
      </c>
      <c r="H252" s="147">
        <v>28877</v>
      </c>
      <c r="I252" s="67">
        <f t="shared" ref="I252:I258" si="67">IF(AND(E252="N/A",G252="N/A"),0,IF(E252="N/A",G252,IF(G252="N/A",E252,E252+G252)))</f>
        <v>109254</v>
      </c>
      <c r="J252" s="68">
        <f t="shared" ref="J252:J258" si="68">IF(ISERROR(I252/D252),0,I252/D252)</f>
        <v>4.2906238476120462E-2</v>
      </c>
    </row>
    <row r="253" spans="1:10" x14ac:dyDescent="0.2">
      <c r="A253" s="20" t="s">
        <v>5</v>
      </c>
      <c r="B253" s="19" t="str">
        <f>VLOOKUP($C253,[2]Sheet1!$D$4:$F$281,3,FALSE)</f>
        <v>Lephalale</v>
      </c>
      <c r="C253" s="18" t="s">
        <v>123</v>
      </c>
      <c r="D253" s="17">
        <f>IF(ISERROR(VLOOKUP(C253,[3]Sheet1!$B$11:$J$295,6,FALSE)),"Outstanding",VLOOKUP(C253,[3]Sheet1!$B$11:$J$294,6,FALSE))</f>
        <v>338394</v>
      </c>
      <c r="E253" s="70">
        <v>0</v>
      </c>
      <c r="F253" s="134">
        <v>0</v>
      </c>
      <c r="G253" s="70">
        <v>0</v>
      </c>
      <c r="H253" s="147">
        <v>0</v>
      </c>
      <c r="I253" s="67">
        <f t="shared" si="67"/>
        <v>0</v>
      </c>
      <c r="J253" s="68">
        <f t="shared" si="68"/>
        <v>0</v>
      </c>
    </row>
    <row r="254" spans="1:10" x14ac:dyDescent="0.2">
      <c r="A254" s="20" t="s">
        <v>5</v>
      </c>
      <c r="B254" s="19" t="str">
        <f>VLOOKUP($C254,[2]Sheet1!$D$4:$F$281,3,FALSE)</f>
        <v>Mookgopong</v>
      </c>
      <c r="C254" s="18" t="s">
        <v>122</v>
      </c>
      <c r="D254" s="17">
        <f>IF(ISERROR(VLOOKUP(C254,[3]Sheet1!$B$11:$J$295,6,FALSE)),"Outstanding",VLOOKUP(C254,[3]Sheet1!$B$11:$J$294,6,FALSE))</f>
        <v>143408</v>
      </c>
      <c r="E254" s="70">
        <v>4063</v>
      </c>
      <c r="F254" s="134">
        <v>989</v>
      </c>
      <c r="G254" s="70">
        <v>8005</v>
      </c>
      <c r="H254" s="147">
        <v>12652</v>
      </c>
      <c r="I254" s="67">
        <f t="shared" si="67"/>
        <v>12068</v>
      </c>
      <c r="J254" s="68">
        <f t="shared" si="68"/>
        <v>8.4151511770612517E-2</v>
      </c>
    </row>
    <row r="255" spans="1:10" x14ac:dyDescent="0.2">
      <c r="A255" s="20" t="s">
        <v>5</v>
      </c>
      <c r="B255" s="19" t="str">
        <f>VLOOKUP($C255,[2]Sheet1!$D$4:$F$281,3,FALSE)</f>
        <v>Modimolle</v>
      </c>
      <c r="C255" s="18" t="s">
        <v>121</v>
      </c>
      <c r="D255" s="17">
        <f>IF(ISERROR(VLOOKUP(C255,[3]Sheet1!$B$11:$J$295,6,FALSE)),"Outstanding",VLOOKUP(C255,[3]Sheet1!$B$11:$J$294,6,FALSE))</f>
        <v>257725</v>
      </c>
      <c r="E255" s="107">
        <v>11863</v>
      </c>
      <c r="F255" s="134">
        <v>1134</v>
      </c>
      <c r="G255" s="107" t="s">
        <v>315</v>
      </c>
      <c r="H255" s="147" t="s">
        <v>315</v>
      </c>
      <c r="I255" s="105">
        <v>11863</v>
      </c>
      <c r="J255" s="106">
        <v>4.6029682801435635E-2</v>
      </c>
    </row>
    <row r="256" spans="1:10" x14ac:dyDescent="0.2">
      <c r="A256" s="20" t="s">
        <v>5</v>
      </c>
      <c r="B256" s="19" t="str">
        <f>VLOOKUP($C256,[2]Sheet1!$D$4:$F$281,3,FALSE)</f>
        <v>Bela Bela</v>
      </c>
      <c r="C256" s="18" t="s">
        <v>120</v>
      </c>
      <c r="D256" s="17">
        <f>IF(ISERROR(VLOOKUP(C256,[3]Sheet1!$B$11:$J$295,6,FALSE)),"Outstanding",VLOOKUP(C256,[3]Sheet1!$B$11:$J$294,6,FALSE))</f>
        <v>223391</v>
      </c>
      <c r="E256" s="70">
        <v>2212</v>
      </c>
      <c r="F256" s="134">
        <v>492</v>
      </c>
      <c r="G256" s="70">
        <v>82939</v>
      </c>
      <c r="H256" s="147">
        <v>11036</v>
      </c>
      <c r="I256" s="67">
        <f t="shared" si="67"/>
        <v>85151</v>
      </c>
      <c r="J256" s="68">
        <f t="shared" si="68"/>
        <v>0.3811747116043171</v>
      </c>
    </row>
    <row r="257" spans="1:211" x14ac:dyDescent="0.2">
      <c r="A257" s="20" t="s">
        <v>5</v>
      </c>
      <c r="B257" s="19" t="str">
        <f>VLOOKUP($C257,[2]Sheet1!$D$4:$F$281,3,FALSE)</f>
        <v>Mogalakwena</v>
      </c>
      <c r="C257" s="18" t="s">
        <v>119</v>
      </c>
      <c r="D257" s="17">
        <f>IF(ISERROR(VLOOKUP(C257,[3]Sheet1!$B$11:$J$295,6,FALSE)),"Outstanding",VLOOKUP(C257,[3]Sheet1!$B$11:$J$294,6,FALSE))</f>
        <v>638375</v>
      </c>
      <c r="E257" s="70">
        <v>0</v>
      </c>
      <c r="F257" s="134">
        <v>0</v>
      </c>
      <c r="G257" s="70">
        <v>0</v>
      </c>
      <c r="H257" s="147">
        <v>0</v>
      </c>
      <c r="I257" s="67">
        <f t="shared" si="67"/>
        <v>0</v>
      </c>
      <c r="J257" s="68">
        <f t="shared" si="68"/>
        <v>0</v>
      </c>
    </row>
    <row r="258" spans="1:211" x14ac:dyDescent="0.2">
      <c r="A258" s="20" t="s">
        <v>3</v>
      </c>
      <c r="B258" s="19" t="str">
        <f>VLOOKUP($C258,[2]Sheet1!$D$4:$F$281,3,FALSE)</f>
        <v>Waterberg</v>
      </c>
      <c r="C258" s="18" t="s">
        <v>118</v>
      </c>
      <c r="D258" s="17">
        <f>IF(ISERROR(VLOOKUP(C258,[3]Sheet1!$B$11:$J$295,6,FALSE)),"Outstanding",VLOOKUP(C258,[3]Sheet1!$B$11:$J$294,6,FALSE))</f>
        <v>126730</v>
      </c>
      <c r="E258" s="116" t="s">
        <v>315</v>
      </c>
      <c r="F258" s="145" t="s">
        <v>315</v>
      </c>
      <c r="G258" s="116" t="s">
        <v>315</v>
      </c>
      <c r="H258" s="158" t="s">
        <v>315</v>
      </c>
      <c r="I258" s="114">
        <f t="shared" si="67"/>
        <v>0</v>
      </c>
      <c r="J258" s="115">
        <f t="shared" si="68"/>
        <v>0</v>
      </c>
    </row>
    <row r="259" spans="1:211" s="12" customFormat="1" x14ac:dyDescent="0.2">
      <c r="A259" s="20"/>
      <c r="B259" s="19"/>
      <c r="C259" s="18"/>
      <c r="D259" s="32"/>
      <c r="E259" s="31"/>
      <c r="F259" s="144"/>
      <c r="G259" s="31"/>
      <c r="H259" s="157"/>
      <c r="I259" s="67"/>
      <c r="J259" s="68"/>
    </row>
    <row r="260" spans="1:211" x14ac:dyDescent="0.2">
      <c r="A260" s="71">
        <f>COUNTIF(A220:A259,"A")+COUNTIF(A220:A259,"b")+COUNTIF(A220:A259,"c")</f>
        <v>30</v>
      </c>
      <c r="B260" s="14" t="s">
        <v>117</v>
      </c>
      <c r="C260" s="13"/>
      <c r="D260" s="22">
        <f t="shared" ref="D260:I260" si="69">D228+D236+D243+D251+D220</f>
        <v>15220752</v>
      </c>
      <c r="E260" s="21">
        <f t="shared" si="69"/>
        <v>426572</v>
      </c>
      <c r="F260" s="136">
        <f t="shared" si="69"/>
        <v>62124881.079999998</v>
      </c>
      <c r="G260" s="21">
        <f t="shared" si="69"/>
        <v>264470</v>
      </c>
      <c r="H260" s="149">
        <f t="shared" si="69"/>
        <v>207025466.32999998</v>
      </c>
      <c r="I260" s="90">
        <f t="shared" si="69"/>
        <v>691042</v>
      </c>
      <c r="J260" s="69">
        <f>IF(ISERROR(I260/D260),0,I260/D260)</f>
        <v>4.540130474499552E-2</v>
      </c>
    </row>
    <row r="261" spans="1:211" x14ac:dyDescent="0.2">
      <c r="A261" s="11"/>
      <c r="B261" s="72"/>
      <c r="C261" s="73"/>
      <c r="D261" s="74"/>
      <c r="E261" s="81"/>
      <c r="F261" s="138"/>
      <c r="G261" s="81"/>
      <c r="H261" s="151"/>
      <c r="I261" s="76"/>
      <c r="J261" s="77"/>
    </row>
    <row r="262" spans="1:211" x14ac:dyDescent="0.2">
      <c r="A262" s="29"/>
      <c r="B262" s="15"/>
      <c r="C262" s="28"/>
      <c r="D262" s="17"/>
      <c r="E262" s="16"/>
      <c r="F262" s="135"/>
      <c r="G262" s="16"/>
      <c r="H262" s="148"/>
      <c r="I262" s="67"/>
      <c r="J262" s="68"/>
    </row>
    <row r="263" spans="1:211" x14ac:dyDescent="0.2">
      <c r="A263" s="20"/>
      <c r="B263" s="14" t="s">
        <v>116</v>
      </c>
      <c r="C263" s="26"/>
      <c r="D263" s="17"/>
      <c r="E263" s="16"/>
      <c r="F263" s="135"/>
      <c r="G263" s="16"/>
      <c r="H263" s="148"/>
      <c r="I263" s="67"/>
      <c r="J263" s="68"/>
    </row>
    <row r="264" spans="1:211" x14ac:dyDescent="0.2">
      <c r="A264" s="20"/>
      <c r="B264" s="14"/>
      <c r="C264" s="26"/>
      <c r="D264" s="17"/>
      <c r="E264" s="16"/>
      <c r="F264" s="135"/>
      <c r="G264" s="16"/>
      <c r="H264" s="148"/>
      <c r="I264" s="67"/>
      <c r="J264" s="68"/>
    </row>
    <row r="265" spans="1:211" x14ac:dyDescent="0.2">
      <c r="A265" s="20"/>
      <c r="B265" s="23" t="str">
        <f>B273&amp;" "&amp;"Municipalities"</f>
        <v>Gert Sibande Municipalities</v>
      </c>
      <c r="C265" s="18"/>
      <c r="D265" s="22">
        <f t="shared" ref="D265:I265" si="70">SUM(D266:D273)</f>
        <v>4299001</v>
      </c>
      <c r="E265" s="21">
        <f t="shared" si="70"/>
        <v>62628</v>
      </c>
      <c r="F265" s="136">
        <f t="shared" si="70"/>
        <v>18461984.149999999</v>
      </c>
      <c r="G265" s="21">
        <f t="shared" si="70"/>
        <v>289246</v>
      </c>
      <c r="H265" s="149">
        <f t="shared" si="70"/>
        <v>330847733.73000002</v>
      </c>
      <c r="I265" s="90">
        <f t="shared" si="70"/>
        <v>351874</v>
      </c>
      <c r="J265" s="69">
        <f>IF(ISERROR(I265/D265),0,I265/D265)</f>
        <v>8.1850178681047062E-2</v>
      </c>
    </row>
    <row r="266" spans="1:211" x14ac:dyDescent="0.2">
      <c r="A266" s="20" t="s">
        <v>5</v>
      </c>
      <c r="B266" s="19" t="str">
        <f>VLOOKUP($C266,[2]Sheet1!$D$4:$F$281,3,FALSE)</f>
        <v>Albert Luthuli</v>
      </c>
      <c r="C266" s="18" t="s">
        <v>115</v>
      </c>
      <c r="D266" s="17">
        <f>IF(ISERROR(VLOOKUP(C266,[3]Sheet1!$B$11:$J$295,6,FALSE)),"Outstanding",VLOOKUP(C266,[3]Sheet1!$B$11:$J$294,6,FALSE))</f>
        <v>487923</v>
      </c>
      <c r="E266" s="117" t="s">
        <v>315</v>
      </c>
      <c r="F266" s="137" t="s">
        <v>315</v>
      </c>
      <c r="G266" s="70">
        <v>13503</v>
      </c>
      <c r="H266" s="147">
        <v>20966596</v>
      </c>
      <c r="I266" s="67">
        <f t="shared" ref="I266:I272" si="71">IF(AND(E266="N/A",G266="N/A"),0,IF(E266="N/A",G266,IF(G266="N/A",E266,E266+G266)))</f>
        <v>13503</v>
      </c>
      <c r="J266" s="68">
        <f t="shared" ref="J266:J273" si="72">IF(ISERROR(I266/D266),0,I266/D266)</f>
        <v>2.7674448632263697E-2</v>
      </c>
    </row>
    <row r="267" spans="1:211" x14ac:dyDescent="0.2">
      <c r="A267" s="20" t="s">
        <v>5</v>
      </c>
      <c r="B267" s="19" t="str">
        <f>VLOOKUP($C267,[2]Sheet1!$D$4:$F$281,3,FALSE)</f>
        <v>Msukaligwa</v>
      </c>
      <c r="C267" s="18" t="s">
        <v>114</v>
      </c>
      <c r="D267" s="17">
        <f>IF(ISERROR(VLOOKUP(C267,[3]Sheet1!$B$11:$J$295,6,FALSE)),"Outstanding",VLOOKUP(C267,[3]Sheet1!$B$11:$J$294,6,FALSE))</f>
        <v>571150</v>
      </c>
      <c r="E267" s="116">
        <v>1709</v>
      </c>
      <c r="F267" s="134">
        <v>36.15</v>
      </c>
      <c r="G267" s="116">
        <v>75479</v>
      </c>
      <c r="H267" s="147">
        <v>36.729999999999997</v>
      </c>
      <c r="I267" s="67">
        <f t="shared" si="71"/>
        <v>77188</v>
      </c>
      <c r="J267" s="68">
        <f t="shared" si="72"/>
        <v>0.13514488313052614</v>
      </c>
    </row>
    <row r="268" spans="1:211" s="12" customFormat="1" x14ac:dyDescent="0.2">
      <c r="A268" s="20" t="s">
        <v>5</v>
      </c>
      <c r="B268" s="19" t="str">
        <f>VLOOKUP($C268,[2]Sheet1!$D$4:$F$281,3,FALSE)</f>
        <v>Mkhondo</v>
      </c>
      <c r="C268" s="18" t="s">
        <v>113</v>
      </c>
      <c r="D268" s="17">
        <f>IF(ISERROR(VLOOKUP(C268,[3]Sheet1!$B$11:$J$295,6,FALSE)),"Outstanding",VLOOKUP(C268,[3]Sheet1!$B$11:$J$294,6,FALSE))</f>
        <v>384651</v>
      </c>
      <c r="E268" s="116">
        <v>7657</v>
      </c>
      <c r="F268" s="134">
        <v>82</v>
      </c>
      <c r="G268" s="116">
        <v>30375</v>
      </c>
      <c r="H268" s="147">
        <v>28</v>
      </c>
      <c r="I268" s="67">
        <f t="shared" si="71"/>
        <v>38032</v>
      </c>
      <c r="J268" s="68">
        <f t="shared" si="72"/>
        <v>9.8874044263501201E-2</v>
      </c>
    </row>
    <row r="269" spans="1:211" s="6" customFormat="1" x14ac:dyDescent="0.2">
      <c r="A269" s="20" t="s">
        <v>5</v>
      </c>
      <c r="B269" s="19" t="str">
        <f>VLOOKUP($C269,[2]Sheet1!$D$4:$F$281,3,FALSE)</f>
        <v>Pixley Ka Seme (MP)</v>
      </c>
      <c r="C269" s="18" t="s">
        <v>112</v>
      </c>
      <c r="D269" s="17">
        <f>IF(ISERROR(VLOOKUP(C269,[3]Sheet1!$B$11:$J$295,6,FALSE)),"Outstanding",VLOOKUP(C269,[3]Sheet1!$B$11:$J$294,6,FALSE))</f>
        <v>307579</v>
      </c>
      <c r="E269" s="116">
        <v>5656</v>
      </c>
      <c r="F269" s="134">
        <v>11686960</v>
      </c>
      <c r="G269" s="116">
        <v>5059</v>
      </c>
      <c r="H269" s="147">
        <v>12442132</v>
      </c>
      <c r="I269" s="67">
        <f t="shared" si="71"/>
        <v>10715</v>
      </c>
      <c r="J269" s="68">
        <f t="shared" si="72"/>
        <v>3.4836578570058424E-2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</row>
    <row r="270" spans="1:211" x14ac:dyDescent="0.2">
      <c r="A270" s="20" t="s">
        <v>5</v>
      </c>
      <c r="B270" s="19" t="str">
        <f>VLOOKUP($C270,[2]Sheet1!$D$4:$F$281,3,FALSE)</f>
        <v>Lekwa</v>
      </c>
      <c r="C270" s="18" t="s">
        <v>111</v>
      </c>
      <c r="D270" s="17">
        <f>IF(ISERROR(VLOOKUP(C270,[3]Sheet1!$B$11:$J$295,6,FALSE)),"Outstanding",VLOOKUP(C270,[3]Sheet1!$B$11:$J$294,6,FALSE))</f>
        <v>663714</v>
      </c>
      <c r="E270" s="116">
        <v>7670</v>
      </c>
      <c r="F270" s="134" t="s">
        <v>315</v>
      </c>
      <c r="G270" s="116">
        <v>52125</v>
      </c>
      <c r="H270" s="147">
        <v>71360964</v>
      </c>
      <c r="I270" s="67">
        <f t="shared" si="71"/>
        <v>59795</v>
      </c>
      <c r="J270" s="68">
        <f t="shared" si="72"/>
        <v>9.0091515321358298E-2</v>
      </c>
    </row>
    <row r="271" spans="1:211" x14ac:dyDescent="0.2">
      <c r="A271" s="20" t="s">
        <v>5</v>
      </c>
      <c r="B271" s="19" t="str">
        <f>VLOOKUP($C271,[2]Sheet1!$D$4:$F$281,3,FALSE)</f>
        <v>Dipaleseng</v>
      </c>
      <c r="C271" s="18" t="s">
        <v>110</v>
      </c>
      <c r="D271" s="17">
        <f>IF(ISERROR(VLOOKUP(C271,[3]Sheet1!$B$11:$J$295,6,FALSE)),"Outstanding",VLOOKUP(C271,[3]Sheet1!$B$11:$J$294,6,FALSE))</f>
        <v>252890</v>
      </c>
      <c r="E271" s="116">
        <v>3652</v>
      </c>
      <c r="F271" s="134">
        <v>428000</v>
      </c>
      <c r="G271" s="116">
        <v>16317</v>
      </c>
      <c r="H271" s="147">
        <v>18542140</v>
      </c>
      <c r="I271" s="67">
        <f t="shared" si="71"/>
        <v>19969</v>
      </c>
      <c r="J271" s="68">
        <f t="shared" si="72"/>
        <v>7.8963185574755818E-2</v>
      </c>
    </row>
    <row r="272" spans="1:211" x14ac:dyDescent="0.2">
      <c r="A272" s="20" t="s">
        <v>5</v>
      </c>
      <c r="B272" s="19" t="str">
        <f>VLOOKUP($C272,[2]Sheet1!$D$4:$F$281,3,FALSE)</f>
        <v>Govan Mbeki</v>
      </c>
      <c r="C272" s="18" t="s">
        <v>109</v>
      </c>
      <c r="D272" s="17">
        <f>IF(ISERROR(VLOOKUP(C272,[3]Sheet1!$B$11:$J$295,6,FALSE)),"Outstanding",VLOOKUP(C272,[3]Sheet1!$B$11:$J$294,6,FALSE))</f>
        <v>1353123</v>
      </c>
      <c r="E272" s="116">
        <v>36284</v>
      </c>
      <c r="F272" s="134">
        <v>6346906</v>
      </c>
      <c r="G272" s="116">
        <v>96388</v>
      </c>
      <c r="H272" s="147">
        <v>207535837</v>
      </c>
      <c r="I272" s="67">
        <f t="shared" si="71"/>
        <v>132672</v>
      </c>
      <c r="J272" s="68">
        <f t="shared" si="72"/>
        <v>9.8048736145937954E-2</v>
      </c>
    </row>
    <row r="273" spans="1:10" x14ac:dyDescent="0.2">
      <c r="A273" s="20" t="s">
        <v>3</v>
      </c>
      <c r="B273" s="19" t="str">
        <f>VLOOKUP($C273,[2]Sheet1!$D$4:$F$281,3,FALSE)</f>
        <v>Gert Sibande</v>
      </c>
      <c r="C273" s="18" t="s">
        <v>108</v>
      </c>
      <c r="D273" s="17">
        <f>IF(ISERROR(VLOOKUP(C273,[3]Sheet1!$B$11:$J$295,6,FALSE)),"Outstanding",VLOOKUP(C273,[3]Sheet1!$B$11:$J$294,6,FALSE))</f>
        <v>277971</v>
      </c>
      <c r="E273" s="117" t="s">
        <v>315</v>
      </c>
      <c r="F273" s="137" t="s">
        <v>315</v>
      </c>
      <c r="G273" s="117" t="s">
        <v>315</v>
      </c>
      <c r="H273" s="150" t="s">
        <v>315</v>
      </c>
      <c r="I273" s="100" t="s">
        <v>315</v>
      </c>
      <c r="J273" s="68">
        <f t="shared" si="72"/>
        <v>0</v>
      </c>
    </row>
    <row r="274" spans="1:10" x14ac:dyDescent="0.2">
      <c r="A274" s="20"/>
      <c r="B274" s="24"/>
      <c r="C274" s="18"/>
      <c r="D274" s="17"/>
      <c r="E274" s="16"/>
      <c r="F274" s="135"/>
      <c r="G274" s="16"/>
      <c r="H274" s="148"/>
      <c r="I274" s="67"/>
      <c r="J274" s="68"/>
    </row>
    <row r="275" spans="1:10" x14ac:dyDescent="0.2">
      <c r="A275" s="20"/>
      <c r="B275" s="23" t="str">
        <f>B282&amp;" "&amp;"Municipalities"</f>
        <v>Nkangala Municipalities</v>
      </c>
      <c r="C275" s="18"/>
      <c r="D275" s="22">
        <f t="shared" ref="D275:I275" si="73">SUM(D276:D282)</f>
        <v>4614804</v>
      </c>
      <c r="E275" s="21">
        <f t="shared" si="73"/>
        <v>166877</v>
      </c>
      <c r="F275" s="136">
        <f t="shared" si="73"/>
        <v>46994086</v>
      </c>
      <c r="G275" s="21">
        <f t="shared" si="73"/>
        <v>310361</v>
      </c>
      <c r="H275" s="149">
        <f t="shared" si="73"/>
        <v>465474411</v>
      </c>
      <c r="I275" s="90">
        <f t="shared" si="73"/>
        <v>477238</v>
      </c>
      <c r="J275" s="69">
        <f>IF(ISERROR(I275/D275),0,I275/D275)</f>
        <v>0.10341457622035519</v>
      </c>
    </row>
    <row r="276" spans="1:10" x14ac:dyDescent="0.2">
      <c r="A276" s="20" t="s">
        <v>5</v>
      </c>
      <c r="B276" s="19" t="str">
        <f>VLOOKUP($C276,[2]Sheet1!$D$4:$F$281,3,FALSE)</f>
        <v>Victor Khanye</v>
      </c>
      <c r="C276" s="18" t="s">
        <v>107</v>
      </c>
      <c r="D276" s="17">
        <f>IF(ISERROR(VLOOKUP(C276,[3]Sheet1!$B$11:$J$295,6,FALSE)),"Outstanding",VLOOKUP(C276,[3]Sheet1!$B$11:$J$294,6,FALSE))</f>
        <v>135455</v>
      </c>
      <c r="E276" s="70" t="s">
        <v>315</v>
      </c>
      <c r="F276" s="134" t="s">
        <v>315</v>
      </c>
      <c r="G276" s="116">
        <v>9451</v>
      </c>
      <c r="H276" s="147">
        <v>8155952</v>
      </c>
      <c r="I276" s="67">
        <f t="shared" ref="I276:I281" si="74">IF(AND(E276="N/A",G276="N/A"),0,IF(E276="N/A",G276,IF(G276="N/A",E276,E276+G276)))</f>
        <v>9451</v>
      </c>
      <c r="J276" s="68">
        <f t="shared" ref="J276:J282" si="75">IF(ISERROR(I276/D276),0,I276/D276)</f>
        <v>6.9772249086412455E-2</v>
      </c>
    </row>
    <row r="277" spans="1:10" x14ac:dyDescent="0.2">
      <c r="A277" s="20" t="s">
        <v>5</v>
      </c>
      <c r="B277" s="19" t="str">
        <f>VLOOKUP($C277,[2]Sheet1!$D$4:$F$281,3,FALSE)</f>
        <v>Emalahleni (Mp)</v>
      </c>
      <c r="C277" s="18" t="s">
        <v>106</v>
      </c>
      <c r="D277" s="17">
        <f>IF(ISERROR(VLOOKUP(C277,[3]Sheet1!$B$11:$J$295,6,FALSE)),"Outstanding",VLOOKUP(C277,[3]Sheet1!$B$11:$J$294,6,FALSE))</f>
        <v>1700190</v>
      </c>
      <c r="E277" s="116">
        <v>77543</v>
      </c>
      <c r="F277" s="134">
        <v>26639909</v>
      </c>
      <c r="G277" s="116">
        <v>247251</v>
      </c>
      <c r="H277" s="147">
        <v>388157276</v>
      </c>
      <c r="I277" s="67">
        <f t="shared" si="74"/>
        <v>324794</v>
      </c>
      <c r="J277" s="68">
        <f t="shared" si="75"/>
        <v>0.19103394326516449</v>
      </c>
    </row>
    <row r="278" spans="1:10" x14ac:dyDescent="0.2">
      <c r="A278" s="20" t="s">
        <v>5</v>
      </c>
      <c r="B278" s="19" t="str">
        <f>VLOOKUP($C278,[2]Sheet1!$D$4:$F$281,3,FALSE)</f>
        <v>Steve Tshwete</v>
      </c>
      <c r="C278" s="18" t="s">
        <v>105</v>
      </c>
      <c r="D278" s="17">
        <f>IF(ISERROR(VLOOKUP(C278,[3]Sheet1!$B$11:$J$295,6,FALSE)),"Outstanding",VLOOKUP(C278,[3]Sheet1!$B$11:$J$294,6,FALSE))</f>
        <v>1277158</v>
      </c>
      <c r="E278" s="116">
        <v>2513</v>
      </c>
      <c r="F278" s="134">
        <v>4020990</v>
      </c>
      <c r="G278" s="116">
        <v>26958</v>
      </c>
      <c r="H278" s="147">
        <v>41633893</v>
      </c>
      <c r="I278" s="67">
        <f t="shared" si="74"/>
        <v>29471</v>
      </c>
      <c r="J278" s="68">
        <f t="shared" si="75"/>
        <v>2.3075453467777673E-2</v>
      </c>
    </row>
    <row r="279" spans="1:10" x14ac:dyDescent="0.2">
      <c r="A279" s="20" t="s">
        <v>5</v>
      </c>
      <c r="B279" s="19" t="str">
        <f>VLOOKUP($C279,[2]Sheet1!$D$4:$F$281,3,FALSE)</f>
        <v>Emakhazeni</v>
      </c>
      <c r="C279" s="18" t="s">
        <v>104</v>
      </c>
      <c r="D279" s="17">
        <f>IF(ISERROR(VLOOKUP(C279,[3]Sheet1!$B$11:$J$295,6,FALSE)),"Outstanding",VLOOKUP(C279,[3]Sheet1!$B$11:$J$294,6,FALSE))</f>
        <v>203313</v>
      </c>
      <c r="E279" s="116">
        <v>1854</v>
      </c>
      <c r="F279" s="134">
        <v>674000</v>
      </c>
      <c r="G279" s="117" t="s">
        <v>315</v>
      </c>
      <c r="H279" s="150" t="s">
        <v>315</v>
      </c>
      <c r="I279" s="67">
        <f t="shared" si="74"/>
        <v>1854</v>
      </c>
      <c r="J279" s="68">
        <f t="shared" si="75"/>
        <v>9.1189446813533821E-3</v>
      </c>
    </row>
    <row r="280" spans="1:10" x14ac:dyDescent="0.2">
      <c r="A280" s="20" t="s">
        <v>5</v>
      </c>
      <c r="B280" s="19" t="str">
        <f>VLOOKUP($C280,[2]Sheet1!$D$4:$F$281,3,FALSE)</f>
        <v>Thembisile Hani</v>
      </c>
      <c r="C280" s="18" t="s">
        <v>103</v>
      </c>
      <c r="D280" s="17">
        <f>IF(ISERROR(VLOOKUP(C280,[3]Sheet1!$B$11:$J$295,6,FALSE)),"Outstanding",VLOOKUP(C280,[3]Sheet1!$B$11:$J$294,6,FALSE))</f>
        <v>497080</v>
      </c>
      <c r="E280" s="116">
        <v>64298</v>
      </c>
      <c r="F280" s="134">
        <v>15644209</v>
      </c>
      <c r="G280" s="116">
        <v>26701</v>
      </c>
      <c r="H280" s="147">
        <v>27527290</v>
      </c>
      <c r="I280" s="98">
        <f t="shared" si="74"/>
        <v>90999</v>
      </c>
      <c r="J280" s="68">
        <f t="shared" si="75"/>
        <v>0.18306711193369277</v>
      </c>
    </row>
    <row r="281" spans="1:10" x14ac:dyDescent="0.2">
      <c r="A281" s="20" t="s">
        <v>5</v>
      </c>
      <c r="B281" s="19" t="str">
        <f>VLOOKUP($C281,[2]Sheet1!$D$4:$F$281,3,FALSE)</f>
        <v>Dr J.S. Moroka</v>
      </c>
      <c r="C281" s="18" t="s">
        <v>102</v>
      </c>
      <c r="D281" s="17">
        <f>IF(ISERROR(VLOOKUP(C281,[3]Sheet1!$B$11:$J$295,6,FALSE)),"Outstanding",VLOOKUP(C281,[3]Sheet1!$B$11:$J$294,6,FALSE))</f>
        <v>423982</v>
      </c>
      <c r="E281" s="116">
        <v>20669</v>
      </c>
      <c r="F281" s="134">
        <v>14978</v>
      </c>
      <c r="G281" s="117" t="s">
        <v>315</v>
      </c>
      <c r="H281" s="150" t="s">
        <v>315</v>
      </c>
      <c r="I281" s="67">
        <f t="shared" si="74"/>
        <v>20669</v>
      </c>
      <c r="J281" s="68">
        <f t="shared" si="75"/>
        <v>4.8749711072639874E-2</v>
      </c>
    </row>
    <row r="282" spans="1:10" x14ac:dyDescent="0.2">
      <c r="A282" s="20" t="s">
        <v>3</v>
      </c>
      <c r="B282" s="19" t="str">
        <f>VLOOKUP($C282,[2]Sheet1!$D$4:$F$281,3,FALSE)</f>
        <v>Nkangala</v>
      </c>
      <c r="C282" s="18" t="s">
        <v>101</v>
      </c>
      <c r="D282" s="17">
        <f>IF(ISERROR(VLOOKUP(C282,[3]Sheet1!$B$11:$J$295,6,FALSE)),"Outstanding",VLOOKUP(C282,[3]Sheet1!$B$11:$J$294,6,FALSE))</f>
        <v>377626</v>
      </c>
      <c r="E282" s="117" t="s">
        <v>315</v>
      </c>
      <c r="F282" s="137" t="s">
        <v>315</v>
      </c>
      <c r="G282" s="117" t="s">
        <v>315</v>
      </c>
      <c r="H282" s="150" t="s">
        <v>315</v>
      </c>
      <c r="I282" s="100" t="s">
        <v>315</v>
      </c>
      <c r="J282" s="68">
        <f t="shared" si="75"/>
        <v>0</v>
      </c>
    </row>
    <row r="283" spans="1:10" x14ac:dyDescent="0.2">
      <c r="A283" s="20"/>
      <c r="B283" s="19"/>
      <c r="C283" s="18"/>
      <c r="D283" s="17"/>
      <c r="E283" s="16"/>
      <c r="F283" s="135"/>
      <c r="G283" s="16"/>
      <c r="H283" s="148"/>
      <c r="I283" s="67"/>
      <c r="J283" s="68"/>
    </row>
    <row r="284" spans="1:10" x14ac:dyDescent="0.2">
      <c r="A284" s="20"/>
      <c r="B284" s="23" t="str">
        <f>B290&amp;" "&amp;"Municipalities"</f>
        <v>Ehlanzeni Municipalities</v>
      </c>
      <c r="C284" s="18"/>
      <c r="D284" s="22">
        <f t="shared" ref="D284:I284" si="76">SUM(D285:D290)</f>
        <v>4377636</v>
      </c>
      <c r="E284" s="21">
        <f t="shared" si="76"/>
        <v>79050</v>
      </c>
      <c r="F284" s="136">
        <f t="shared" si="76"/>
        <v>19295005.41</v>
      </c>
      <c r="G284" s="21">
        <f t="shared" si="76"/>
        <v>67859</v>
      </c>
      <c r="H284" s="149">
        <f t="shared" si="76"/>
        <v>121546307</v>
      </c>
      <c r="I284" s="90">
        <f t="shared" si="76"/>
        <v>146909</v>
      </c>
      <c r="J284" s="69">
        <f>IF(ISERROR(I284/D284),0,I284/D284)</f>
        <v>3.3558980234994415E-2</v>
      </c>
    </row>
    <row r="285" spans="1:10" x14ac:dyDescent="0.2">
      <c r="A285" s="20" t="s">
        <v>5</v>
      </c>
      <c r="B285" s="19" t="str">
        <f>VLOOKUP($C285,[2]Sheet1!$D$4:$F$281,3,FALSE)</f>
        <v>Thaba Chweu</v>
      </c>
      <c r="C285" s="18" t="s">
        <v>100</v>
      </c>
      <c r="D285" s="17">
        <f>IF(ISERROR(VLOOKUP(C285,[3]Sheet1!$B$11:$J$295,6,FALSE)),"Outstanding",VLOOKUP(C285,[3]Sheet1!$B$11:$J$294,6,FALSE))</f>
        <v>425450</v>
      </c>
      <c r="E285" s="117" t="s">
        <v>315</v>
      </c>
      <c r="F285" s="137" t="s">
        <v>315</v>
      </c>
      <c r="G285" s="117" t="s">
        <v>315</v>
      </c>
      <c r="H285" s="150" t="s">
        <v>315</v>
      </c>
      <c r="I285" s="67">
        <f t="shared" ref="I285:I290" si="77">IF(AND(E285="N/A",G285="N/A"),0,IF(E285="N/A",G285,IF(G285="N/A",E285,E285+G285)))</f>
        <v>0</v>
      </c>
      <c r="J285" s="68">
        <f t="shared" ref="J285:J290" si="78">IF(ISERROR(I285/D285),0,I285/D285)</f>
        <v>0</v>
      </c>
    </row>
    <row r="286" spans="1:10" x14ac:dyDescent="0.2">
      <c r="A286" s="20" t="s">
        <v>5</v>
      </c>
      <c r="B286" s="19" t="str">
        <f>VLOOKUP($C286,[2]Sheet1!$D$4:$F$281,3,FALSE)</f>
        <v>Mbombela</v>
      </c>
      <c r="C286" s="18" t="s">
        <v>99</v>
      </c>
      <c r="D286" s="17">
        <f>IF(ISERROR(VLOOKUP(C286,[3]Sheet1!$B$11:$J$295,6,FALSE)),"Outstanding",VLOOKUP(C286,[3]Sheet1!$B$11:$J$294,6,FALSE))</f>
        <v>2005714</v>
      </c>
      <c r="E286" s="117">
        <v>2732</v>
      </c>
      <c r="F286" s="137">
        <v>989806</v>
      </c>
      <c r="G286" s="117">
        <v>39665</v>
      </c>
      <c r="H286" s="150">
        <v>69587166</v>
      </c>
      <c r="I286" s="67">
        <f t="shared" si="77"/>
        <v>42397</v>
      </c>
      <c r="J286" s="68">
        <f t="shared" si="78"/>
        <v>2.1138108424231968E-2</v>
      </c>
    </row>
    <row r="287" spans="1:10" x14ac:dyDescent="0.2">
      <c r="A287" s="20" t="s">
        <v>5</v>
      </c>
      <c r="B287" s="19" t="str">
        <f>VLOOKUP($C287,[2]Sheet1!$D$4:$F$281,3,FALSE)</f>
        <v>Umjindi</v>
      </c>
      <c r="C287" s="18" t="s">
        <v>98</v>
      </c>
      <c r="D287" s="17">
        <f>IF(ISERROR(VLOOKUP(C287,[3]Sheet1!$B$11:$J$295,6,FALSE)),"Outstanding",VLOOKUP(C287,[3]Sheet1!$B$11:$J$294,6,FALSE))</f>
        <v>325668</v>
      </c>
      <c r="E287" s="116">
        <v>3062</v>
      </c>
      <c r="F287" s="134">
        <v>364037</v>
      </c>
      <c r="G287" s="116">
        <v>1493</v>
      </c>
      <c r="H287" s="147">
        <v>24431851</v>
      </c>
      <c r="I287" s="67">
        <f t="shared" si="77"/>
        <v>4555</v>
      </c>
      <c r="J287" s="68">
        <f t="shared" si="78"/>
        <v>1.3986636697495608E-2</v>
      </c>
    </row>
    <row r="288" spans="1:10" x14ac:dyDescent="0.2">
      <c r="A288" s="20" t="s">
        <v>5</v>
      </c>
      <c r="B288" s="19" t="str">
        <f>VLOOKUP($C288,[2]Sheet1!$D$4:$F$281,3,FALSE)</f>
        <v>Nkomazi</v>
      </c>
      <c r="C288" s="18" t="s">
        <v>97</v>
      </c>
      <c r="D288" s="100">
        <v>499143</v>
      </c>
      <c r="E288" s="70">
        <v>64298</v>
      </c>
      <c r="F288" s="134">
        <v>15644209</v>
      </c>
      <c r="G288" s="70">
        <v>26701</v>
      </c>
      <c r="H288" s="147">
        <v>27527290</v>
      </c>
      <c r="I288" s="67">
        <f t="shared" si="77"/>
        <v>90999</v>
      </c>
      <c r="J288" s="68">
        <f t="shared" si="78"/>
        <v>0.18231048016299939</v>
      </c>
    </row>
    <row r="289" spans="1:211" x14ac:dyDescent="0.2">
      <c r="A289" s="20" t="s">
        <v>5</v>
      </c>
      <c r="B289" s="19" t="str">
        <f>VLOOKUP($C289,[2]Sheet1!$D$4:$F$281,3,FALSE)</f>
        <v>Bushbuckridge</v>
      </c>
      <c r="C289" s="18" t="s">
        <v>96</v>
      </c>
      <c r="D289" s="17">
        <f>IF(ISERROR(VLOOKUP(C289,[3]Sheet1!$B$11:$J$295,6,FALSE)),"Outstanding",VLOOKUP(C289,[3]Sheet1!$B$11:$J$294,6,FALSE))</f>
        <v>891804</v>
      </c>
      <c r="E289" s="116">
        <v>8958</v>
      </c>
      <c r="F289" s="134">
        <v>2296953.41</v>
      </c>
      <c r="G289" s="117" t="s">
        <v>315</v>
      </c>
      <c r="H289" s="150" t="s">
        <v>315</v>
      </c>
      <c r="I289" s="67">
        <f t="shared" si="77"/>
        <v>8958</v>
      </c>
      <c r="J289" s="68">
        <f t="shared" si="78"/>
        <v>1.0044808051993488E-2</v>
      </c>
    </row>
    <row r="290" spans="1:211" x14ac:dyDescent="0.2">
      <c r="A290" s="20" t="s">
        <v>3</v>
      </c>
      <c r="B290" s="19" t="str">
        <f>VLOOKUP($C290,[2]Sheet1!$D$4:$F$281,3,FALSE)</f>
        <v>Ehlanzeni</v>
      </c>
      <c r="C290" s="18" t="s">
        <v>95</v>
      </c>
      <c r="D290" s="17">
        <f>IF(ISERROR(VLOOKUP(C290,[3]Sheet1!$B$11:$J$295,6,FALSE)),"Outstanding",VLOOKUP(C290,[3]Sheet1!$B$11:$J$294,6,FALSE))</f>
        <v>229857</v>
      </c>
      <c r="E290" s="117" t="s">
        <v>315</v>
      </c>
      <c r="F290" s="137" t="s">
        <v>315</v>
      </c>
      <c r="G290" s="117" t="s">
        <v>315</v>
      </c>
      <c r="H290" s="150" t="s">
        <v>315</v>
      </c>
      <c r="I290" s="67">
        <f t="shared" si="77"/>
        <v>0</v>
      </c>
      <c r="J290" s="68">
        <f t="shared" si="78"/>
        <v>0</v>
      </c>
    </row>
    <row r="291" spans="1:211" x14ac:dyDescent="0.2">
      <c r="A291" s="20"/>
      <c r="B291" s="24"/>
      <c r="C291" s="18"/>
      <c r="D291" s="17"/>
      <c r="E291" s="16"/>
      <c r="F291" s="135"/>
      <c r="G291" s="16"/>
      <c r="H291" s="148"/>
      <c r="I291" s="17"/>
      <c r="J291" s="68"/>
    </row>
    <row r="292" spans="1:211" x14ac:dyDescent="0.2">
      <c r="A292" s="71">
        <f>COUNTIF(A266:A291,"A")+COUNTIF(A266:A291,"b")+COUNTIF(A266:A291,"c")</f>
        <v>21</v>
      </c>
      <c r="B292" s="14" t="s">
        <v>94</v>
      </c>
      <c r="C292" s="13"/>
      <c r="D292" s="22">
        <f t="shared" ref="D292:I292" si="79">D265+D275+D284</f>
        <v>13291441</v>
      </c>
      <c r="E292" s="21">
        <f t="shared" si="79"/>
        <v>308555</v>
      </c>
      <c r="F292" s="136">
        <f t="shared" si="79"/>
        <v>84751075.560000002</v>
      </c>
      <c r="G292" s="21">
        <f t="shared" si="79"/>
        <v>667466</v>
      </c>
      <c r="H292" s="149">
        <f t="shared" si="79"/>
        <v>917868451.73000002</v>
      </c>
      <c r="I292" s="90">
        <f t="shared" si="79"/>
        <v>976021</v>
      </c>
      <c r="J292" s="69">
        <f>IF(ISERROR(I292/D292),0,I292/D292)</f>
        <v>7.3432293759570541E-2</v>
      </c>
    </row>
    <row r="293" spans="1:211" x14ac:dyDescent="0.2">
      <c r="A293" s="11"/>
      <c r="B293" s="72"/>
      <c r="C293" s="73"/>
      <c r="D293" s="74"/>
      <c r="E293" s="81"/>
      <c r="F293" s="138"/>
      <c r="G293" s="81"/>
      <c r="H293" s="151"/>
      <c r="I293" s="76"/>
      <c r="J293" s="77"/>
    </row>
    <row r="294" spans="1:211" x14ac:dyDescent="0.2">
      <c r="A294" s="29"/>
      <c r="B294" s="15"/>
      <c r="C294" s="28"/>
      <c r="D294" s="17"/>
      <c r="E294" s="37"/>
      <c r="F294" s="139"/>
      <c r="G294" s="37"/>
      <c r="H294" s="152"/>
      <c r="I294" s="67"/>
      <c r="J294" s="68"/>
    </row>
    <row r="295" spans="1:211" x14ac:dyDescent="0.2">
      <c r="A295" s="20"/>
      <c r="B295" s="14" t="s">
        <v>93</v>
      </c>
      <c r="C295" s="26"/>
      <c r="D295" s="17"/>
      <c r="E295" s="16"/>
      <c r="F295" s="135"/>
      <c r="G295" s="16"/>
      <c r="H295" s="148"/>
      <c r="I295" s="67"/>
      <c r="J295" s="68"/>
    </row>
    <row r="296" spans="1:211" x14ac:dyDescent="0.2">
      <c r="A296" s="20"/>
      <c r="B296" s="14"/>
      <c r="C296" s="26"/>
      <c r="D296" s="17"/>
      <c r="E296" s="37"/>
      <c r="F296" s="139"/>
      <c r="G296" s="37"/>
      <c r="H296" s="152"/>
      <c r="I296" s="67"/>
      <c r="J296" s="68"/>
    </row>
    <row r="297" spans="1:211" x14ac:dyDescent="0.2">
      <c r="A297" s="20"/>
      <c r="B297" s="23" t="str">
        <f>B301&amp;" "&amp;"Municipalities"</f>
        <v>John Taolo Gaetsewe Municipalities</v>
      </c>
      <c r="C297" s="18"/>
      <c r="D297" s="22">
        <f t="shared" ref="D297:I297" si="80">SUM(D298:D301)</f>
        <v>1210478</v>
      </c>
      <c r="E297" s="21">
        <f t="shared" si="80"/>
        <v>28490</v>
      </c>
      <c r="F297" s="136">
        <f t="shared" si="80"/>
        <v>26211</v>
      </c>
      <c r="G297" s="21">
        <f t="shared" si="80"/>
        <v>30150</v>
      </c>
      <c r="H297" s="149">
        <f t="shared" si="80"/>
        <v>27955</v>
      </c>
      <c r="I297" s="90">
        <f t="shared" si="80"/>
        <v>58640</v>
      </c>
      <c r="J297" s="69">
        <f>IF(ISERROR(I297/D297),0,I297/D297)</f>
        <v>4.84436726648481E-2</v>
      </c>
    </row>
    <row r="298" spans="1:211" x14ac:dyDescent="0.2">
      <c r="A298" s="20" t="s">
        <v>5</v>
      </c>
      <c r="B298" s="19" t="str">
        <f>VLOOKUP($C298,[2]Sheet1!$D$4:$F$281,3,FALSE)</f>
        <v>Joe Morolong</v>
      </c>
      <c r="C298" s="18" t="s">
        <v>92</v>
      </c>
      <c r="D298" s="17">
        <f>IF(ISERROR(VLOOKUP(C298,[3]Sheet1!$B$11:$J$295,6,FALSE)),"Outstanding",VLOOKUP(C298,[3]Sheet1!$B$11:$J$294,6,FALSE))</f>
        <v>464353</v>
      </c>
      <c r="E298" s="103" t="s">
        <v>315</v>
      </c>
      <c r="F298" s="134" t="s">
        <v>315</v>
      </c>
      <c r="G298" s="103" t="s">
        <v>315</v>
      </c>
      <c r="H298" s="147" t="s">
        <v>315</v>
      </c>
      <c r="I298" s="101">
        <f>IF(AND(E298="N/A",G298="N/A"),0,IF(E298="N/A",G298,IF(G298="N/A",E298,E298+G298)))</f>
        <v>0</v>
      </c>
      <c r="J298" s="102">
        <f>IF(ISERROR(I298/D298),0,I298/D298)</f>
        <v>0</v>
      </c>
    </row>
    <row r="299" spans="1:211" x14ac:dyDescent="0.2">
      <c r="A299" s="20" t="s">
        <v>5</v>
      </c>
      <c r="B299" s="19" t="str">
        <f>VLOOKUP($C299,[2]Sheet1!$D$4:$F$281,3,FALSE)</f>
        <v>Ga-Segonyana</v>
      </c>
      <c r="C299" s="18" t="s">
        <v>91</v>
      </c>
      <c r="D299" s="17">
        <f>IF(ISERROR(VLOOKUP(C299,[3]Sheet1!$B$11:$J$295,6,FALSE)),"Outstanding",VLOOKUP(C299,[3]Sheet1!$B$11:$J$294,6,FALSE))</f>
        <v>343403</v>
      </c>
      <c r="E299" s="103">
        <v>28322</v>
      </c>
      <c r="F299" s="134">
        <v>2975</v>
      </c>
      <c r="G299" s="103">
        <v>10542</v>
      </c>
      <c r="H299" s="147">
        <v>10354</v>
      </c>
      <c r="I299" s="101">
        <f>IF(AND(E299="N/A",G299="N/A"),0,IF(E299="N/A",G299,IF(G299="N/A",E299,E299+G299)))</f>
        <v>38864</v>
      </c>
      <c r="J299" s="102">
        <f>IF(ISERROR(I299/D299),0,I299/D299)</f>
        <v>0.11317315224386508</v>
      </c>
    </row>
    <row r="300" spans="1:211" s="12" customFormat="1" x14ac:dyDescent="0.2">
      <c r="A300" s="20" t="s">
        <v>5</v>
      </c>
      <c r="B300" s="19" t="str">
        <f>VLOOKUP($C300,[2]Sheet1!$D$4:$F$281,3,FALSE)</f>
        <v>Gamagara</v>
      </c>
      <c r="C300" s="18" t="s">
        <v>90</v>
      </c>
      <c r="D300" s="17">
        <f>IF(ISERROR(VLOOKUP(C300,[3]Sheet1!$B$11:$J$295,6,FALSE)),"Outstanding",VLOOKUP(C300,[3]Sheet1!$B$11:$J$294,6,FALSE))</f>
        <v>329090</v>
      </c>
      <c r="E300" s="103">
        <v>168</v>
      </c>
      <c r="F300" s="134">
        <v>23236</v>
      </c>
      <c r="G300" s="103">
        <v>19608</v>
      </c>
      <c r="H300" s="147">
        <v>17601</v>
      </c>
      <c r="I300" s="101">
        <f>IF(AND(E300="N/A",G300="N/A"),0,IF(E300="N/A",G300,IF(G300="N/A",E300,E300+G300)))</f>
        <v>19776</v>
      </c>
      <c r="J300" s="102">
        <f>IF(ISERROR(I300/D300),0,I300/D300)</f>
        <v>6.0092983682275364E-2</v>
      </c>
    </row>
    <row r="301" spans="1:211" s="6" customFormat="1" x14ac:dyDescent="0.2">
      <c r="A301" s="20" t="s">
        <v>3</v>
      </c>
      <c r="B301" s="19" t="str">
        <f>VLOOKUP($C301,[2]Sheet1!$D$4:$F$281,3,FALSE)</f>
        <v>John Taolo Gaetsewe</v>
      </c>
      <c r="C301" s="18" t="s">
        <v>89</v>
      </c>
      <c r="D301" s="17">
        <f>IF(ISERROR(VLOOKUP(C301,[3]Sheet1!$B$11:$J$295,6,FALSE)),"Outstanding",VLOOKUP(C301,[3]Sheet1!$B$11:$J$294,6,FALSE))</f>
        <v>73632</v>
      </c>
      <c r="E301" s="103" t="s">
        <v>315</v>
      </c>
      <c r="F301" s="134" t="s">
        <v>315</v>
      </c>
      <c r="G301" s="103" t="s">
        <v>315</v>
      </c>
      <c r="H301" s="147" t="s">
        <v>315</v>
      </c>
      <c r="I301" s="101">
        <f>IF(AND(E301="N/A",G301="N/A"),0,IF(E301="N/A",G301,IF(G301="N/A",E301,E301+G301)))</f>
        <v>0</v>
      </c>
      <c r="J301" s="102">
        <f>IF(ISERROR(I301/D301),0,I301/D301)</f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</row>
    <row r="302" spans="1:211" x14ac:dyDescent="0.2">
      <c r="A302" s="20"/>
      <c r="B302" s="24"/>
      <c r="C302" s="18"/>
      <c r="D302" s="17"/>
      <c r="E302" s="27"/>
      <c r="F302" s="135"/>
      <c r="G302" s="27"/>
      <c r="H302" s="148"/>
      <c r="I302" s="93"/>
      <c r="J302" s="68"/>
    </row>
    <row r="303" spans="1:211" x14ac:dyDescent="0.2">
      <c r="A303" s="20"/>
      <c r="B303" s="23" t="str">
        <f>B310&amp;" "&amp;"Municipalities"</f>
        <v>Namakwa Municipalities</v>
      </c>
      <c r="C303" s="18"/>
      <c r="D303" s="22">
        <f t="shared" ref="D303:I303" si="81">SUM(D304:D310)</f>
        <v>387621</v>
      </c>
      <c r="E303" s="21">
        <f t="shared" si="81"/>
        <v>10161</v>
      </c>
      <c r="F303" s="136">
        <f t="shared" si="81"/>
        <v>603065</v>
      </c>
      <c r="G303" s="21">
        <f t="shared" si="81"/>
        <v>17162</v>
      </c>
      <c r="H303" s="149">
        <f t="shared" si="81"/>
        <v>9619088</v>
      </c>
      <c r="I303" s="90">
        <f t="shared" si="81"/>
        <v>27323</v>
      </c>
      <c r="J303" s="69">
        <f t="shared" ref="J303:J309" si="82">IF(ISERROR(I303/D303),0,I303/D303)</f>
        <v>7.0488956996653945E-2</v>
      </c>
    </row>
    <row r="304" spans="1:211" x14ac:dyDescent="0.2">
      <c r="A304" s="20" t="s">
        <v>5</v>
      </c>
      <c r="B304" s="19" t="str">
        <f>VLOOKUP($C304,[2]Sheet1!$D$4:$F$281,3,FALSE)</f>
        <v>Richtersveld</v>
      </c>
      <c r="C304" s="18" t="s">
        <v>88</v>
      </c>
      <c r="D304" s="17">
        <f>IF(ISERROR(VLOOKUP(C304,[3]Sheet1!$B$11:$J$295,6,FALSE)),"Outstanding",VLOOKUP(C304,[3]Sheet1!$B$11:$J$294,6,FALSE))</f>
        <v>75604</v>
      </c>
      <c r="E304" s="70">
        <v>119</v>
      </c>
      <c r="F304" s="134">
        <v>14798</v>
      </c>
      <c r="G304" s="70">
        <v>1858</v>
      </c>
      <c r="H304" s="147">
        <v>2878093</v>
      </c>
      <c r="I304" s="67">
        <f t="shared" ref="I304:I309" si="83">IF(AND(E304="N/A",G304="N/A"),0,IF(E304="N/A",G304,IF(G304="N/A",E304,E304+G304)))</f>
        <v>1977</v>
      </c>
      <c r="J304" s="68">
        <f t="shared" si="82"/>
        <v>2.6149410084122533E-2</v>
      </c>
    </row>
    <row r="305" spans="1:10" x14ac:dyDescent="0.2">
      <c r="A305" s="20" t="s">
        <v>5</v>
      </c>
      <c r="B305" s="19" t="str">
        <f>VLOOKUP($C305,[2]Sheet1!$D$4:$F$281,3,FALSE)</f>
        <v>Nama Khoi</v>
      </c>
      <c r="C305" s="18" t="s">
        <v>87</v>
      </c>
      <c r="D305" s="100" t="str">
        <f>IF(ISERROR(VLOOKUP(C305,[3]Sheet1!$B$11:$J$295,6,FALSE)),"Outstanding",VLOOKUP(C305,[3]Sheet1!$B$11:$J$294,6,FALSE))</f>
        <v>Outstanding</v>
      </c>
      <c r="E305" s="103">
        <v>5495</v>
      </c>
      <c r="F305" s="134" t="s">
        <v>315</v>
      </c>
      <c r="G305" s="103">
        <v>8493</v>
      </c>
      <c r="H305" s="147" t="s">
        <v>315</v>
      </c>
      <c r="I305" s="101">
        <f t="shared" si="83"/>
        <v>13988</v>
      </c>
      <c r="J305" s="102">
        <f t="shared" si="82"/>
        <v>0</v>
      </c>
    </row>
    <row r="306" spans="1:10" x14ac:dyDescent="0.2">
      <c r="A306" s="20" t="s">
        <v>5</v>
      </c>
      <c r="B306" s="19" t="str">
        <f>VLOOKUP($C306,[2]Sheet1!$D$4:$F$281,3,FALSE)</f>
        <v>Kamiesberg</v>
      </c>
      <c r="C306" s="18" t="s">
        <v>86</v>
      </c>
      <c r="D306" s="17">
        <f>IF(ISERROR(VLOOKUP(C306,[3]Sheet1!$B$11:$J$295,6,FALSE)),"Outstanding",VLOOKUP(C306,[3]Sheet1!$B$11:$J$294,6,FALSE))</f>
        <v>70563</v>
      </c>
      <c r="E306" s="103">
        <v>1193</v>
      </c>
      <c r="F306" s="134">
        <v>159321</v>
      </c>
      <c r="G306" s="103">
        <v>1918</v>
      </c>
      <c r="H306" s="147">
        <v>1825665</v>
      </c>
      <c r="I306" s="101">
        <f t="shared" si="83"/>
        <v>3111</v>
      </c>
      <c r="J306" s="102">
        <f t="shared" si="82"/>
        <v>4.4088261553505377E-2</v>
      </c>
    </row>
    <row r="307" spans="1:10" x14ac:dyDescent="0.2">
      <c r="A307" s="20" t="s">
        <v>5</v>
      </c>
      <c r="B307" s="19" t="str">
        <f>VLOOKUP($C307,[2]Sheet1!$D$4:$F$281,3,FALSE)</f>
        <v>Hantam</v>
      </c>
      <c r="C307" s="18" t="s">
        <v>85</v>
      </c>
      <c r="D307" s="17">
        <f>IF(ISERROR(VLOOKUP(C307,[3]Sheet1!$B$11:$J$295,6,FALSE)),"Outstanding",VLOOKUP(C307,[3]Sheet1!$B$11:$J$294,6,FALSE))</f>
        <v>78097</v>
      </c>
      <c r="E307" s="103">
        <v>1492</v>
      </c>
      <c r="F307" s="134">
        <v>218499</v>
      </c>
      <c r="G307" s="103">
        <v>3675</v>
      </c>
      <c r="H307" s="147">
        <v>3482082</v>
      </c>
      <c r="I307" s="101">
        <f t="shared" si="83"/>
        <v>5167</v>
      </c>
      <c r="J307" s="102">
        <f t="shared" si="82"/>
        <v>6.6161312214297607E-2</v>
      </c>
    </row>
    <row r="308" spans="1:10" x14ac:dyDescent="0.2">
      <c r="A308" s="20" t="s">
        <v>5</v>
      </c>
      <c r="B308" s="19" t="str">
        <f>VLOOKUP($C308,[2]Sheet1!$D$4:$F$281,3,FALSE)</f>
        <v>Karoo Hoogland</v>
      </c>
      <c r="C308" s="18" t="s">
        <v>84</v>
      </c>
      <c r="D308" s="17">
        <f>IF(ISERROR(VLOOKUP(C308,[3]Sheet1!$B$11:$J$295,6,FALSE)),"Outstanding",VLOOKUP(C308,[3]Sheet1!$B$11:$J$294,6,FALSE))</f>
        <v>65345</v>
      </c>
      <c r="E308" s="103" t="s">
        <v>315</v>
      </c>
      <c r="F308" s="134" t="s">
        <v>315</v>
      </c>
      <c r="G308" s="103">
        <v>801</v>
      </c>
      <c r="H308" s="147">
        <v>1068828</v>
      </c>
      <c r="I308" s="101">
        <f t="shared" si="83"/>
        <v>801</v>
      </c>
      <c r="J308" s="102">
        <f t="shared" si="82"/>
        <v>1.2258015150355803E-2</v>
      </c>
    </row>
    <row r="309" spans="1:10" x14ac:dyDescent="0.2">
      <c r="A309" s="20" t="s">
        <v>5</v>
      </c>
      <c r="B309" s="19" t="str">
        <f>VLOOKUP($C309,[2]Sheet1!$D$4:$F$281,3,FALSE)</f>
        <v>Khai-Ma</v>
      </c>
      <c r="C309" s="18" t="s">
        <v>83</v>
      </c>
      <c r="D309" s="17">
        <f>IF(ISERROR(VLOOKUP(C309,[3]Sheet1!$B$11:$J$295,6,FALSE)),"Outstanding",VLOOKUP(C309,[3]Sheet1!$B$11:$J$294,6,FALSE))</f>
        <v>45161</v>
      </c>
      <c r="E309" s="103">
        <v>1862</v>
      </c>
      <c r="F309" s="134">
        <v>210447</v>
      </c>
      <c r="G309" s="103">
        <v>417</v>
      </c>
      <c r="H309" s="147">
        <v>364420</v>
      </c>
      <c r="I309" s="101">
        <f t="shared" si="83"/>
        <v>2279</v>
      </c>
      <c r="J309" s="102">
        <f t="shared" si="82"/>
        <v>5.0463895839330399E-2</v>
      </c>
    </row>
    <row r="310" spans="1:10" x14ac:dyDescent="0.2">
      <c r="A310" s="20" t="s">
        <v>3</v>
      </c>
      <c r="B310" s="19" t="str">
        <f>VLOOKUP($C310,[2]Sheet1!$D$4:$F$281,3,FALSE)</f>
        <v>Namakwa</v>
      </c>
      <c r="C310" s="18" t="s">
        <v>82</v>
      </c>
      <c r="D310" s="17">
        <f>IF(ISERROR(VLOOKUP(C310,[3]Sheet1!$B$11:$J$295,6,FALSE)),"Outstanding",VLOOKUP(C310,[3]Sheet1!$B$11:$J$294,6,FALSE))</f>
        <v>52851</v>
      </c>
      <c r="E310" s="103" t="s">
        <v>315</v>
      </c>
      <c r="F310" s="134" t="s">
        <v>315</v>
      </c>
      <c r="G310" s="103" t="s">
        <v>315</v>
      </c>
      <c r="H310" s="147" t="s">
        <v>315</v>
      </c>
      <c r="I310" s="101" t="s">
        <v>315</v>
      </c>
      <c r="J310" s="102" t="s">
        <v>315</v>
      </c>
    </row>
    <row r="311" spans="1:10" x14ac:dyDescent="0.2">
      <c r="A311" s="20"/>
      <c r="B311" s="19"/>
      <c r="C311" s="18"/>
      <c r="D311" s="17"/>
      <c r="E311" s="16"/>
      <c r="F311" s="135"/>
      <c r="G311" s="16"/>
      <c r="H311" s="148"/>
      <c r="I311" s="67"/>
      <c r="J311" s="68"/>
    </row>
    <row r="312" spans="1:10" x14ac:dyDescent="0.2">
      <c r="A312" s="20"/>
      <c r="B312" s="23" t="str">
        <f>B321&amp;" "&amp;"Municipalities"</f>
        <v>Pixley Ka Seme (Nc) Municipalities</v>
      </c>
      <c r="C312" s="18"/>
      <c r="D312" s="22">
        <f t="shared" ref="D312:I312" si="84">SUM(D313:D321)</f>
        <v>963933</v>
      </c>
      <c r="E312" s="21">
        <f t="shared" si="84"/>
        <v>13945.0484</v>
      </c>
      <c r="F312" s="136">
        <f t="shared" si="84"/>
        <v>3627815</v>
      </c>
      <c r="G312" s="21">
        <f t="shared" si="84"/>
        <v>25430.815299999998</v>
      </c>
      <c r="H312" s="149">
        <f t="shared" si="84"/>
        <v>14840154.71244292</v>
      </c>
      <c r="I312" s="90">
        <f t="shared" si="84"/>
        <v>39375.863700000002</v>
      </c>
      <c r="J312" s="69">
        <f t="shared" ref="J312:J321" si="85">IF(ISERROR(I312/D312),0,I312/D312)</f>
        <v>4.0849170741119975E-2</v>
      </c>
    </row>
    <row r="313" spans="1:10" x14ac:dyDescent="0.2">
      <c r="A313" s="20" t="s">
        <v>5</v>
      </c>
      <c r="B313" s="19" t="str">
        <f>VLOOKUP($C313,[2]Sheet1!$D$4:$F$281,3,FALSE)</f>
        <v>Ubuntu</v>
      </c>
      <c r="C313" s="18" t="s">
        <v>81</v>
      </c>
      <c r="D313" s="17">
        <f>IF(ISERROR(VLOOKUP(C313,[3]Sheet1!$B$11:$J$295,6,FALSE)),"Outstanding",VLOOKUP(C313,[3]Sheet1!$B$11:$J$294,6,FALSE))</f>
        <v>85357</v>
      </c>
      <c r="E313" s="70">
        <v>511</v>
      </c>
      <c r="F313" s="134">
        <v>91018</v>
      </c>
      <c r="G313" s="70">
        <v>3368</v>
      </c>
      <c r="H313" s="147">
        <v>3131993</v>
      </c>
      <c r="I313" s="67">
        <f t="shared" ref="I313:I321" si="86">IF(AND(E313="N/A",G313="N/A"),0,IF(E313="N/A",G313,IF(G313="N/A",E313,E313+G313)))</f>
        <v>3879</v>
      </c>
      <c r="J313" s="68">
        <f t="shared" si="85"/>
        <v>4.544442752205443E-2</v>
      </c>
    </row>
    <row r="314" spans="1:10" x14ac:dyDescent="0.2">
      <c r="A314" s="20" t="s">
        <v>5</v>
      </c>
      <c r="B314" s="19" t="str">
        <f>VLOOKUP($C314,[2]Sheet1!$D$4:$F$281,3,FALSE)</f>
        <v>Umsobomvu</v>
      </c>
      <c r="C314" s="18" t="s">
        <v>80</v>
      </c>
      <c r="D314" s="17">
        <f>IF(ISERROR(VLOOKUP(C314,[3]Sheet1!$B$11:$J$295,6,FALSE)),"Outstanding",VLOOKUP(C314,[3]Sheet1!$B$11:$J$294,6,FALSE))</f>
        <v>172907</v>
      </c>
      <c r="E314" s="70">
        <v>3282</v>
      </c>
      <c r="F314" s="134">
        <v>850</v>
      </c>
      <c r="G314" s="70">
        <v>2370</v>
      </c>
      <c r="H314" s="147">
        <v>3885</v>
      </c>
      <c r="I314" s="67">
        <f t="shared" si="86"/>
        <v>5652</v>
      </c>
      <c r="J314" s="68">
        <f t="shared" si="85"/>
        <v>3.2688092442758249E-2</v>
      </c>
    </row>
    <row r="315" spans="1:10" x14ac:dyDescent="0.2">
      <c r="A315" s="20" t="s">
        <v>5</v>
      </c>
      <c r="B315" s="19" t="str">
        <f>VLOOKUP($C315,[2]Sheet1!$D$4:$F$281,3,FALSE)</f>
        <v>Emthanjeni</v>
      </c>
      <c r="C315" s="18" t="s">
        <v>79</v>
      </c>
      <c r="D315" s="17">
        <f>IF(ISERROR(VLOOKUP(C315,[3]Sheet1!$B$11:$J$295,6,FALSE)),"Outstanding",VLOOKUP(C315,[3]Sheet1!$B$11:$J$294,6,FALSE))</f>
        <v>230089</v>
      </c>
      <c r="E315" s="103">
        <v>386</v>
      </c>
      <c r="F315" s="134">
        <v>565117</v>
      </c>
      <c r="G315" s="103">
        <v>5599</v>
      </c>
      <c r="H315" s="147">
        <v>939.96244291999994</v>
      </c>
      <c r="I315" s="101">
        <v>5985</v>
      </c>
      <c r="J315" s="102">
        <v>2.6011673743638331E-2</v>
      </c>
    </row>
    <row r="316" spans="1:10" x14ac:dyDescent="0.2">
      <c r="A316" s="20" t="s">
        <v>5</v>
      </c>
      <c r="B316" s="19" t="str">
        <f>VLOOKUP($C316,[2]Sheet1!$D$4:$F$281,3,FALSE)</f>
        <v>Kareeberg</v>
      </c>
      <c r="C316" s="18" t="s">
        <v>78</v>
      </c>
      <c r="D316" s="17">
        <f>IF(ISERROR(VLOOKUP(C316,[3]Sheet1!$B$11:$J$295,6,FALSE)),"Outstanding",VLOOKUP(C316,[3]Sheet1!$B$11:$J$294,6,FALSE))</f>
        <v>58729</v>
      </c>
      <c r="E316" s="103" t="s">
        <v>315</v>
      </c>
      <c r="F316" s="134" t="s">
        <v>315</v>
      </c>
      <c r="G316" s="103">
        <v>1067</v>
      </c>
      <c r="H316" s="147">
        <v>1270</v>
      </c>
      <c r="I316" s="101">
        <f>IF(AND(E316="N/A",G316="N/A"),0,IF(E316="N/A",G316,IF(G316="N/A",E316,E316+G316)))</f>
        <v>1067</v>
      </c>
      <c r="J316" s="102">
        <f>IF(ISERROR(I316/D316),0,I316/D316)</f>
        <v>1.8168196291440345E-2</v>
      </c>
    </row>
    <row r="317" spans="1:10" x14ac:dyDescent="0.2">
      <c r="A317" s="20" t="s">
        <v>5</v>
      </c>
      <c r="B317" s="19" t="str">
        <f>VLOOKUP($C317,[2]Sheet1!$D$4:$F$281,3,FALSE)</f>
        <v>Renosterberg</v>
      </c>
      <c r="C317" s="18" t="s">
        <v>77</v>
      </c>
      <c r="D317" s="17">
        <f>IF(ISERROR(VLOOKUP(C317,[3]Sheet1!$B$11:$J$295,6,FALSE)),"Outstanding",VLOOKUP(C317,[3]Sheet1!$B$11:$J$294,6,FALSE))</f>
        <v>66968</v>
      </c>
      <c r="E317" s="70">
        <v>3570</v>
      </c>
      <c r="F317" s="134">
        <v>3570</v>
      </c>
      <c r="G317" s="70">
        <v>2738</v>
      </c>
      <c r="H317" s="147">
        <v>7715</v>
      </c>
      <c r="I317" s="67">
        <f t="shared" si="86"/>
        <v>6308</v>
      </c>
      <c r="J317" s="68">
        <f t="shared" si="85"/>
        <v>9.4194242026042291E-2</v>
      </c>
    </row>
    <row r="318" spans="1:10" x14ac:dyDescent="0.2">
      <c r="A318" s="20" t="s">
        <v>5</v>
      </c>
      <c r="B318" s="19" t="str">
        <f>VLOOKUP($C318,[2]Sheet1!$D$4:$F$281,3,FALSE)</f>
        <v>Thembelihle</v>
      </c>
      <c r="C318" s="18" t="s">
        <v>76</v>
      </c>
      <c r="D318" s="17">
        <f>IF(ISERROR(VLOOKUP(C318,[3]Sheet1!$B$11:$J$295,6,FALSE)),"Outstanding",VLOOKUP(C318,[3]Sheet1!$B$11:$J$294,6,FALSE))</f>
        <v>83082</v>
      </c>
      <c r="E318" s="103">
        <f>SUM((5.4/1000)*832046)</f>
        <v>4493.0484000000006</v>
      </c>
      <c r="F318" s="134">
        <v>832046</v>
      </c>
      <c r="G318" s="103">
        <f>SUM((1.38/1000)*3762185)</f>
        <v>5191.8152999999993</v>
      </c>
      <c r="H318" s="147">
        <v>3762185</v>
      </c>
      <c r="I318" s="101">
        <f t="shared" si="86"/>
        <v>9684.8636999999999</v>
      </c>
      <c r="J318" s="102">
        <f t="shared" si="85"/>
        <v>0.11656993933704052</v>
      </c>
    </row>
    <row r="319" spans="1:10" x14ac:dyDescent="0.2">
      <c r="A319" s="20" t="s">
        <v>5</v>
      </c>
      <c r="B319" s="19" t="str">
        <f>VLOOKUP($C319,[2]Sheet1!$D$4:$F$281,3,FALSE)</f>
        <v>Siyathemba</v>
      </c>
      <c r="C319" s="18" t="s">
        <v>75</v>
      </c>
      <c r="D319" s="17">
        <f>IF(ISERROR(VLOOKUP(C319,[3]Sheet1!$B$11:$J$295,6,FALSE)),"Outstanding",VLOOKUP(C319,[3]Sheet1!$B$11:$J$294,6,FALSE))</f>
        <v>83116</v>
      </c>
      <c r="E319" s="103">
        <v>1686</v>
      </c>
      <c r="F319" s="134">
        <v>2039241</v>
      </c>
      <c r="G319" s="103">
        <v>2710</v>
      </c>
      <c r="H319" s="147">
        <v>732444</v>
      </c>
      <c r="I319" s="101">
        <f t="shared" si="86"/>
        <v>4396</v>
      </c>
      <c r="J319" s="102">
        <f t="shared" si="85"/>
        <v>5.2889936955580155E-2</v>
      </c>
    </row>
    <row r="320" spans="1:10" x14ac:dyDescent="0.2">
      <c r="A320" s="20" t="s">
        <v>5</v>
      </c>
      <c r="B320" s="19" t="str">
        <f>VLOOKUP($C320,[2]Sheet1!$D$4:$F$281,3,FALSE)</f>
        <v>Siyancuma</v>
      </c>
      <c r="C320" s="18" t="s">
        <v>74</v>
      </c>
      <c r="D320" s="17">
        <f>IF(ISERROR(VLOOKUP(C320,[3]Sheet1!$B$11:$J$295,6,FALSE)),"Outstanding",VLOOKUP(C320,[3]Sheet1!$B$11:$J$294,6,FALSE))</f>
        <v>139371</v>
      </c>
      <c r="E320" s="107">
        <v>17</v>
      </c>
      <c r="F320" s="134">
        <v>95973</v>
      </c>
      <c r="G320" s="107">
        <v>2387</v>
      </c>
      <c r="H320" s="147">
        <v>7199722.75</v>
      </c>
      <c r="I320" s="105">
        <f t="shared" si="86"/>
        <v>2404</v>
      </c>
      <c r="J320" s="106">
        <f t="shared" si="85"/>
        <v>1.7248925529701302E-2</v>
      </c>
    </row>
    <row r="321" spans="1:10" x14ac:dyDescent="0.2">
      <c r="A321" s="20" t="s">
        <v>3</v>
      </c>
      <c r="B321" s="19" t="str">
        <f>VLOOKUP($C321,[2]Sheet1!$D$4:$F$281,3,FALSE)</f>
        <v>Pixley Ka Seme (Nc)</v>
      </c>
      <c r="C321" s="18" t="s">
        <v>73</v>
      </c>
      <c r="D321" s="17">
        <f>IF(ISERROR(VLOOKUP(C321,[3]Sheet1!$B$11:$J$295,6,FALSE)),"Outstanding",VLOOKUP(C321,[3]Sheet1!$B$11:$J$294,6,FALSE))</f>
        <v>44314</v>
      </c>
      <c r="E321" s="103" t="s">
        <v>315</v>
      </c>
      <c r="F321" s="134" t="s">
        <v>315</v>
      </c>
      <c r="G321" s="103" t="s">
        <v>315</v>
      </c>
      <c r="H321" s="147" t="s">
        <v>315</v>
      </c>
      <c r="I321" s="101">
        <f t="shared" si="86"/>
        <v>0</v>
      </c>
      <c r="J321" s="102">
        <f t="shared" si="85"/>
        <v>0</v>
      </c>
    </row>
    <row r="322" spans="1:10" x14ac:dyDescent="0.2">
      <c r="A322" s="20"/>
      <c r="B322" s="24"/>
      <c r="C322" s="18"/>
      <c r="D322" s="17"/>
      <c r="E322" s="16"/>
      <c r="F322" s="135"/>
      <c r="G322" s="16"/>
      <c r="H322" s="148"/>
      <c r="I322" s="67"/>
      <c r="J322" s="68"/>
    </row>
    <row r="323" spans="1:10" x14ac:dyDescent="0.2">
      <c r="A323" s="20"/>
      <c r="B323" s="23" t="str">
        <f>B330&amp;" "&amp;"Municipalities"</f>
        <v>Z F Mgcawu Municipalities</v>
      </c>
      <c r="C323" s="18"/>
      <c r="D323" s="22">
        <f t="shared" ref="D323:I323" si="87">SUM(D324:D330)</f>
        <v>1237543</v>
      </c>
      <c r="E323" s="21">
        <f t="shared" si="87"/>
        <v>58657</v>
      </c>
      <c r="F323" s="136">
        <f t="shared" si="87"/>
        <v>8258109</v>
      </c>
      <c r="G323" s="21">
        <f t="shared" si="87"/>
        <v>27591</v>
      </c>
      <c r="H323" s="149">
        <f t="shared" si="87"/>
        <v>27840182</v>
      </c>
      <c r="I323" s="90">
        <f t="shared" si="87"/>
        <v>86248</v>
      </c>
      <c r="J323" s="69">
        <f t="shared" ref="J323:J330" si="88">IF(ISERROR(I323/D323),0,I323/D323)</f>
        <v>6.9692931881962891E-2</v>
      </c>
    </row>
    <row r="324" spans="1:10" x14ac:dyDescent="0.2">
      <c r="A324" s="20" t="s">
        <v>5</v>
      </c>
      <c r="B324" s="19" t="str">
        <f>VLOOKUP($C324,[2]Sheet1!$D$4:$F$281,3,FALSE)</f>
        <v>Mier</v>
      </c>
      <c r="C324" s="18" t="s">
        <v>72</v>
      </c>
      <c r="D324" s="17">
        <f>IF(ISERROR(VLOOKUP(C324,[3]Sheet1!$B$11:$J$295,6,FALSE)),"Outstanding",VLOOKUP(C324,[3]Sheet1!$B$11:$J$294,6,FALSE))</f>
        <v>45497</v>
      </c>
      <c r="E324" s="70" t="s">
        <v>315</v>
      </c>
      <c r="F324" s="134" t="s">
        <v>315</v>
      </c>
      <c r="G324" s="70" t="s">
        <v>315</v>
      </c>
      <c r="H324" s="147" t="s">
        <v>315</v>
      </c>
      <c r="I324" s="67">
        <f t="shared" ref="I324:I330" si="89">IF(AND(E324="N/A",G324="N/A"),0,IF(E324="N/A",G324,IF(G324="N/A",E324,E324+G324)))</f>
        <v>0</v>
      </c>
      <c r="J324" s="68">
        <f t="shared" si="88"/>
        <v>0</v>
      </c>
    </row>
    <row r="325" spans="1:10" x14ac:dyDescent="0.2">
      <c r="A325" s="20" t="s">
        <v>5</v>
      </c>
      <c r="B325" s="19" t="str">
        <f>VLOOKUP($C325,[2]Sheet1!$D$4:$F$281,3,FALSE)</f>
        <v>!Kai! Garib</v>
      </c>
      <c r="C325" s="18" t="s">
        <v>71</v>
      </c>
      <c r="D325" s="17">
        <f>IF(ISERROR(VLOOKUP(C325,[3]Sheet1!$B$11:$J$295,6,FALSE)),"Outstanding",VLOOKUP(C325,[3]Sheet1!$B$11:$J$294,6,FALSE))</f>
        <v>207103</v>
      </c>
      <c r="E325" s="103">
        <v>316</v>
      </c>
      <c r="F325" s="134" t="s">
        <v>315</v>
      </c>
      <c r="G325" s="103">
        <v>6628</v>
      </c>
      <c r="H325" s="147" t="s">
        <v>315</v>
      </c>
      <c r="I325" s="101">
        <f t="shared" si="89"/>
        <v>6944</v>
      </c>
      <c r="J325" s="102">
        <f t="shared" si="88"/>
        <v>3.3529210103185374E-2</v>
      </c>
    </row>
    <row r="326" spans="1:10" x14ac:dyDescent="0.2">
      <c r="A326" s="20" t="s">
        <v>5</v>
      </c>
      <c r="B326" s="19" t="str">
        <f>VLOOKUP($C326,[2]Sheet1!$D$4:$F$281,3,FALSE)</f>
        <v>//Khara Hais</v>
      </c>
      <c r="C326" s="18" t="s">
        <v>70</v>
      </c>
      <c r="D326" s="17">
        <f>IF(ISERROR(VLOOKUP(C326,[3]Sheet1!$B$11:$J$295,6,FALSE)),"Outstanding",VLOOKUP(C326,[3]Sheet1!$B$11:$J$294,6,FALSE))</f>
        <v>593970</v>
      </c>
      <c r="E326" s="103">
        <v>11034</v>
      </c>
      <c r="F326" s="134">
        <v>5544587</v>
      </c>
      <c r="G326" s="103">
        <v>11848</v>
      </c>
      <c r="H326" s="147">
        <v>19301701</v>
      </c>
      <c r="I326" s="101">
        <f t="shared" si="89"/>
        <v>22882</v>
      </c>
      <c r="J326" s="102">
        <f t="shared" si="88"/>
        <v>3.8523831169924409E-2</v>
      </c>
    </row>
    <row r="327" spans="1:10" x14ac:dyDescent="0.2">
      <c r="A327" s="20" t="s">
        <v>5</v>
      </c>
      <c r="B327" s="19" t="str">
        <f>VLOOKUP($C327,[2]Sheet1!$D$4:$F$281,3,FALSE)</f>
        <v>!Kheis</v>
      </c>
      <c r="C327" s="18" t="s">
        <v>69</v>
      </c>
      <c r="D327" s="17">
        <f>IF(ISERROR(VLOOKUP(C327,[3]Sheet1!$B$11:$J$295,6,FALSE)),"Outstanding",VLOOKUP(C327,[3]Sheet1!$B$11:$J$294,6,FALSE))</f>
        <v>52932</v>
      </c>
      <c r="E327" s="103">
        <v>754</v>
      </c>
      <c r="F327" s="134">
        <v>2062642</v>
      </c>
      <c r="G327" s="103" t="s">
        <v>315</v>
      </c>
      <c r="H327" s="147" t="s">
        <v>315</v>
      </c>
      <c r="I327" s="101">
        <f t="shared" si="89"/>
        <v>754</v>
      </c>
      <c r="J327" s="102">
        <f t="shared" si="88"/>
        <v>1.4244691302047911E-2</v>
      </c>
    </row>
    <row r="328" spans="1:10" x14ac:dyDescent="0.2">
      <c r="A328" s="20" t="s">
        <v>5</v>
      </c>
      <c r="B328" s="19" t="str">
        <f>VLOOKUP($C328,[2]Sheet1!$D$4:$F$281,3,FALSE)</f>
        <v>Tsantsabane</v>
      </c>
      <c r="C328" s="18" t="s">
        <v>68</v>
      </c>
      <c r="D328" s="17">
        <f>IF(ISERROR(VLOOKUP(C328,[3]Sheet1!$B$11:$J$295,6,FALSE)),"Outstanding",VLOOKUP(C328,[3]Sheet1!$B$11:$J$294,6,FALSE))</f>
        <v>207798</v>
      </c>
      <c r="E328" s="103">
        <v>3419</v>
      </c>
      <c r="F328" s="134">
        <v>435613</v>
      </c>
      <c r="G328" s="103">
        <v>4005</v>
      </c>
      <c r="H328" s="147">
        <v>3083000</v>
      </c>
      <c r="I328" s="101">
        <f t="shared" si="89"/>
        <v>7424</v>
      </c>
      <c r="J328" s="102">
        <f t="shared" si="88"/>
        <v>3.5727004109760443E-2</v>
      </c>
    </row>
    <row r="329" spans="1:10" x14ac:dyDescent="0.2">
      <c r="A329" s="20" t="s">
        <v>5</v>
      </c>
      <c r="B329" s="19" t="str">
        <f>VLOOKUP($C329,[2]Sheet1!$D$4:$F$281,3,FALSE)</f>
        <v>Kgatelopele</v>
      </c>
      <c r="C329" s="18" t="s">
        <v>67</v>
      </c>
      <c r="D329" s="17">
        <f>IF(ISERROR(VLOOKUP(C329,[3]Sheet1!$B$11:$J$295,6,FALSE)),"Outstanding",VLOOKUP(C329,[3]Sheet1!$B$11:$J$294,6,FALSE))</f>
        <v>64835</v>
      </c>
      <c r="E329" s="70">
        <v>43134</v>
      </c>
      <c r="F329" s="134">
        <v>215267</v>
      </c>
      <c r="G329" s="70">
        <v>5110</v>
      </c>
      <c r="H329" s="147">
        <v>5455481</v>
      </c>
      <c r="I329" s="67">
        <f t="shared" si="89"/>
        <v>48244</v>
      </c>
      <c r="J329" s="68">
        <f t="shared" si="88"/>
        <v>0.74410426467185931</v>
      </c>
    </row>
    <row r="330" spans="1:10" x14ac:dyDescent="0.2">
      <c r="A330" s="20" t="s">
        <v>3</v>
      </c>
      <c r="B330" s="19" t="str">
        <f>VLOOKUP($C330,[2]Sheet1!$D$4:$F$281,3,FALSE)</f>
        <v>Z F Mgcawu</v>
      </c>
      <c r="C330" s="18" t="s">
        <v>66</v>
      </c>
      <c r="D330" s="17">
        <f>IF(ISERROR(VLOOKUP(C330,[3]Sheet1!$B$11:$J$295,6,FALSE)),"Outstanding",VLOOKUP(C330,[3]Sheet1!$B$11:$J$294,6,FALSE))</f>
        <v>65408</v>
      </c>
      <c r="E330" s="70" t="s">
        <v>315</v>
      </c>
      <c r="F330" s="134" t="s">
        <v>315</v>
      </c>
      <c r="G330" s="70" t="s">
        <v>315</v>
      </c>
      <c r="H330" s="147" t="s">
        <v>315</v>
      </c>
      <c r="I330" s="67">
        <f t="shared" si="89"/>
        <v>0</v>
      </c>
      <c r="J330" s="68">
        <f t="shared" si="88"/>
        <v>0</v>
      </c>
    </row>
    <row r="331" spans="1:10" x14ac:dyDescent="0.2">
      <c r="A331" s="20"/>
      <c r="B331" s="24"/>
      <c r="C331" s="18"/>
      <c r="D331" s="17"/>
      <c r="E331" s="16"/>
      <c r="F331" s="135"/>
      <c r="G331" s="16"/>
      <c r="H331" s="148"/>
      <c r="I331" s="67"/>
      <c r="J331" s="68"/>
    </row>
    <row r="332" spans="1:10" x14ac:dyDescent="0.2">
      <c r="A332" s="20"/>
      <c r="B332" s="23" t="str">
        <f>B337&amp;" "&amp;"Municipalities"</f>
        <v>Frances Baard Municipalities</v>
      </c>
      <c r="C332" s="18"/>
      <c r="D332" s="22">
        <f t="shared" ref="D332:I332" si="90">SUM(D333:D337)</f>
        <v>2054068</v>
      </c>
      <c r="E332" s="21">
        <f t="shared" si="90"/>
        <v>23062</v>
      </c>
      <c r="F332" s="136">
        <f t="shared" si="90"/>
        <v>14393360</v>
      </c>
      <c r="G332" s="21">
        <f t="shared" si="90"/>
        <v>56428</v>
      </c>
      <c r="H332" s="149">
        <f t="shared" si="90"/>
        <v>94125671</v>
      </c>
      <c r="I332" s="90">
        <f t="shared" si="90"/>
        <v>79490</v>
      </c>
      <c r="J332" s="69">
        <f t="shared" ref="J332:J336" si="91">IF(ISERROR(I332/D332),0,I332/D332)</f>
        <v>3.8698816202774204E-2</v>
      </c>
    </row>
    <row r="333" spans="1:10" x14ac:dyDescent="0.2">
      <c r="A333" s="20" t="s">
        <v>5</v>
      </c>
      <c r="B333" s="19" t="str">
        <f>VLOOKUP($C333,[2]Sheet1!$D$4:$F$281,3,FALSE)</f>
        <v>Sol Plaatje</v>
      </c>
      <c r="C333" s="18" t="s">
        <v>65</v>
      </c>
      <c r="D333" s="17">
        <f>IF(ISERROR(VLOOKUP(C333,[3]Sheet1!$B$11:$J$295,6,FALSE)),"Outstanding",VLOOKUP(C333,[3]Sheet1!$B$11:$J$294,6,FALSE))</f>
        <v>1471118</v>
      </c>
      <c r="E333" s="103">
        <v>19370</v>
      </c>
      <c r="F333" s="134">
        <v>13107123</v>
      </c>
      <c r="G333" s="103">
        <v>50193</v>
      </c>
      <c r="H333" s="147">
        <v>82660187</v>
      </c>
      <c r="I333" s="101">
        <f>IF(AND(E333="N/A",G333="N/A"),0,IF(E333="N/A",G333,IF(G333="N/A",E333,E333+G333)))</f>
        <v>69563</v>
      </c>
      <c r="J333" s="102">
        <f t="shared" si="91"/>
        <v>4.7285805761332539E-2</v>
      </c>
    </row>
    <row r="334" spans="1:10" x14ac:dyDescent="0.2">
      <c r="A334" s="20" t="s">
        <v>5</v>
      </c>
      <c r="B334" s="19" t="str">
        <f>VLOOKUP($C334,[2]Sheet1!$D$4:$F$281,3,FALSE)</f>
        <v>Dikgatlong</v>
      </c>
      <c r="C334" s="18" t="s">
        <v>64</v>
      </c>
      <c r="D334" s="17">
        <f>IF(ISERROR(VLOOKUP(C334,[3]Sheet1!$B$11:$J$295,6,FALSE)),"Outstanding",VLOOKUP(C334,[3]Sheet1!$B$11:$J$294,6,FALSE))</f>
        <v>156899</v>
      </c>
      <c r="E334" s="70" t="s">
        <v>315</v>
      </c>
      <c r="F334" s="134" t="s">
        <v>315</v>
      </c>
      <c r="G334" s="70" t="s">
        <v>315</v>
      </c>
      <c r="H334" s="147" t="s">
        <v>315</v>
      </c>
      <c r="I334" s="67">
        <f>IF(AND(E334="N/A",G334="N/A"),0,IF(E334="N/A",G334,IF(G334="N/A",E334,E334+G334)))</f>
        <v>0</v>
      </c>
      <c r="J334" s="68">
        <f t="shared" si="91"/>
        <v>0</v>
      </c>
    </row>
    <row r="335" spans="1:10" x14ac:dyDescent="0.2">
      <c r="A335" s="20" t="s">
        <v>5</v>
      </c>
      <c r="B335" s="19" t="str">
        <f>VLOOKUP($C335,[2]Sheet1!$D$4:$F$281,3,FALSE)</f>
        <v>Magareng</v>
      </c>
      <c r="C335" s="18" t="s">
        <v>63</v>
      </c>
      <c r="D335" s="17">
        <f>IF(ISERROR(VLOOKUP(C335,[3]Sheet1!$B$11:$J$295,6,FALSE)),"Outstanding",VLOOKUP(C335,[3]Sheet1!$B$11:$J$294,6,FALSE))</f>
        <v>94330</v>
      </c>
      <c r="E335" s="70" t="s">
        <v>315</v>
      </c>
      <c r="F335" s="134" t="s">
        <v>315</v>
      </c>
      <c r="G335" s="70">
        <v>1111</v>
      </c>
      <c r="H335" s="147">
        <v>1409</v>
      </c>
      <c r="I335" s="67">
        <f>IF(AND(E335="N/A",G335="N/A"),0,IF(E335="N/A",G335,IF(G335="N/A",E335,E335+G335)))</f>
        <v>1111</v>
      </c>
      <c r="J335" s="68">
        <f t="shared" si="91"/>
        <v>1.1777801335736245E-2</v>
      </c>
    </row>
    <row r="336" spans="1:10" x14ac:dyDescent="0.2">
      <c r="A336" s="20" t="s">
        <v>5</v>
      </c>
      <c r="B336" s="19" t="str">
        <f>VLOOKUP($C336,[2]Sheet1!$D$4:$F$281,3,FALSE)</f>
        <v>Phokwane</v>
      </c>
      <c r="C336" s="18" t="s">
        <v>62</v>
      </c>
      <c r="D336" s="17">
        <f>IF(ISERROR(VLOOKUP(C336,[3]Sheet1!$B$11:$J$295,6,FALSE)),"Outstanding",VLOOKUP(C336,[3]Sheet1!$B$11:$J$294,6,FALSE))</f>
        <v>226188</v>
      </c>
      <c r="E336" s="103">
        <v>3692</v>
      </c>
      <c r="F336" s="134">
        <v>1286237</v>
      </c>
      <c r="G336" s="103">
        <v>5124</v>
      </c>
      <c r="H336" s="147">
        <v>11464075</v>
      </c>
      <c r="I336" s="101">
        <f>IF(AND(E336="N/A",G336="N/A"),0,IF(E336="N/A",G336,IF(G336="N/A",E336,E336+G336)))</f>
        <v>8816</v>
      </c>
      <c r="J336" s="102">
        <f t="shared" si="91"/>
        <v>3.8976426689302707E-2</v>
      </c>
    </row>
    <row r="337" spans="1:211" x14ac:dyDescent="0.2">
      <c r="A337" s="20" t="s">
        <v>3</v>
      </c>
      <c r="B337" s="19" t="str">
        <f>VLOOKUP($C337,[2]Sheet1!$D$4:$F$281,3,FALSE)</f>
        <v>Frances Baard</v>
      </c>
      <c r="C337" s="18" t="s">
        <v>61</v>
      </c>
      <c r="D337" s="17">
        <f>IF(ISERROR(VLOOKUP(C337,[3]Sheet1!$B$11:$J$295,6,FALSE)),"Outstanding",VLOOKUP(C337,[3]Sheet1!$B$11:$J$294,6,FALSE))</f>
        <v>105533</v>
      </c>
      <c r="E337" s="116" t="s">
        <v>315</v>
      </c>
      <c r="F337" s="134" t="s">
        <v>315</v>
      </c>
      <c r="G337" s="116" t="s">
        <v>315</v>
      </c>
      <c r="H337" s="147" t="s">
        <v>315</v>
      </c>
      <c r="I337" s="114">
        <f>IF(AND(E337="N/A",G337="N/A"),0,IF(E337="N/A",G337,IF(G337="N/A",E337,E337+G337)))</f>
        <v>0</v>
      </c>
      <c r="J337" s="115">
        <f t="shared" ref="J337" si="92">IF(ISERROR(I337/D337),0,I337/D337)</f>
        <v>0</v>
      </c>
    </row>
    <row r="338" spans="1:211" x14ac:dyDescent="0.2">
      <c r="A338" s="20"/>
      <c r="B338" s="19"/>
      <c r="C338" s="18"/>
      <c r="D338" s="17"/>
      <c r="E338" s="16"/>
      <c r="F338" s="135"/>
      <c r="G338" s="16"/>
      <c r="H338" s="148"/>
      <c r="I338" s="67"/>
      <c r="J338" s="68"/>
    </row>
    <row r="339" spans="1:211" x14ac:dyDescent="0.2">
      <c r="A339" s="71">
        <f>COUNTIF(A297:A337,"A")+COUNTIF(A297:A337,"b")+COUNTIF(A297:A337,"c")</f>
        <v>32</v>
      </c>
      <c r="B339" s="14" t="s">
        <v>60</v>
      </c>
      <c r="C339" s="13"/>
      <c r="D339" s="22">
        <f t="shared" ref="D339:I339" si="93">D297+D303+D312+D323+D332</f>
        <v>5853643</v>
      </c>
      <c r="E339" s="21">
        <f t="shared" si="93"/>
        <v>134315.0484</v>
      </c>
      <c r="F339" s="136">
        <f t="shared" si="93"/>
        <v>26908560</v>
      </c>
      <c r="G339" s="21">
        <f t="shared" si="93"/>
        <v>156761.81530000002</v>
      </c>
      <c r="H339" s="149">
        <f t="shared" si="93"/>
        <v>146453050.71244293</v>
      </c>
      <c r="I339" s="90">
        <f t="shared" si="93"/>
        <v>291076.86369999999</v>
      </c>
      <c r="J339" s="69">
        <f>IF(ISERROR(I339/D339),0,I339/D339)</f>
        <v>4.9725762862545597E-2</v>
      </c>
    </row>
    <row r="340" spans="1:211" x14ac:dyDescent="0.2">
      <c r="A340" s="11"/>
      <c r="B340" s="72"/>
      <c r="C340" s="73"/>
      <c r="D340" s="74"/>
      <c r="E340" s="81"/>
      <c r="F340" s="138"/>
      <c r="G340" s="81"/>
      <c r="H340" s="151"/>
      <c r="I340" s="76"/>
      <c r="J340" s="77"/>
    </row>
    <row r="341" spans="1:211" x14ac:dyDescent="0.2">
      <c r="A341" s="29"/>
      <c r="B341" s="15"/>
      <c r="C341" s="28"/>
      <c r="D341" s="17"/>
      <c r="E341" s="16"/>
      <c r="F341" s="135"/>
      <c r="G341" s="16"/>
      <c r="H341" s="148"/>
      <c r="I341" s="67"/>
      <c r="J341" s="68"/>
    </row>
    <row r="342" spans="1:211" x14ac:dyDescent="0.2">
      <c r="A342" s="20"/>
      <c r="B342" s="14" t="s">
        <v>59</v>
      </c>
      <c r="C342" s="26"/>
      <c r="D342" s="17"/>
      <c r="E342" s="16"/>
      <c r="F342" s="135"/>
      <c r="G342" s="16"/>
      <c r="H342" s="148"/>
      <c r="I342" s="67"/>
      <c r="J342" s="68"/>
    </row>
    <row r="343" spans="1:211" x14ac:dyDescent="0.2">
      <c r="A343" s="20"/>
      <c r="B343" s="14"/>
      <c r="C343" s="26"/>
      <c r="D343" s="17"/>
      <c r="E343" s="16"/>
      <c r="F343" s="135"/>
      <c r="G343" s="16"/>
      <c r="H343" s="148"/>
      <c r="I343" s="67"/>
      <c r="J343" s="68"/>
    </row>
    <row r="344" spans="1:211" x14ac:dyDescent="0.2">
      <c r="A344" s="30"/>
      <c r="B344" s="23" t="str">
        <f>B350&amp;" "&amp;"Municipalities"</f>
        <v>Bojanala Platinum Municipalities</v>
      </c>
      <c r="C344" s="13"/>
      <c r="D344" s="22">
        <f t="shared" ref="D344:I344" si="94">SUM(D345:D350)</f>
        <v>7140037</v>
      </c>
      <c r="E344" s="21">
        <f t="shared" si="94"/>
        <v>100597</v>
      </c>
      <c r="F344" s="136">
        <f t="shared" si="94"/>
        <v>12703238</v>
      </c>
      <c r="G344" s="21">
        <f t="shared" si="94"/>
        <v>172274</v>
      </c>
      <c r="H344" s="149">
        <f t="shared" si="94"/>
        <v>0</v>
      </c>
      <c r="I344" s="90">
        <f t="shared" si="94"/>
        <v>272871</v>
      </c>
      <c r="J344" s="69">
        <f t="shared" ref="J344:J350" si="95">IF(ISERROR(I344/D344),0,I344/D344)</f>
        <v>3.8217028847329505E-2</v>
      </c>
    </row>
    <row r="345" spans="1:211" x14ac:dyDescent="0.2">
      <c r="A345" s="20" t="s">
        <v>5</v>
      </c>
      <c r="B345" s="19" t="str">
        <f>VLOOKUP($C345,[2]Sheet1!$D$4:$F$281,3,FALSE)</f>
        <v>Moretele</v>
      </c>
      <c r="C345" s="18" t="s">
        <v>58</v>
      </c>
      <c r="D345" s="17">
        <f>IF(ISERROR(VLOOKUP(C345,[3]Sheet1!$B$11:$J$295,6,FALSE)),"Outstanding",VLOOKUP(C345,[3]Sheet1!$B$11:$J$294,6,FALSE))</f>
        <v>358463</v>
      </c>
      <c r="E345" s="116">
        <v>31124</v>
      </c>
      <c r="F345" s="134" t="s">
        <v>315</v>
      </c>
      <c r="G345" s="116" t="s">
        <v>315</v>
      </c>
      <c r="H345" s="147" t="s">
        <v>315</v>
      </c>
      <c r="I345" s="67">
        <f t="shared" ref="I345:I350" si="96">IF(AND(E345="N/A",G345="N/A"),0,IF(E345="N/A",G345,IF(G345="N/A",E345,E345+G345)))</f>
        <v>31124</v>
      </c>
      <c r="J345" s="68">
        <f t="shared" si="95"/>
        <v>8.6826255429430649E-2</v>
      </c>
    </row>
    <row r="346" spans="1:211" x14ac:dyDescent="0.2">
      <c r="A346" s="20" t="s">
        <v>5</v>
      </c>
      <c r="B346" s="19" t="str">
        <f>VLOOKUP($C346,[2]Sheet1!$D$4:$F$281,3,FALSE)</f>
        <v>Madibeng</v>
      </c>
      <c r="C346" s="18" t="s">
        <v>57</v>
      </c>
      <c r="D346" s="17">
        <f>IF(ISERROR(VLOOKUP(C346,[3]Sheet1!$B$11:$J$295,6,FALSE)),"Outstanding",VLOOKUP(C346,[3]Sheet1!$B$11:$J$294,6,FALSE))</f>
        <v>2037332</v>
      </c>
      <c r="E346" s="116">
        <v>0</v>
      </c>
      <c r="F346" s="134">
        <v>0</v>
      </c>
      <c r="G346" s="116">
        <v>0</v>
      </c>
      <c r="H346" s="147">
        <v>0</v>
      </c>
      <c r="I346" s="67">
        <f t="shared" si="96"/>
        <v>0</v>
      </c>
      <c r="J346" s="68">
        <f t="shared" si="95"/>
        <v>0</v>
      </c>
    </row>
    <row r="347" spans="1:211" s="12" customFormat="1" x14ac:dyDescent="0.2">
      <c r="A347" s="20" t="s">
        <v>5</v>
      </c>
      <c r="B347" s="19" t="str">
        <f>VLOOKUP($C347,[2]Sheet1!$D$4:$F$281,3,FALSE)</f>
        <v>Rustenburg</v>
      </c>
      <c r="C347" s="18" t="s">
        <v>56</v>
      </c>
      <c r="D347" s="17">
        <f>IF(ISERROR(VLOOKUP(C347,[3]Sheet1!$B$11:$J$295,6,FALSE)),"Outstanding",VLOOKUP(C347,[3]Sheet1!$B$11:$J$294,6,FALSE))</f>
        <v>3893911</v>
      </c>
      <c r="E347" s="116">
        <v>62119</v>
      </c>
      <c r="F347" s="134">
        <v>12703238</v>
      </c>
      <c r="G347" s="116">
        <v>172274</v>
      </c>
      <c r="H347" s="147" t="s">
        <v>315</v>
      </c>
      <c r="I347" s="67">
        <f t="shared" si="96"/>
        <v>234393</v>
      </c>
      <c r="J347" s="68">
        <f t="shared" si="95"/>
        <v>6.0194750213859539E-2</v>
      </c>
    </row>
    <row r="348" spans="1:211" s="6" customFormat="1" x14ac:dyDescent="0.2">
      <c r="A348" s="20" t="s">
        <v>5</v>
      </c>
      <c r="B348" s="19" t="str">
        <f>VLOOKUP($C348,[2]Sheet1!$D$4:$F$281,3,FALSE)</f>
        <v>Kgetlengrivier</v>
      </c>
      <c r="C348" s="18" t="s">
        <v>55</v>
      </c>
      <c r="D348" s="17">
        <f>IF(ISERROR(VLOOKUP(C348,[3]Sheet1!$B$11:$J$295,6,FALSE)),"Outstanding",VLOOKUP(C348,[3]Sheet1!$B$11:$J$294,6,FALSE))</f>
        <v>134378</v>
      </c>
      <c r="E348" s="116">
        <v>0</v>
      </c>
      <c r="F348" s="134">
        <v>0</v>
      </c>
      <c r="G348" s="116">
        <v>0</v>
      </c>
      <c r="H348" s="147">
        <v>0</v>
      </c>
      <c r="I348" s="67">
        <f t="shared" si="96"/>
        <v>0</v>
      </c>
      <c r="J348" s="68">
        <f t="shared" si="95"/>
        <v>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</row>
    <row r="349" spans="1:211" x14ac:dyDescent="0.2">
      <c r="A349" s="20" t="s">
        <v>5</v>
      </c>
      <c r="B349" s="19" t="str">
        <f>VLOOKUP($C349,[2]Sheet1!$D$4:$F$281,3,FALSE)</f>
        <v>Moses Kotane</v>
      </c>
      <c r="C349" s="18" t="s">
        <v>54</v>
      </c>
      <c r="D349" s="17">
        <f>IF(ISERROR(VLOOKUP(C349,[3]Sheet1!$B$11:$J$295,6,FALSE)),"Outstanding",VLOOKUP(C349,[3]Sheet1!$B$11:$J$294,6,FALSE))</f>
        <v>393802</v>
      </c>
      <c r="E349" s="116">
        <v>7354</v>
      </c>
      <c r="F349" s="134" t="s">
        <v>315</v>
      </c>
      <c r="G349" s="116" t="s">
        <v>315</v>
      </c>
      <c r="H349" s="147" t="s">
        <v>315</v>
      </c>
      <c r="I349" s="67">
        <f t="shared" si="96"/>
        <v>7354</v>
      </c>
      <c r="J349" s="68">
        <f t="shared" si="95"/>
        <v>1.8674359195737959E-2</v>
      </c>
    </row>
    <row r="350" spans="1:211" x14ac:dyDescent="0.2">
      <c r="A350" s="20" t="s">
        <v>3</v>
      </c>
      <c r="B350" s="19" t="str">
        <f>VLOOKUP($C350,[2]Sheet1!$D$4:$F$281,3,FALSE)</f>
        <v>Bojanala Platinum</v>
      </c>
      <c r="C350" s="18" t="s">
        <v>53</v>
      </c>
      <c r="D350" s="17">
        <f>IF(ISERROR(VLOOKUP(C350,[3]Sheet1!$B$11:$J$295,6,FALSE)),"Outstanding",VLOOKUP(C350,[3]Sheet1!$B$11:$J$294,6,FALSE))</f>
        <v>322151</v>
      </c>
      <c r="E350" s="116" t="s">
        <v>315</v>
      </c>
      <c r="F350" s="134" t="s">
        <v>315</v>
      </c>
      <c r="G350" s="116" t="s">
        <v>315</v>
      </c>
      <c r="H350" s="147" t="s">
        <v>315</v>
      </c>
      <c r="I350" s="67">
        <f t="shared" si="96"/>
        <v>0</v>
      </c>
      <c r="J350" s="68">
        <f t="shared" si="95"/>
        <v>0</v>
      </c>
    </row>
    <row r="351" spans="1:211" x14ac:dyDescent="0.2">
      <c r="A351" s="20"/>
      <c r="B351" s="24"/>
      <c r="C351" s="18"/>
      <c r="D351" s="17"/>
      <c r="E351" s="27"/>
      <c r="F351" s="135"/>
      <c r="G351" s="27"/>
      <c r="H351" s="148"/>
      <c r="I351" s="93"/>
      <c r="J351" s="68"/>
    </row>
    <row r="352" spans="1:211" s="12" customFormat="1" x14ac:dyDescent="0.2">
      <c r="A352" s="30"/>
      <c r="B352" s="23" t="str">
        <f>B358&amp;" "&amp;"Municipalities"</f>
        <v>Ngaka Modiri Molema Municipalities</v>
      </c>
      <c r="C352" s="13"/>
      <c r="D352" s="22">
        <f t="shared" ref="D352:I352" si="97">SUM(D353:D358)</f>
        <v>2166788</v>
      </c>
      <c r="E352" s="21">
        <f t="shared" si="97"/>
        <v>1940</v>
      </c>
      <c r="F352" s="136">
        <f t="shared" si="97"/>
        <v>14152</v>
      </c>
      <c r="G352" s="21">
        <f t="shared" si="97"/>
        <v>0</v>
      </c>
      <c r="H352" s="149">
        <f t="shared" si="97"/>
        <v>0</v>
      </c>
      <c r="I352" s="90">
        <f t="shared" si="97"/>
        <v>1940</v>
      </c>
      <c r="J352" s="69">
        <f t="shared" ref="J352:J358" si="98">IF(ISERROR(I352/D352),0,I352/D352)</f>
        <v>8.9533447665392273E-4</v>
      </c>
    </row>
    <row r="353" spans="1:10" x14ac:dyDescent="0.2">
      <c r="A353" s="20" t="s">
        <v>5</v>
      </c>
      <c r="B353" s="19" t="str">
        <f>VLOOKUP($C353,[2]Sheet1!$D$4:$F$281,3,FALSE)</f>
        <v>Ratlou</v>
      </c>
      <c r="C353" s="18" t="s">
        <v>52</v>
      </c>
      <c r="D353" s="17">
        <f>IF(ISERROR(VLOOKUP(C353,[3]Sheet1!$B$11:$J$295,6,FALSE)),"Outstanding",VLOOKUP(C353,[3]Sheet1!$B$11:$J$294,6,FALSE))</f>
        <v>85703</v>
      </c>
      <c r="E353" s="116" t="s">
        <v>315</v>
      </c>
      <c r="F353" s="134" t="s">
        <v>315</v>
      </c>
      <c r="G353" s="116" t="s">
        <v>315</v>
      </c>
      <c r="H353" s="147" t="s">
        <v>315</v>
      </c>
      <c r="I353" s="67">
        <f t="shared" ref="I353:I358" si="99">IF(AND(E353="N/A",G353="N/A"),0,IF(E353="N/A",G353,IF(G353="N/A",E353,E353+G353)))</f>
        <v>0</v>
      </c>
      <c r="J353" s="68">
        <f t="shared" si="98"/>
        <v>0</v>
      </c>
    </row>
    <row r="354" spans="1:10" x14ac:dyDescent="0.2">
      <c r="A354" s="20" t="s">
        <v>5</v>
      </c>
      <c r="B354" s="19" t="str">
        <f>VLOOKUP($C354,[2]Sheet1!$D$4:$F$281,3,FALSE)</f>
        <v>Tswaing</v>
      </c>
      <c r="C354" s="18" t="s">
        <v>51</v>
      </c>
      <c r="D354" s="17">
        <f>IF(ISERROR(VLOOKUP(C354,[3]Sheet1!$B$11:$J$295,6,FALSE)),"Outstanding",VLOOKUP(C354,[3]Sheet1!$B$11:$J$294,6,FALSE))</f>
        <v>127075</v>
      </c>
      <c r="E354" s="116">
        <v>0</v>
      </c>
      <c r="F354" s="134">
        <v>0</v>
      </c>
      <c r="G354" s="116">
        <v>0</v>
      </c>
      <c r="H354" s="147">
        <v>0</v>
      </c>
      <c r="I354" s="67">
        <f t="shared" si="99"/>
        <v>0</v>
      </c>
      <c r="J354" s="68">
        <f t="shared" si="98"/>
        <v>0</v>
      </c>
    </row>
    <row r="355" spans="1:10" x14ac:dyDescent="0.2">
      <c r="A355" s="20" t="s">
        <v>5</v>
      </c>
      <c r="B355" s="19" t="str">
        <f>VLOOKUP($C355,[2]Sheet1!$D$4:$F$281,3,FALSE)</f>
        <v>Mafikeng</v>
      </c>
      <c r="C355" s="18" t="s">
        <v>50</v>
      </c>
      <c r="D355" s="17">
        <f>IF(ISERROR(VLOOKUP(C355,[3]Sheet1!$B$11:$J$295,6,FALSE)),"Outstanding",VLOOKUP(C355,[3]Sheet1!$B$11:$J$294,6,FALSE))</f>
        <v>481419</v>
      </c>
      <c r="E355" s="116">
        <v>1940</v>
      </c>
      <c r="F355" s="134">
        <v>14152</v>
      </c>
      <c r="G355" s="116" t="s">
        <v>315</v>
      </c>
      <c r="H355" s="147" t="s">
        <v>315</v>
      </c>
      <c r="I355" s="67">
        <f t="shared" si="99"/>
        <v>1940</v>
      </c>
      <c r="J355" s="68">
        <f t="shared" si="98"/>
        <v>4.0297537072695507E-3</v>
      </c>
    </row>
    <row r="356" spans="1:10" x14ac:dyDescent="0.2">
      <c r="A356" s="20" t="s">
        <v>5</v>
      </c>
      <c r="B356" s="19" t="str">
        <f>VLOOKUP($C356,[2]Sheet1!$D$4:$F$281,3,FALSE)</f>
        <v>Ditsobotla</v>
      </c>
      <c r="C356" s="18" t="s">
        <v>49</v>
      </c>
      <c r="D356" s="17">
        <f>IF(ISERROR(VLOOKUP(C356,[3]Sheet1!$B$11:$J$295,6,FALSE)),"Outstanding",VLOOKUP(C356,[3]Sheet1!$B$11:$J$294,6,FALSE))</f>
        <v>466393</v>
      </c>
      <c r="E356" s="116">
        <v>0</v>
      </c>
      <c r="F356" s="134">
        <v>0</v>
      </c>
      <c r="G356" s="116">
        <v>0</v>
      </c>
      <c r="H356" s="147">
        <v>0</v>
      </c>
      <c r="I356" s="67">
        <f t="shared" si="99"/>
        <v>0</v>
      </c>
      <c r="J356" s="68">
        <f t="shared" si="98"/>
        <v>0</v>
      </c>
    </row>
    <row r="357" spans="1:10" x14ac:dyDescent="0.2">
      <c r="A357" s="20" t="s">
        <v>5</v>
      </c>
      <c r="B357" s="19" t="str">
        <f>VLOOKUP($C357,[2]Sheet1!$D$4:$F$281,3,FALSE)</f>
        <v>Ramotshere Moiloa</v>
      </c>
      <c r="C357" s="18" t="s">
        <v>48</v>
      </c>
      <c r="D357" s="17">
        <f>IF(ISERROR(VLOOKUP(C357,[3]Sheet1!$B$11:$J$295,6,FALSE)),"Outstanding",VLOOKUP(C357,[3]Sheet1!$B$11:$J$294,6,FALSE))</f>
        <v>249796</v>
      </c>
      <c r="E357" s="116">
        <v>0</v>
      </c>
      <c r="F357" s="134">
        <v>0</v>
      </c>
      <c r="G357" s="116">
        <v>0</v>
      </c>
      <c r="H357" s="147">
        <v>0</v>
      </c>
      <c r="I357" s="67">
        <f t="shared" si="99"/>
        <v>0</v>
      </c>
      <c r="J357" s="68">
        <f t="shared" si="98"/>
        <v>0</v>
      </c>
    </row>
    <row r="358" spans="1:10" x14ac:dyDescent="0.2">
      <c r="A358" s="20" t="s">
        <v>3</v>
      </c>
      <c r="B358" s="19" t="str">
        <f>VLOOKUP($C358,[2]Sheet1!$D$4:$F$281,3,FALSE)</f>
        <v>Ngaka Modiri Molema</v>
      </c>
      <c r="C358" s="18" t="s">
        <v>47</v>
      </c>
      <c r="D358" s="17">
        <f>IF(ISERROR(VLOOKUP(C358,[3]Sheet1!$B$11:$J$295,6,FALSE)),"Outstanding",VLOOKUP(C358,[3]Sheet1!$B$11:$J$294,6,FALSE))</f>
        <v>756402</v>
      </c>
      <c r="E358" s="116" t="s">
        <v>315</v>
      </c>
      <c r="F358" s="134" t="s">
        <v>315</v>
      </c>
      <c r="G358" s="116" t="s">
        <v>315</v>
      </c>
      <c r="H358" s="147" t="s">
        <v>315</v>
      </c>
      <c r="I358" s="67">
        <f t="shared" si="99"/>
        <v>0</v>
      </c>
      <c r="J358" s="68">
        <f t="shared" si="98"/>
        <v>0</v>
      </c>
    </row>
    <row r="359" spans="1:10" x14ac:dyDescent="0.2">
      <c r="A359" s="20"/>
      <c r="B359" s="19"/>
      <c r="C359" s="18"/>
      <c r="D359" s="17"/>
      <c r="E359" s="16"/>
      <c r="F359" s="135"/>
      <c r="G359" s="16"/>
      <c r="H359" s="148"/>
      <c r="I359" s="17"/>
      <c r="J359" s="68"/>
    </row>
    <row r="360" spans="1:10" s="12" customFormat="1" x14ac:dyDescent="0.2">
      <c r="A360" s="30"/>
      <c r="B360" s="23" t="str">
        <f>B366&amp;" "&amp;"Municipalities"</f>
        <v>Dr Ruth Segomotsi Mompati Municipalities</v>
      </c>
      <c r="C360" s="13"/>
      <c r="D360" s="22">
        <f t="shared" ref="D360:I360" si="100">SUM(D361:D366)</f>
        <v>2133343</v>
      </c>
      <c r="E360" s="21">
        <f t="shared" si="100"/>
        <v>4928</v>
      </c>
      <c r="F360" s="136">
        <f t="shared" si="100"/>
        <v>3350558</v>
      </c>
      <c r="G360" s="21">
        <f t="shared" si="100"/>
        <v>26591</v>
      </c>
      <c r="H360" s="149">
        <f t="shared" si="100"/>
        <v>0</v>
      </c>
      <c r="I360" s="90">
        <f t="shared" si="100"/>
        <v>31519</v>
      </c>
      <c r="J360" s="69">
        <f t="shared" ref="J360:J366" si="101">IF(ISERROR(I360/D360),0,I360/D360)</f>
        <v>1.4774464303208626E-2</v>
      </c>
    </row>
    <row r="361" spans="1:10" x14ac:dyDescent="0.2">
      <c r="A361" s="20" t="s">
        <v>5</v>
      </c>
      <c r="B361" s="19" t="str">
        <f>VLOOKUP($C361,[2]Sheet1!$D$4:$F$281,3,FALSE)</f>
        <v>Naledi (Nw)</v>
      </c>
      <c r="C361" s="18" t="s">
        <v>46</v>
      </c>
      <c r="D361" s="17">
        <f>IF(ISERROR(VLOOKUP(C361,[3]Sheet1!$B$11:$J$295,6,FALSE)),"Outstanding",VLOOKUP(C361,[3]Sheet1!$B$11:$J$294,6,FALSE))</f>
        <v>377791</v>
      </c>
      <c r="E361" s="116">
        <v>4928</v>
      </c>
      <c r="F361" s="134">
        <v>3350558</v>
      </c>
      <c r="G361" s="116">
        <v>14871</v>
      </c>
      <c r="H361" s="147" t="s">
        <v>315</v>
      </c>
      <c r="I361" s="67">
        <f t="shared" ref="I361:I366" si="102">IF(AND(E361="N/A",G361="N/A"),0,IF(E361="N/A",G361,IF(G361="N/A",E361,E361+G361)))</f>
        <v>19799</v>
      </c>
      <c r="J361" s="68">
        <f t="shared" si="101"/>
        <v>5.2407283392140097E-2</v>
      </c>
    </row>
    <row r="362" spans="1:10" x14ac:dyDescent="0.2">
      <c r="A362" s="20" t="s">
        <v>5</v>
      </c>
      <c r="B362" s="19" t="str">
        <f>VLOOKUP($C362,[2]Sheet1!$D$4:$F$281,3,FALSE)</f>
        <v>Mamusa</v>
      </c>
      <c r="C362" s="18" t="s">
        <v>45</v>
      </c>
      <c r="D362" s="17">
        <f>IF(ISERROR(VLOOKUP(C362,[3]Sheet1!$B$11:$J$295,6,FALSE)),"Outstanding",VLOOKUP(C362,[3]Sheet1!$B$11:$J$294,6,FALSE))</f>
        <v>200803</v>
      </c>
      <c r="E362" s="116">
        <v>0</v>
      </c>
      <c r="F362" s="134">
        <v>0</v>
      </c>
      <c r="G362" s="116">
        <v>0</v>
      </c>
      <c r="H362" s="147">
        <v>0</v>
      </c>
      <c r="I362" s="67">
        <f t="shared" si="102"/>
        <v>0</v>
      </c>
      <c r="J362" s="68">
        <f t="shared" si="101"/>
        <v>0</v>
      </c>
    </row>
    <row r="363" spans="1:10" x14ac:dyDescent="0.2">
      <c r="A363" s="20" t="s">
        <v>5</v>
      </c>
      <c r="B363" s="19" t="str">
        <f>VLOOKUP($C363,[2]Sheet1!$D$4:$F$281,3,FALSE)</f>
        <v>Greater Taung</v>
      </c>
      <c r="C363" s="18" t="s">
        <v>44</v>
      </c>
      <c r="D363" s="17">
        <f>IF(ISERROR(VLOOKUP(C363,[3]Sheet1!$B$11:$J$295,6,FALSE)),"Outstanding",VLOOKUP(C363,[3]Sheet1!$B$11:$J$294,6,FALSE))</f>
        <v>132173</v>
      </c>
      <c r="E363" s="116">
        <v>0</v>
      </c>
      <c r="F363" s="134">
        <v>0</v>
      </c>
      <c r="G363" s="116">
        <v>0</v>
      </c>
      <c r="H363" s="147">
        <v>0</v>
      </c>
      <c r="I363" s="67">
        <f t="shared" si="102"/>
        <v>0</v>
      </c>
      <c r="J363" s="68">
        <f t="shared" si="101"/>
        <v>0</v>
      </c>
    </row>
    <row r="364" spans="1:10" x14ac:dyDescent="0.2">
      <c r="A364" s="20" t="s">
        <v>5</v>
      </c>
      <c r="B364" s="19" t="str">
        <f>VLOOKUP($C364,[2]Sheet1!$D$4:$F$281,3,FALSE)</f>
        <v>Lekwa-Teemane</v>
      </c>
      <c r="C364" s="18" t="s">
        <v>43</v>
      </c>
      <c r="D364" s="17">
        <f>IF(ISERROR(VLOOKUP(C364,[3]Sheet1!$B$11:$J$295,6,FALSE)),"Outstanding",VLOOKUP(C364,[3]Sheet1!$B$11:$J$294,6,FALSE))</f>
        <v>241257</v>
      </c>
      <c r="E364" s="116" t="s">
        <v>315</v>
      </c>
      <c r="F364" s="134" t="s">
        <v>315</v>
      </c>
      <c r="G364" s="116">
        <v>11720</v>
      </c>
      <c r="H364" s="147" t="s">
        <v>315</v>
      </c>
      <c r="I364" s="67">
        <f t="shared" si="102"/>
        <v>11720</v>
      </c>
      <c r="J364" s="68">
        <f t="shared" si="101"/>
        <v>4.8578901337577772E-2</v>
      </c>
    </row>
    <row r="365" spans="1:10" x14ac:dyDescent="0.2">
      <c r="A365" s="20" t="s">
        <v>5</v>
      </c>
      <c r="B365" s="19" t="str">
        <f>VLOOKUP($C365,[2]Sheet1!$D$4:$F$281,3,FALSE)</f>
        <v>Molopo-Kagisano</v>
      </c>
      <c r="C365" s="18" t="s">
        <v>311</v>
      </c>
      <c r="D365" s="17">
        <f>IF(ISERROR(VLOOKUP(C365,[3]Sheet1!$B$11:$J$295,6,FALSE)),"Outstanding",VLOOKUP(C365,[3]Sheet1!$B$11:$J$294,6,FALSE))</f>
        <v>848272</v>
      </c>
      <c r="E365" s="116" t="s">
        <v>315</v>
      </c>
      <c r="F365" s="145" t="s">
        <v>315</v>
      </c>
      <c r="G365" s="116" t="s">
        <v>315</v>
      </c>
      <c r="H365" s="147" t="s">
        <v>315</v>
      </c>
      <c r="I365" s="67">
        <f t="shared" si="102"/>
        <v>0</v>
      </c>
      <c r="J365" s="68">
        <f t="shared" si="101"/>
        <v>0</v>
      </c>
    </row>
    <row r="366" spans="1:10" x14ac:dyDescent="0.2">
      <c r="A366" s="20" t="s">
        <v>3</v>
      </c>
      <c r="B366" s="19" t="str">
        <f>VLOOKUP($C366,[2]Sheet1!$D$4:$F$281,3,FALSE)</f>
        <v>Dr Ruth Segomotsi Mompati</v>
      </c>
      <c r="C366" s="18" t="s">
        <v>42</v>
      </c>
      <c r="D366" s="17">
        <f>IF(ISERROR(VLOOKUP(C366,[3]Sheet1!$B$11:$J$295,6,FALSE)),"Outstanding",VLOOKUP(C366,[3]Sheet1!$B$11:$J$294,6,FALSE))</f>
        <v>333047</v>
      </c>
      <c r="E366" s="116" t="s">
        <v>315</v>
      </c>
      <c r="F366" s="145" t="s">
        <v>315</v>
      </c>
      <c r="G366" s="116" t="s">
        <v>315</v>
      </c>
      <c r="H366" s="147" t="s">
        <v>315</v>
      </c>
      <c r="I366" s="67">
        <f t="shared" si="102"/>
        <v>0</v>
      </c>
      <c r="J366" s="68">
        <f t="shared" si="101"/>
        <v>0</v>
      </c>
    </row>
    <row r="367" spans="1:10" x14ac:dyDescent="0.2">
      <c r="A367" s="20"/>
      <c r="B367" s="24"/>
      <c r="C367" s="18"/>
      <c r="D367" s="17"/>
      <c r="E367" s="16"/>
      <c r="F367" s="135"/>
      <c r="G367" s="16"/>
      <c r="H367" s="148"/>
      <c r="I367" s="17"/>
      <c r="J367" s="68"/>
    </row>
    <row r="368" spans="1:10" s="12" customFormat="1" ht="15.75" customHeight="1" x14ac:dyDescent="0.2">
      <c r="A368" s="30"/>
      <c r="B368" s="23" t="str">
        <f>B373&amp;" "&amp;"Municipalities"</f>
        <v>Dr Kenneth Kaunda Municipalities</v>
      </c>
      <c r="C368" s="13"/>
      <c r="D368" s="22">
        <f t="shared" ref="D368:I368" si="103">SUM(D369:D373)</f>
        <v>3761845</v>
      </c>
      <c r="E368" s="21">
        <f t="shared" si="103"/>
        <v>3887</v>
      </c>
      <c r="F368" s="136">
        <f t="shared" si="103"/>
        <v>10381710</v>
      </c>
      <c r="G368" s="21">
        <f t="shared" si="103"/>
        <v>35939</v>
      </c>
      <c r="H368" s="149">
        <f t="shared" si="103"/>
        <v>16534745</v>
      </c>
      <c r="I368" s="90">
        <f t="shared" si="103"/>
        <v>39826</v>
      </c>
      <c r="J368" s="69">
        <f t="shared" ref="J368:J373" si="104">IF(ISERROR(I368/D368),0,I368/D368)</f>
        <v>1.0586826410976529E-2</v>
      </c>
    </row>
    <row r="369" spans="1:10" x14ac:dyDescent="0.2">
      <c r="A369" s="20" t="s">
        <v>5</v>
      </c>
      <c r="B369" s="19" t="str">
        <f>VLOOKUP($C369,[2]Sheet1!$D$4:$F$281,3,FALSE)</f>
        <v>Ventersdorp</v>
      </c>
      <c r="C369" s="18" t="s">
        <v>41</v>
      </c>
      <c r="D369" s="17">
        <f>IF(ISERROR(VLOOKUP(C369,[3]Sheet1!$B$11:$J$295,6,FALSE)),"Outstanding",VLOOKUP(C369,[3]Sheet1!$B$11:$J$294,6,FALSE))</f>
        <v>157142</v>
      </c>
      <c r="E369" s="116">
        <v>727</v>
      </c>
      <c r="F369" s="134">
        <v>10381710</v>
      </c>
      <c r="G369" s="116">
        <v>12413</v>
      </c>
      <c r="H369" s="147">
        <v>16534745</v>
      </c>
      <c r="I369" s="67">
        <f>IF(AND(E369="N/A",G369="N/A"),0,IF(E369="N/A",G369,IF(G369="N/A",E369,E369+G369)))</f>
        <v>13140</v>
      </c>
      <c r="J369" s="68">
        <f t="shared" si="104"/>
        <v>8.3618637919843197E-2</v>
      </c>
    </row>
    <row r="370" spans="1:10" x14ac:dyDescent="0.2">
      <c r="A370" s="20" t="s">
        <v>5</v>
      </c>
      <c r="B370" s="19" t="str">
        <f>VLOOKUP($C370,[2]Sheet1!$D$4:$F$281,3,FALSE)</f>
        <v>Tlokwe</v>
      </c>
      <c r="C370" s="18" t="s">
        <v>40</v>
      </c>
      <c r="D370" s="17">
        <f>IF(ISERROR(VLOOKUP(C370,[3]Sheet1!$B$11:$J$295,6,FALSE)),"Outstanding",VLOOKUP(C370,[3]Sheet1!$B$11:$J$294,6,FALSE))</f>
        <v>1049725</v>
      </c>
      <c r="E370" s="116">
        <v>2086</v>
      </c>
      <c r="F370" s="134" t="s">
        <v>315</v>
      </c>
      <c r="G370" s="116">
        <v>19248</v>
      </c>
      <c r="H370" s="147" t="s">
        <v>315</v>
      </c>
      <c r="I370" s="67">
        <f>IF(AND(E370="N/A",G370="N/A"),0,IF(E370="N/A",G370,IF(G370="N/A",E370,E370+G370)))</f>
        <v>21334</v>
      </c>
      <c r="J370" s="68">
        <f t="shared" si="104"/>
        <v>2.0323418038057588E-2</v>
      </c>
    </row>
    <row r="371" spans="1:10" x14ac:dyDescent="0.2">
      <c r="A371" s="20" t="s">
        <v>5</v>
      </c>
      <c r="B371" s="19" t="str">
        <f>VLOOKUP($C371,[2]Sheet1!$D$4:$F$281,3,FALSE)</f>
        <v>City Of Matlosana</v>
      </c>
      <c r="C371" s="18" t="s">
        <v>39</v>
      </c>
      <c r="D371" s="17">
        <f>IF(ISERROR(VLOOKUP(C371,[3]Sheet1!$B$11:$J$295,6,FALSE)),"Outstanding",VLOOKUP(C371,[3]Sheet1!$B$11:$J$294,6,FALSE))</f>
        <v>2001495</v>
      </c>
      <c r="E371" s="116">
        <v>0</v>
      </c>
      <c r="F371" s="134">
        <v>0</v>
      </c>
      <c r="G371" s="116">
        <v>0</v>
      </c>
      <c r="H371" s="147">
        <v>0</v>
      </c>
      <c r="I371" s="67">
        <f>IF(AND(E371="N/A",G371="N/A"),0,IF(E371="N/A",G371,IF(G371="N/A",E371,E371+G371)))</f>
        <v>0</v>
      </c>
      <c r="J371" s="68">
        <f t="shared" si="104"/>
        <v>0</v>
      </c>
    </row>
    <row r="372" spans="1:10" x14ac:dyDescent="0.2">
      <c r="A372" s="20" t="s">
        <v>5</v>
      </c>
      <c r="B372" s="19" t="str">
        <f>VLOOKUP($C372,[2]Sheet1!$D$4:$F$281,3,FALSE)</f>
        <v>Maquassi Hills</v>
      </c>
      <c r="C372" s="18" t="s">
        <v>38</v>
      </c>
      <c r="D372" s="17">
        <f>IF(ISERROR(VLOOKUP(C372,[3]Sheet1!$B$11:$J$295,6,FALSE)),"Outstanding",VLOOKUP(C372,[3]Sheet1!$B$11:$J$294,6,FALSE))</f>
        <v>336801</v>
      </c>
      <c r="E372" s="116">
        <v>1074</v>
      </c>
      <c r="F372" s="134" t="s">
        <v>315</v>
      </c>
      <c r="G372" s="116">
        <v>4278</v>
      </c>
      <c r="H372" s="147" t="s">
        <v>315</v>
      </c>
      <c r="I372" s="67">
        <f>IF(AND(E372="N/A",G372="N/A"),0,IF(E372="N/A",G372,IF(G372="N/A",E372,E372+G372)))</f>
        <v>5352</v>
      </c>
      <c r="J372" s="68">
        <f t="shared" si="104"/>
        <v>1.5890689160661636E-2</v>
      </c>
    </row>
    <row r="373" spans="1:10" x14ac:dyDescent="0.2">
      <c r="A373" s="20" t="s">
        <v>3</v>
      </c>
      <c r="B373" s="19" t="str">
        <f>VLOOKUP($C373,[2]Sheet1!$D$4:$F$281,3,FALSE)</f>
        <v>Dr Kenneth Kaunda</v>
      </c>
      <c r="C373" s="18" t="s">
        <v>37</v>
      </c>
      <c r="D373" s="17">
        <f>IF(ISERROR(VLOOKUP(C373,[3]Sheet1!$B$11:$J$295,6,FALSE)),"Outstanding",VLOOKUP(C373,[3]Sheet1!$B$11:$J$294,6,FALSE))</f>
        <v>216682</v>
      </c>
      <c r="E373" s="116" t="s">
        <v>315</v>
      </c>
      <c r="F373" s="145" t="s">
        <v>315</v>
      </c>
      <c r="G373" s="116" t="s">
        <v>315</v>
      </c>
      <c r="H373" s="158" t="s">
        <v>315</v>
      </c>
      <c r="I373" s="67">
        <f>IF(AND(E373="N/A",G373="N/A"),0,IF(E373="N/A",G373,IF(G373="N/A",E373,E373+G373)))</f>
        <v>0</v>
      </c>
      <c r="J373" s="68">
        <f t="shared" si="104"/>
        <v>0</v>
      </c>
    </row>
    <row r="374" spans="1:10" x14ac:dyDescent="0.2">
      <c r="A374" s="20"/>
      <c r="B374" s="19"/>
      <c r="C374" s="18"/>
      <c r="D374" s="17"/>
      <c r="E374" s="16"/>
      <c r="F374" s="135"/>
      <c r="G374" s="16"/>
      <c r="H374" s="148"/>
      <c r="I374" s="67"/>
      <c r="J374" s="68"/>
    </row>
    <row r="375" spans="1:10" x14ac:dyDescent="0.2">
      <c r="A375" s="71">
        <f>COUNTIF(A345:A373,"A")+COUNTIF(A345:A373,"b")+COUNTIF(A345:A373,"c")</f>
        <v>23</v>
      </c>
      <c r="B375" s="14" t="s">
        <v>36</v>
      </c>
      <c r="C375" s="13"/>
      <c r="D375" s="22">
        <f t="shared" ref="D375:I375" si="105">D344+D352+D360+D368</f>
        <v>15202013</v>
      </c>
      <c r="E375" s="21">
        <f t="shared" si="105"/>
        <v>111352</v>
      </c>
      <c r="F375" s="136">
        <f t="shared" si="105"/>
        <v>26449658</v>
      </c>
      <c r="G375" s="21">
        <f t="shared" si="105"/>
        <v>234804</v>
      </c>
      <c r="H375" s="149">
        <f t="shared" si="105"/>
        <v>16534745</v>
      </c>
      <c r="I375" s="90">
        <f t="shared" si="105"/>
        <v>346156</v>
      </c>
      <c r="J375" s="69">
        <f>IF(ISERROR(I375/D375),0,I375/D375)</f>
        <v>2.2770405471959534E-2</v>
      </c>
    </row>
    <row r="376" spans="1:10" x14ac:dyDescent="0.2">
      <c r="A376" s="11"/>
      <c r="B376" s="72"/>
      <c r="C376" s="73"/>
      <c r="D376" s="74"/>
      <c r="E376" s="81"/>
      <c r="F376" s="138"/>
      <c r="G376" s="81"/>
      <c r="H376" s="151"/>
      <c r="I376" s="74"/>
      <c r="J376" s="77"/>
    </row>
    <row r="377" spans="1:10" s="12" customFormat="1" x14ac:dyDescent="0.2">
      <c r="A377" s="29"/>
      <c r="B377" s="15"/>
      <c r="C377" s="28"/>
      <c r="D377" s="17"/>
      <c r="E377" s="16"/>
      <c r="F377" s="135"/>
      <c r="G377" s="16"/>
      <c r="H377" s="148"/>
      <c r="I377" s="67"/>
      <c r="J377" s="68"/>
    </row>
    <row r="378" spans="1:10" x14ac:dyDescent="0.2">
      <c r="A378" s="20"/>
      <c r="B378" s="14" t="s">
        <v>35</v>
      </c>
      <c r="C378" s="26"/>
      <c r="D378" s="17"/>
      <c r="E378" s="37"/>
      <c r="F378" s="139"/>
      <c r="G378" s="37"/>
      <c r="H378" s="152"/>
      <c r="I378" s="67"/>
      <c r="J378" s="68"/>
    </row>
    <row r="379" spans="1:10" x14ac:dyDescent="0.2">
      <c r="A379" s="20"/>
      <c r="B379" s="14"/>
      <c r="C379" s="26"/>
      <c r="D379" s="17"/>
      <c r="E379" s="16"/>
      <c r="F379" s="135"/>
      <c r="G379" s="16"/>
      <c r="H379" s="148"/>
      <c r="I379" s="67"/>
      <c r="J379" s="68"/>
    </row>
    <row r="380" spans="1:10" x14ac:dyDescent="0.2">
      <c r="A380" s="20" t="s">
        <v>34</v>
      </c>
      <c r="B380" s="19" t="str">
        <f>VLOOKUP($C380,[2]Sheet1!$D$4:$F$281,3,FALSE)</f>
        <v>Cape Town</v>
      </c>
      <c r="C380" s="18" t="s">
        <v>33</v>
      </c>
      <c r="D380" s="17">
        <f>IF(ISERROR(VLOOKUP(C380,[3]Sheet1!$B$11:$J$295,6,FALSE)),"Outstanding",VLOOKUP(C380,[3]Sheet1!$B$11:$J$294,6,FALSE))</f>
        <v>29678184</v>
      </c>
      <c r="E380" s="116">
        <v>66240</v>
      </c>
      <c r="F380" s="134">
        <v>20571296.806600001</v>
      </c>
      <c r="G380" s="116">
        <v>566260</v>
      </c>
      <c r="H380" s="150">
        <v>953942456</v>
      </c>
      <c r="I380" s="67">
        <f>IF(AND(E380="N/A",G380="N/A"),0,IF(E380="N/A",G380,IF(G380="N/A",E380,E380+G380)))</f>
        <v>632500</v>
      </c>
      <c r="J380" s="68">
        <f>IF(ISERROR(I380/D380),0,I380/D380)</f>
        <v>2.1311950892952212E-2</v>
      </c>
    </row>
    <row r="381" spans="1:10" x14ac:dyDescent="0.2">
      <c r="A381" s="20"/>
      <c r="B381" s="19"/>
      <c r="C381" s="18"/>
      <c r="D381" s="17"/>
      <c r="E381" s="16"/>
      <c r="F381" s="135"/>
      <c r="G381" s="16"/>
      <c r="H381" s="148"/>
      <c r="I381" s="67"/>
      <c r="J381" s="68"/>
    </row>
    <row r="382" spans="1:10" x14ac:dyDescent="0.2">
      <c r="A382" s="20"/>
      <c r="B382" s="23" t="str">
        <f>B388&amp;" "&amp;"Municipalities"</f>
        <v>West Coast Municipalities</v>
      </c>
      <c r="C382" s="18"/>
      <c r="D382" s="22">
        <f t="shared" ref="D382:I382" si="106">SUM(D383:D388)</f>
        <v>2753939</v>
      </c>
      <c r="E382" s="21">
        <f t="shared" si="106"/>
        <v>31243.142179999999</v>
      </c>
      <c r="F382" s="136">
        <f t="shared" si="106"/>
        <v>4383076</v>
      </c>
      <c r="G382" s="21">
        <f t="shared" si="106"/>
        <v>65784.92128000001</v>
      </c>
      <c r="H382" s="149">
        <f t="shared" si="106"/>
        <v>44698597</v>
      </c>
      <c r="I382" s="90">
        <f t="shared" si="106"/>
        <v>97028.063460000005</v>
      </c>
      <c r="J382" s="69">
        <f>IF(ISERROR(I382/D382),0,I382/D382)</f>
        <v>3.523246646349102E-2</v>
      </c>
    </row>
    <row r="383" spans="1:10" x14ac:dyDescent="0.2">
      <c r="A383" s="20" t="s">
        <v>5</v>
      </c>
      <c r="B383" s="19" t="str">
        <f>VLOOKUP($C383,[2]Sheet1!$D$4:$F$281,3,FALSE)</f>
        <v>Matzikama</v>
      </c>
      <c r="C383" s="18" t="s">
        <v>32</v>
      </c>
      <c r="D383" s="17">
        <f>IF(ISERROR(VLOOKUP(C383,[3]Sheet1!$B$11:$J$295,6,FALSE)),"Outstanding",VLOOKUP(C383,[3]Sheet1!$B$11:$J$294,6,FALSE))</f>
        <v>245609</v>
      </c>
      <c r="E383" s="118">
        <f>9218007/1000</f>
        <v>9218.0069999999996</v>
      </c>
      <c r="F383" s="146">
        <v>1583850</v>
      </c>
      <c r="G383" s="118">
        <f>14869643.88/1000</f>
        <v>14869.643880000001</v>
      </c>
      <c r="H383" s="159">
        <v>17701957</v>
      </c>
      <c r="I383" s="67">
        <f t="shared" ref="I383:I388" si="107">IF(AND(E383="N/A",G383="N/A"),0,IF(E383="N/A",G383,IF(G383="N/A",E383,E383+G383)))</f>
        <v>24087.650880000001</v>
      </c>
      <c r="J383" s="68">
        <f t="shared" ref="J383:J388" si="108">IF(ISERROR(I383/D383),0,I383/D383)</f>
        <v>9.807316051121906E-2</v>
      </c>
    </row>
    <row r="384" spans="1:10" s="12" customFormat="1" x14ac:dyDescent="0.2">
      <c r="A384" s="20" t="s">
        <v>5</v>
      </c>
      <c r="B384" s="19" t="str">
        <f>VLOOKUP($C384,[2]Sheet1!$D$4:$F$281,3,FALSE)</f>
        <v>Cederberg</v>
      </c>
      <c r="C384" s="18" t="s">
        <v>31</v>
      </c>
      <c r="D384" s="15">
        <f>IF(ISERROR(VLOOKUP(C384,[3]Sheet1!$B$11:$J$295,6,FALSE)),"Outstanding",VLOOKUP(C384,[3]Sheet1!$B$11:$J$294,6,FALSE))</f>
        <v>796932</v>
      </c>
      <c r="E384" s="118">
        <f>2095108.2/1000</f>
        <v>2095.1082000000001</v>
      </c>
      <c r="F384" s="146">
        <v>511002</v>
      </c>
      <c r="G384" s="118">
        <f>6807277.4/1000</f>
        <v>6807.2773999999999</v>
      </c>
      <c r="H384" s="159">
        <v>6188434</v>
      </c>
      <c r="I384" s="98">
        <f t="shared" si="107"/>
        <v>8902.3855999999996</v>
      </c>
      <c r="J384" s="99">
        <f t="shared" si="108"/>
        <v>1.11708221027641E-2</v>
      </c>
    </row>
    <row r="385" spans="1:211" s="6" customFormat="1" x14ac:dyDescent="0.2">
      <c r="A385" s="20" t="s">
        <v>5</v>
      </c>
      <c r="B385" s="19" t="str">
        <f>VLOOKUP($C385,[2]Sheet1!$D$4:$F$281,3,FALSE)</f>
        <v>Bergrivier</v>
      </c>
      <c r="C385" s="18" t="s">
        <v>30</v>
      </c>
      <c r="D385" s="17">
        <f>IF(ISERROR(VLOOKUP(C385,[3]Sheet1!$B$11:$J$295,6,FALSE)),"Outstanding",VLOOKUP(C385,[3]Sheet1!$B$11:$J$294,6,FALSE))</f>
        <v>206871</v>
      </c>
      <c r="E385" s="119">
        <v>889</v>
      </c>
      <c r="F385" s="134">
        <v>238938</v>
      </c>
      <c r="G385" s="119">
        <f>6409</f>
        <v>6409</v>
      </c>
      <c r="H385" s="160">
        <v>10022999</v>
      </c>
      <c r="I385" s="67">
        <f t="shared" si="107"/>
        <v>7298</v>
      </c>
      <c r="J385" s="68">
        <f t="shared" si="108"/>
        <v>3.5278023502569235E-2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</row>
    <row r="386" spans="1:211" x14ac:dyDescent="0.2">
      <c r="A386" s="20" t="s">
        <v>5</v>
      </c>
      <c r="B386" s="19" t="str">
        <f>VLOOKUP($C386,[2]Sheet1!$D$4:$F$281,3,FALSE)</f>
        <v>Saldanha Bay</v>
      </c>
      <c r="C386" s="18" t="s">
        <v>29</v>
      </c>
      <c r="D386" s="17">
        <f>IF(ISERROR(VLOOKUP(C386,[3]Sheet1!$B$11:$J$295,6,FALSE)),"Outstanding",VLOOKUP(C386,[3]Sheet1!$B$11:$J$294,6,FALSE))</f>
        <v>804660</v>
      </c>
      <c r="E386" s="70">
        <v>11175</v>
      </c>
      <c r="F386" s="134">
        <v>1945</v>
      </c>
      <c r="G386" s="70">
        <v>25978</v>
      </c>
      <c r="H386" s="147">
        <v>31569</v>
      </c>
      <c r="I386" s="67">
        <f t="shared" si="107"/>
        <v>37153</v>
      </c>
      <c r="J386" s="68">
        <f t="shared" si="108"/>
        <v>4.6172296373623641E-2</v>
      </c>
    </row>
    <row r="387" spans="1:211" x14ac:dyDescent="0.2">
      <c r="A387" s="20" t="s">
        <v>5</v>
      </c>
      <c r="B387" s="19" t="str">
        <f>VLOOKUP($C387,[2]Sheet1!$D$4:$F$281,3,FALSE)</f>
        <v>Swartland</v>
      </c>
      <c r="C387" s="18" t="s">
        <v>28</v>
      </c>
      <c r="D387" s="17">
        <f>IF(ISERROR(VLOOKUP(C387,[3]Sheet1!$B$11:$J$295,6,FALSE)),"Outstanding",VLOOKUP(C387,[3]Sheet1!$B$11:$J$294,6,FALSE))</f>
        <v>411305</v>
      </c>
      <c r="E387" s="116">
        <v>7776</v>
      </c>
      <c r="F387" s="134">
        <v>949451</v>
      </c>
      <c r="G387" s="116">
        <v>11721</v>
      </c>
      <c r="H387" s="147">
        <v>10753638</v>
      </c>
      <c r="I387" s="114">
        <f t="shared" si="107"/>
        <v>19497</v>
      </c>
      <c r="J387" s="115">
        <f t="shared" si="108"/>
        <v>4.7402778959652815E-2</v>
      </c>
    </row>
    <row r="388" spans="1:211" x14ac:dyDescent="0.2">
      <c r="A388" s="20" t="s">
        <v>3</v>
      </c>
      <c r="B388" s="19" t="str">
        <f>VLOOKUP($C388,[2]Sheet1!$D$4:$F$281,3,FALSE)</f>
        <v>West Coast</v>
      </c>
      <c r="C388" s="18" t="s">
        <v>27</v>
      </c>
      <c r="D388" s="17">
        <f>IF(ISERROR(VLOOKUP(C388,[3]Sheet1!$B$11:$J$295,6,FALSE)),"Outstanding",VLOOKUP(C388,[3]Sheet1!$B$11:$J$294,6,FALSE))</f>
        <v>288562</v>
      </c>
      <c r="E388" s="116">
        <f>90026.98/1000</f>
        <v>90.026979999999995</v>
      </c>
      <c r="F388" s="134">
        <v>1097890</v>
      </c>
      <c r="G388" s="70" t="s">
        <v>315</v>
      </c>
      <c r="H388" s="147" t="s">
        <v>315</v>
      </c>
      <c r="I388" s="67">
        <f t="shared" si="107"/>
        <v>90.026979999999995</v>
      </c>
      <c r="J388" s="68">
        <f t="shared" si="108"/>
        <v>3.1198487673359622E-4</v>
      </c>
    </row>
    <row r="389" spans="1:211" x14ac:dyDescent="0.2">
      <c r="A389" s="20"/>
      <c r="B389" s="24"/>
      <c r="C389" s="18"/>
      <c r="D389" s="17"/>
      <c r="E389" s="16"/>
      <c r="F389" s="135"/>
      <c r="G389" s="16"/>
      <c r="H389" s="148"/>
      <c r="I389" s="67"/>
      <c r="J389" s="68"/>
    </row>
    <row r="390" spans="1:211" x14ac:dyDescent="0.2">
      <c r="A390" s="20"/>
      <c r="B390" s="23" t="str">
        <f>B396&amp;" "&amp;"Municipalities"</f>
        <v>Cape Winelands DM Municipalities</v>
      </c>
      <c r="C390" s="18"/>
      <c r="D390" s="22">
        <f t="shared" ref="D390:I390" si="109">SUM(D391:D396)</f>
        <v>4617387</v>
      </c>
      <c r="E390" s="21">
        <f t="shared" si="109"/>
        <v>13535.011</v>
      </c>
      <c r="F390" s="136">
        <f t="shared" si="109"/>
        <v>8397693</v>
      </c>
      <c r="G390" s="21">
        <f t="shared" si="109"/>
        <v>50408.673000000003</v>
      </c>
      <c r="H390" s="149">
        <f t="shared" si="109"/>
        <v>140878447</v>
      </c>
      <c r="I390" s="90">
        <f t="shared" si="109"/>
        <v>63943.684000000001</v>
      </c>
      <c r="J390" s="69">
        <f>IF(ISERROR(I390/D390),0,I390/D390)</f>
        <v>1.3848456713721419E-2</v>
      </c>
    </row>
    <row r="391" spans="1:211" x14ac:dyDescent="0.2">
      <c r="A391" s="20" t="s">
        <v>5</v>
      </c>
      <c r="B391" s="19" t="str">
        <f>VLOOKUP($C391,[2]Sheet1!$D$4:$F$281,3,FALSE)</f>
        <v>Witzenberg</v>
      </c>
      <c r="C391" s="18" t="s">
        <v>26</v>
      </c>
      <c r="D391" s="17">
        <f>IF(ISERROR(VLOOKUP(C391,[3]Sheet1!$B$11:$J$295,6,FALSE)),"Outstanding",VLOOKUP(C391,[3]Sheet1!$B$11:$J$294,6,FALSE))</f>
        <v>424009</v>
      </c>
      <c r="E391" s="116">
        <v>765.01099999999997</v>
      </c>
      <c r="F391" s="134">
        <v>1455797</v>
      </c>
      <c r="G391" s="116">
        <v>9889.6730000000007</v>
      </c>
      <c r="H391" s="147">
        <v>16155532</v>
      </c>
      <c r="I391" s="67">
        <f t="shared" ref="I391:I396" si="110">IF(AND(E391="N/A",G391="N/A"),0,IF(E391="N/A",G391,IF(G391="N/A",E391,E391+G391)))</f>
        <v>10654.684000000001</v>
      </c>
      <c r="J391" s="68">
        <f t="shared" ref="J391:J396" si="111">IF(ISERROR(I391/D391),0,I391/D391)</f>
        <v>2.5128438311450937E-2</v>
      </c>
    </row>
    <row r="392" spans="1:211" x14ac:dyDescent="0.2">
      <c r="A392" s="20" t="s">
        <v>5</v>
      </c>
      <c r="B392" s="19" t="str">
        <f>VLOOKUP($C392,[2]Sheet1!$D$4:$F$281,3,FALSE)</f>
        <v>Drakenstein</v>
      </c>
      <c r="C392" s="18" t="s">
        <v>25</v>
      </c>
      <c r="D392" s="17">
        <f>IF(ISERROR(VLOOKUP(C392,[3]Sheet1!$B$11:$J$295,6,FALSE)),"Outstanding",VLOOKUP(C392,[3]Sheet1!$B$11:$J$294,6,FALSE))</f>
        <v>1578629</v>
      </c>
      <c r="E392" s="70">
        <v>3705</v>
      </c>
      <c r="F392" s="134">
        <v>2129333</v>
      </c>
      <c r="G392" s="70">
        <v>21008</v>
      </c>
      <c r="H392" s="147">
        <v>47005609</v>
      </c>
      <c r="I392" s="67">
        <f t="shared" si="110"/>
        <v>24713</v>
      </c>
      <c r="J392" s="68">
        <f t="shared" si="111"/>
        <v>1.5654723180683998E-2</v>
      </c>
    </row>
    <row r="393" spans="1:211" x14ac:dyDescent="0.2">
      <c r="A393" s="20" t="s">
        <v>5</v>
      </c>
      <c r="B393" s="19" t="str">
        <f>VLOOKUP($C393,[2]Sheet1!$D$4:$F$281,3,FALSE)</f>
        <v>Stellenbosch</v>
      </c>
      <c r="C393" s="18" t="s">
        <v>24</v>
      </c>
      <c r="D393" s="17">
        <f>IF(ISERROR(VLOOKUP(C393,[3]Sheet1!$B$11:$J$295,6,FALSE)),"Outstanding",VLOOKUP(C393,[3]Sheet1!$B$11:$J$294,6,FALSE))</f>
        <v>1102374</v>
      </c>
      <c r="E393" s="70" t="s">
        <v>315</v>
      </c>
      <c r="F393" s="134">
        <v>1163495</v>
      </c>
      <c r="G393" s="70" t="s">
        <v>315</v>
      </c>
      <c r="H393" s="147">
        <v>32564187</v>
      </c>
      <c r="I393" s="67">
        <f t="shared" si="110"/>
        <v>0</v>
      </c>
      <c r="J393" s="68">
        <f t="shared" si="111"/>
        <v>0</v>
      </c>
    </row>
    <row r="394" spans="1:211" x14ac:dyDescent="0.2">
      <c r="A394" s="20" t="s">
        <v>5</v>
      </c>
      <c r="B394" s="19" t="str">
        <f>VLOOKUP($C394,[2]Sheet1!$D$4:$F$281,3,FALSE)</f>
        <v>Breede Valley</v>
      </c>
      <c r="C394" s="18" t="s">
        <v>23</v>
      </c>
      <c r="D394" s="17">
        <f>IF(ISERROR(VLOOKUP(C394,[3]Sheet1!$B$11:$J$295,6,FALSE)),"Outstanding",VLOOKUP(C394,[3]Sheet1!$B$11:$J$294,6,FALSE))</f>
        <v>764082</v>
      </c>
      <c r="E394" s="116">
        <v>9065</v>
      </c>
      <c r="F394" s="134">
        <v>2203168</v>
      </c>
      <c r="G394" s="116">
        <v>19511</v>
      </c>
      <c r="H394" s="147">
        <v>23792009</v>
      </c>
      <c r="I394" s="67">
        <f t="shared" si="110"/>
        <v>28576</v>
      </c>
      <c r="J394" s="68">
        <f t="shared" si="111"/>
        <v>3.7399127318795626E-2</v>
      </c>
    </row>
    <row r="395" spans="1:211" x14ac:dyDescent="0.2">
      <c r="A395" s="20" t="s">
        <v>5</v>
      </c>
      <c r="B395" s="19" t="str">
        <f>VLOOKUP($C395,[2]Sheet1!$D$4:$F$281,3,FALSE)</f>
        <v>Langeberg</v>
      </c>
      <c r="C395" s="18" t="s">
        <v>22</v>
      </c>
      <c r="D395" s="17">
        <f>IF(ISERROR(VLOOKUP(C395,[3]Sheet1!$B$11:$J$295,6,FALSE)),"Outstanding",VLOOKUP(C395,[3]Sheet1!$B$11:$J$294,6,FALSE))</f>
        <v>455261</v>
      </c>
      <c r="E395" s="117" t="s">
        <v>315</v>
      </c>
      <c r="F395" s="137">
        <v>1445900</v>
      </c>
      <c r="G395" s="117" t="s">
        <v>315</v>
      </c>
      <c r="H395" s="150">
        <v>21361110</v>
      </c>
      <c r="I395" s="67">
        <f t="shared" si="110"/>
        <v>0</v>
      </c>
      <c r="J395" s="68">
        <f t="shared" si="111"/>
        <v>0</v>
      </c>
    </row>
    <row r="396" spans="1:211" x14ac:dyDescent="0.2">
      <c r="A396" s="20" t="s">
        <v>3</v>
      </c>
      <c r="B396" s="19" t="str">
        <f>VLOOKUP($C396,[2]Sheet1!$D$4:$F$281,3,FALSE)</f>
        <v>Cape Winelands DM</v>
      </c>
      <c r="C396" s="18" t="s">
        <v>21</v>
      </c>
      <c r="D396" s="17">
        <f>IF(ISERROR(VLOOKUP(C396,[3]Sheet1!$B$11:$J$295,6,FALSE)),"Outstanding",VLOOKUP(C396,[3]Sheet1!$B$11:$J$294,6,FALSE))</f>
        <v>293032</v>
      </c>
      <c r="E396" s="117" t="s">
        <v>315</v>
      </c>
      <c r="F396" s="137" t="s">
        <v>315</v>
      </c>
      <c r="G396" s="117" t="s">
        <v>315</v>
      </c>
      <c r="H396" s="150" t="s">
        <v>315</v>
      </c>
      <c r="I396" s="67">
        <f t="shared" si="110"/>
        <v>0</v>
      </c>
      <c r="J396" s="68">
        <f t="shared" si="111"/>
        <v>0</v>
      </c>
    </row>
    <row r="397" spans="1:211" x14ac:dyDescent="0.2">
      <c r="A397" s="20"/>
      <c r="B397" s="19"/>
      <c r="C397" s="18"/>
      <c r="D397" s="17"/>
      <c r="E397" s="16"/>
      <c r="F397" s="135"/>
      <c r="G397" s="16"/>
      <c r="H397" s="148"/>
      <c r="I397" s="67"/>
      <c r="J397" s="68"/>
    </row>
    <row r="398" spans="1:211" x14ac:dyDescent="0.2">
      <c r="A398" s="20"/>
      <c r="B398" s="23" t="str">
        <f>B403&amp;" "&amp;"Municipalities"</f>
        <v>Overberg Municipalities</v>
      </c>
      <c r="C398" s="18"/>
      <c r="D398" s="22">
        <f t="shared" ref="D398:I398" si="112">SUM(D399:D403)</f>
        <v>1899990</v>
      </c>
      <c r="E398" s="21">
        <f t="shared" si="112"/>
        <v>4408334.5</v>
      </c>
      <c r="F398" s="136">
        <f t="shared" si="112"/>
        <v>2435359</v>
      </c>
      <c r="G398" s="21">
        <f t="shared" si="112"/>
        <v>2024899.875</v>
      </c>
      <c r="H398" s="149">
        <f t="shared" si="112"/>
        <v>20956112</v>
      </c>
      <c r="I398" s="90">
        <f t="shared" si="112"/>
        <v>6433234.375</v>
      </c>
      <c r="J398" s="69">
        <f t="shared" ref="J398:J403" si="113">IF(ISERROR(I398/D398),0,I398/D398)</f>
        <v>3.3859306496349979</v>
      </c>
    </row>
    <row r="399" spans="1:211" x14ac:dyDescent="0.2">
      <c r="A399" s="20" t="s">
        <v>5</v>
      </c>
      <c r="B399" s="19" t="str">
        <f>VLOOKUP($C399,[2]Sheet1!$D$4:$F$281,3,FALSE)</f>
        <v>Theewaterskloof</v>
      </c>
      <c r="C399" s="18" t="s">
        <v>20</v>
      </c>
      <c r="D399" s="17">
        <f>IF(ISERROR(VLOOKUP(C399,[3]Sheet1!$B$11:$J$295,6,FALSE)),"Outstanding",VLOOKUP(C399,[3]Sheet1!$B$11:$J$294,6,FALSE))</f>
        <v>453379</v>
      </c>
      <c r="E399" s="120">
        <v>4405071.5</v>
      </c>
      <c r="F399" s="134">
        <v>672530</v>
      </c>
      <c r="G399" s="120">
        <v>2013298.875</v>
      </c>
      <c r="H399" s="147">
        <v>3092625</v>
      </c>
      <c r="I399" s="67">
        <f>IF(AND(E399="N/A",G399="N/A"),0,IF(E399="N/A",G399,IF(G399="N/A",E399,E399+G399)))</f>
        <v>6418370.375</v>
      </c>
      <c r="J399" s="68">
        <f t="shared" si="113"/>
        <v>14.156743861096345</v>
      </c>
    </row>
    <row r="400" spans="1:211" x14ac:dyDescent="0.2">
      <c r="A400" s="20" t="s">
        <v>5</v>
      </c>
      <c r="B400" s="19" t="str">
        <f>VLOOKUP($C400,[2]Sheet1!$D$4:$F$281,3,FALSE)</f>
        <v>Overstrand</v>
      </c>
      <c r="C400" s="18" t="s">
        <v>19</v>
      </c>
      <c r="D400" s="17">
        <f>IF(ISERROR(VLOOKUP(C400,[3]Sheet1!$B$11:$J$295,6,FALSE)),"Outstanding",VLOOKUP(C400,[3]Sheet1!$B$11:$J$294,6,FALSE))</f>
        <v>890678</v>
      </c>
      <c r="E400" s="121">
        <v>1842</v>
      </c>
      <c r="F400" s="134">
        <v>1444853</v>
      </c>
      <c r="G400" s="116">
        <v>7101</v>
      </c>
      <c r="H400" s="147">
        <v>15831477</v>
      </c>
      <c r="I400" s="67">
        <f>IF(AND(E400="N/A",G400="N/A"),0,IF(E400="N/A",G400,IF(G400="N/A",E400,E400+G400)))</f>
        <v>8943</v>
      </c>
      <c r="J400" s="68">
        <f t="shared" si="113"/>
        <v>1.0040665650212536E-2</v>
      </c>
    </row>
    <row r="401" spans="1:10" x14ac:dyDescent="0.2">
      <c r="A401" s="20" t="s">
        <v>5</v>
      </c>
      <c r="B401" s="19" t="str">
        <f>VLOOKUP($C401,[2]Sheet1!$D$4:$F$281,3,FALSE)</f>
        <v>Cape Agulhas</v>
      </c>
      <c r="C401" s="18" t="s">
        <v>18</v>
      </c>
      <c r="D401" s="17">
        <f>IF(ISERROR(VLOOKUP(C401,[3]Sheet1!$B$11:$J$295,6,FALSE)),"Outstanding",VLOOKUP(C401,[3]Sheet1!$B$11:$J$294,6,FALSE))</f>
        <v>262667</v>
      </c>
      <c r="E401" s="116">
        <v>605</v>
      </c>
      <c r="F401" s="134">
        <v>492</v>
      </c>
      <c r="G401" s="116">
        <v>3163</v>
      </c>
      <c r="H401" s="147">
        <v>7000</v>
      </c>
      <c r="I401" s="67">
        <f>IF(AND(E401="N/A",G401="N/A"),0,IF(E401="N/A",G401,IF(G401="N/A",E401,E401+G401)))</f>
        <v>3768</v>
      </c>
      <c r="J401" s="68">
        <f t="shared" si="113"/>
        <v>1.4345159460457538E-2</v>
      </c>
    </row>
    <row r="402" spans="1:10" x14ac:dyDescent="0.2">
      <c r="A402" s="20" t="s">
        <v>5</v>
      </c>
      <c r="B402" s="19" t="str">
        <f>VLOOKUP($C402,[2]Sheet1!$D$4:$F$281,3,FALSE)</f>
        <v>Swellendam</v>
      </c>
      <c r="C402" s="18" t="s">
        <v>17</v>
      </c>
      <c r="D402" s="17">
        <f>IF(ISERROR(VLOOKUP(C402,[3]Sheet1!$B$11:$J$295,6,FALSE)),"Outstanding",VLOOKUP(C402,[3]Sheet1!$B$11:$J$294,6,FALSE))</f>
        <v>184204</v>
      </c>
      <c r="E402" s="70">
        <v>816</v>
      </c>
      <c r="F402" s="134">
        <v>317484</v>
      </c>
      <c r="G402" s="70">
        <v>1337</v>
      </c>
      <c r="H402" s="147">
        <v>2025010</v>
      </c>
      <c r="I402" s="67">
        <f>IF(AND(E402="N/A",G402="N/A"),0,IF(E402="N/A",G402,IF(G402="N/A",E402,E402+G402)))</f>
        <v>2153</v>
      </c>
      <c r="J402" s="68">
        <f t="shared" si="113"/>
        <v>1.1688128379405442E-2</v>
      </c>
    </row>
    <row r="403" spans="1:10" x14ac:dyDescent="0.2">
      <c r="A403" s="20" t="s">
        <v>3</v>
      </c>
      <c r="B403" s="19" t="str">
        <f>VLOOKUP($C403,[2]Sheet1!$D$4:$F$281,3,FALSE)</f>
        <v>Overberg</v>
      </c>
      <c r="C403" s="18" t="s">
        <v>16</v>
      </c>
      <c r="D403" s="17">
        <f>IF(ISERROR(VLOOKUP(C403,[3]Sheet1!$B$11:$J$295,6,FALSE)),"Outstanding",VLOOKUP(C403,[3]Sheet1!$B$11:$J$294,6,FALSE))</f>
        <v>109062</v>
      </c>
      <c r="E403" s="116" t="s">
        <v>315</v>
      </c>
      <c r="F403" s="145" t="s">
        <v>315</v>
      </c>
      <c r="G403" s="116" t="s">
        <v>315</v>
      </c>
      <c r="H403" s="158" t="s">
        <v>315</v>
      </c>
      <c r="I403" s="67">
        <f>IF(AND(E403="N/A",G403="N/A"),0,IF(E403="N/A",G403,IF(G403="N/A",E403,E403+G403)))</f>
        <v>0</v>
      </c>
      <c r="J403" s="68">
        <f t="shared" si="113"/>
        <v>0</v>
      </c>
    </row>
    <row r="404" spans="1:10" x14ac:dyDescent="0.2">
      <c r="A404" s="20"/>
      <c r="B404" s="24"/>
      <c r="C404" s="18"/>
      <c r="D404" s="17"/>
      <c r="E404" s="16"/>
      <c r="F404" s="135"/>
      <c r="G404" s="16"/>
      <c r="H404" s="148"/>
      <c r="I404" s="67"/>
      <c r="J404" s="68"/>
    </row>
    <row r="405" spans="1:10" x14ac:dyDescent="0.2">
      <c r="A405" s="20"/>
      <c r="B405" s="23" t="str">
        <f>B413&amp;" "&amp;"Municipalities"</f>
        <v>Eden Municipalities</v>
      </c>
      <c r="C405" s="18"/>
      <c r="D405" s="22">
        <f t="shared" ref="D405:I405" si="114">SUM(D406:D413)</f>
        <v>4071020</v>
      </c>
      <c r="E405" s="21">
        <f t="shared" si="114"/>
        <v>28296.466</v>
      </c>
      <c r="F405" s="136">
        <f t="shared" si="114"/>
        <v>7174061</v>
      </c>
      <c r="G405" s="21">
        <f t="shared" si="114"/>
        <v>73657</v>
      </c>
      <c r="H405" s="149">
        <f t="shared" si="114"/>
        <v>114901407.75</v>
      </c>
      <c r="I405" s="90">
        <f t="shared" si="114"/>
        <v>101953.466</v>
      </c>
      <c r="J405" s="69">
        <f>IF(ISERROR(I405/D405),0,I405/D405)</f>
        <v>2.504371533424056E-2</v>
      </c>
    </row>
    <row r="406" spans="1:10" x14ac:dyDescent="0.2">
      <c r="A406" s="20" t="s">
        <v>5</v>
      </c>
      <c r="B406" s="19" t="str">
        <f>VLOOKUP($C406,[2]Sheet1!$D$4:$F$281,3,FALSE)</f>
        <v>Kannaland</v>
      </c>
      <c r="C406" s="18" t="s">
        <v>15</v>
      </c>
      <c r="D406" s="17">
        <f>IF(ISERROR(VLOOKUP(C406,[3]Sheet1!$B$11:$J$295,6,FALSE)),"Outstanding",VLOOKUP(C406,[3]Sheet1!$B$11:$J$294,6,FALSE))</f>
        <v>128786</v>
      </c>
      <c r="E406" s="118">
        <v>1616</v>
      </c>
      <c r="F406" s="146">
        <v>281106</v>
      </c>
      <c r="G406" s="118">
        <v>5204</v>
      </c>
      <c r="H406" s="159">
        <v>6505357.75</v>
      </c>
      <c r="I406" s="67">
        <f t="shared" ref="I406:I413" si="115">IF(AND(E406="N/A",G406="N/A"),0,IF(E406="N/A",G406,IF(G406="N/A",E406,E406+G406)))</f>
        <v>6820</v>
      </c>
      <c r="J406" s="68">
        <f t="shared" ref="J406:J413" si="116">IF(ISERROR(I406/D406),0,I406/D406)</f>
        <v>5.2956066653207644E-2</v>
      </c>
    </row>
    <row r="407" spans="1:10" x14ac:dyDescent="0.2">
      <c r="A407" s="20" t="s">
        <v>5</v>
      </c>
      <c r="B407" s="19" t="str">
        <f>VLOOKUP($C407,[2]Sheet1!$D$4:$F$281,3,FALSE)</f>
        <v>Hessequa</v>
      </c>
      <c r="C407" s="18" t="s">
        <v>14</v>
      </c>
      <c r="D407" s="17">
        <f>IF(ISERROR(VLOOKUP(C407,[3]Sheet1!$B$11:$J$295,6,FALSE)),"Outstanding",VLOOKUP(C407,[3]Sheet1!$B$11:$J$294,6,FALSE))</f>
        <v>325453</v>
      </c>
      <c r="E407" s="70">
        <v>1003</v>
      </c>
      <c r="F407" s="134">
        <v>537894</v>
      </c>
      <c r="G407" s="70">
        <v>5969</v>
      </c>
      <c r="H407" s="147">
        <v>8778233</v>
      </c>
      <c r="I407" s="67">
        <f t="shared" si="115"/>
        <v>6972</v>
      </c>
      <c r="J407" s="68">
        <f t="shared" si="116"/>
        <v>2.1422448095423915E-2</v>
      </c>
    </row>
    <row r="408" spans="1:10" x14ac:dyDescent="0.2">
      <c r="A408" s="20" t="s">
        <v>5</v>
      </c>
      <c r="B408" s="19" t="str">
        <f>VLOOKUP($C408,[2]Sheet1!$D$4:$F$281,3,FALSE)</f>
        <v>Mossel Bay</v>
      </c>
      <c r="C408" s="18" t="s">
        <v>13</v>
      </c>
      <c r="D408" s="17">
        <f>IF(ISERROR(VLOOKUP(C408,[3]Sheet1!$B$11:$J$295,6,FALSE)),"Outstanding",VLOOKUP(C408,[3]Sheet1!$B$11:$J$294,6,FALSE))</f>
        <v>788655</v>
      </c>
      <c r="E408" s="70" t="s">
        <v>315</v>
      </c>
      <c r="F408" s="134">
        <v>1293000</v>
      </c>
      <c r="G408" s="116">
        <v>14456</v>
      </c>
      <c r="H408" s="147">
        <v>23177734</v>
      </c>
      <c r="I408" s="67">
        <f t="shared" si="115"/>
        <v>14456</v>
      </c>
      <c r="J408" s="68">
        <f t="shared" si="116"/>
        <v>1.8329941482650842E-2</v>
      </c>
    </row>
    <row r="409" spans="1:10" x14ac:dyDescent="0.2">
      <c r="A409" s="20" t="s">
        <v>5</v>
      </c>
      <c r="B409" s="19" t="str">
        <f>VLOOKUP($C409,[2]Sheet1!$D$4:$F$281,3,FALSE)</f>
        <v>George</v>
      </c>
      <c r="C409" s="18" t="s">
        <v>12</v>
      </c>
      <c r="D409" s="17">
        <f>IF(ISERROR(VLOOKUP(C409,[3]Sheet1!$B$11:$J$295,6,FALSE)),"Outstanding",VLOOKUP(C409,[3]Sheet1!$B$11:$J$294,6,FALSE))</f>
        <v>1125230</v>
      </c>
      <c r="E409" s="116">
        <v>9755</v>
      </c>
      <c r="F409" s="134">
        <v>1894238</v>
      </c>
      <c r="G409" s="116">
        <v>16948</v>
      </c>
      <c r="H409" s="147">
        <v>27783588</v>
      </c>
      <c r="I409" s="67">
        <f t="shared" si="115"/>
        <v>26703</v>
      </c>
      <c r="J409" s="68">
        <f t="shared" si="116"/>
        <v>2.3731148298570068E-2</v>
      </c>
    </row>
    <row r="410" spans="1:10" x14ac:dyDescent="0.2">
      <c r="A410" s="20" t="s">
        <v>5</v>
      </c>
      <c r="B410" s="19" t="str">
        <f>VLOOKUP($C410,[2]Sheet1!$D$4:$F$281,3,FALSE)</f>
        <v>Oudtshoorn</v>
      </c>
      <c r="C410" s="18" t="s">
        <v>11</v>
      </c>
      <c r="D410" s="17">
        <f>IF(ISERROR(VLOOKUP(C410,[3]Sheet1!$B$11:$J$295,6,FALSE)),"Outstanding",VLOOKUP(C410,[3]Sheet1!$B$11:$J$294,6,FALSE))</f>
        <v>477090</v>
      </c>
      <c r="E410" s="116">
        <f>6370466/1000</f>
        <v>6370.4660000000003</v>
      </c>
      <c r="F410" s="134">
        <v>2073141</v>
      </c>
      <c r="G410" s="116" t="s">
        <v>315</v>
      </c>
      <c r="H410" s="147">
        <v>11932478</v>
      </c>
      <c r="I410" s="67">
        <f t="shared" si="115"/>
        <v>6370.4660000000003</v>
      </c>
      <c r="J410" s="68">
        <f t="shared" si="116"/>
        <v>1.335275524534155E-2</v>
      </c>
    </row>
    <row r="411" spans="1:10" x14ac:dyDescent="0.2">
      <c r="A411" s="20" t="s">
        <v>5</v>
      </c>
      <c r="B411" s="19" t="str">
        <f>VLOOKUP($C411,[2]Sheet1!$D$4:$F$281,3,FALSE)</f>
        <v>Bitou</v>
      </c>
      <c r="C411" s="18" t="s">
        <v>10</v>
      </c>
      <c r="D411" s="17">
        <f>IF(ISERROR(VLOOKUP(C411,[3]Sheet1!$B$11:$J$295,6,FALSE)),"Outstanding",VLOOKUP(C411,[3]Sheet1!$B$11:$J$294,6,FALSE))</f>
        <v>387994</v>
      </c>
      <c r="E411" s="116">
        <v>1348</v>
      </c>
      <c r="F411" s="134">
        <v>288682</v>
      </c>
      <c r="G411" s="116">
        <v>14425</v>
      </c>
      <c r="H411" s="147">
        <v>16731017</v>
      </c>
      <c r="I411" s="67">
        <f t="shared" si="115"/>
        <v>15773</v>
      </c>
      <c r="J411" s="68">
        <f t="shared" si="116"/>
        <v>4.0652690505523281E-2</v>
      </c>
    </row>
    <row r="412" spans="1:10" x14ac:dyDescent="0.2">
      <c r="A412" s="20" t="s">
        <v>5</v>
      </c>
      <c r="B412" s="19" t="str">
        <f>VLOOKUP($C412,[2]Sheet1!$D$4:$F$281,3,FALSE)</f>
        <v>Knysna</v>
      </c>
      <c r="C412" s="18" t="s">
        <v>9</v>
      </c>
      <c r="D412" s="17">
        <f>IF(ISERROR(VLOOKUP(C412,[3]Sheet1!$B$11:$J$295,6,FALSE)),"Outstanding",VLOOKUP(C412,[3]Sheet1!$B$11:$J$294,6,FALSE))</f>
        <v>568826</v>
      </c>
      <c r="E412" s="116">
        <v>8204</v>
      </c>
      <c r="F412" s="134">
        <v>806000</v>
      </c>
      <c r="G412" s="116">
        <v>16655</v>
      </c>
      <c r="H412" s="147">
        <v>19993000</v>
      </c>
      <c r="I412" s="67">
        <f t="shared" si="115"/>
        <v>24859</v>
      </c>
      <c r="J412" s="68">
        <f t="shared" si="116"/>
        <v>4.3702292089320811E-2</v>
      </c>
    </row>
    <row r="413" spans="1:10" x14ac:dyDescent="0.2">
      <c r="A413" s="20" t="s">
        <v>3</v>
      </c>
      <c r="B413" s="19" t="str">
        <f>VLOOKUP($C413,[2]Sheet1!$D$4:$F$281,3,FALSE)</f>
        <v>Eden</v>
      </c>
      <c r="C413" s="18" t="s">
        <v>8</v>
      </c>
      <c r="D413" s="17">
        <f>IF(ISERROR(VLOOKUP(C413,[3]Sheet1!$B$11:$J$295,6,FALSE)),"Outstanding",VLOOKUP(C413,[3]Sheet1!$B$11:$J$294,6,FALSE))</f>
        <v>268986</v>
      </c>
      <c r="E413" s="70">
        <v>0</v>
      </c>
      <c r="F413" s="134">
        <v>0</v>
      </c>
      <c r="G413" s="70">
        <v>0</v>
      </c>
      <c r="H413" s="147">
        <v>0</v>
      </c>
      <c r="I413" s="67">
        <f t="shared" si="115"/>
        <v>0</v>
      </c>
      <c r="J413" s="68">
        <f t="shared" si="116"/>
        <v>0</v>
      </c>
    </row>
    <row r="414" spans="1:10" x14ac:dyDescent="0.2">
      <c r="A414" s="20"/>
      <c r="B414" s="24"/>
      <c r="C414" s="18"/>
      <c r="D414" s="17"/>
      <c r="E414" s="16"/>
      <c r="F414" s="135"/>
      <c r="G414" s="16"/>
      <c r="H414" s="148"/>
      <c r="I414" s="67"/>
      <c r="J414" s="68"/>
    </row>
    <row r="415" spans="1:10" x14ac:dyDescent="0.2">
      <c r="A415" s="20"/>
      <c r="B415" s="23" t="str">
        <f>B419&amp;" "&amp;"Municipalities"</f>
        <v>Central Karoo Municipalities</v>
      </c>
      <c r="C415" s="18"/>
      <c r="D415" s="22">
        <f t="shared" ref="D415:I415" si="117">SUM(D416:D419)</f>
        <v>407625</v>
      </c>
      <c r="E415" s="21">
        <f t="shared" si="117"/>
        <v>7633</v>
      </c>
      <c r="F415" s="136">
        <f t="shared" si="117"/>
        <v>1311222</v>
      </c>
      <c r="G415" s="21">
        <f t="shared" si="117"/>
        <v>5716</v>
      </c>
      <c r="H415" s="149">
        <f t="shared" si="117"/>
        <v>7793598</v>
      </c>
      <c r="I415" s="90">
        <f t="shared" si="117"/>
        <v>13349</v>
      </c>
      <c r="J415" s="69">
        <f>IF(ISERROR(I415/D415),0,I415/D415)</f>
        <v>3.2748236737197178E-2</v>
      </c>
    </row>
    <row r="416" spans="1:10" x14ac:dyDescent="0.2">
      <c r="A416" s="20" t="s">
        <v>5</v>
      </c>
      <c r="B416" s="19" t="str">
        <f>VLOOKUP($C416,[2]Sheet1!$D$4:$F$281,3,FALSE)</f>
        <v>Laingsburg</v>
      </c>
      <c r="C416" s="18" t="s">
        <v>7</v>
      </c>
      <c r="D416" s="17">
        <f>IF(ISERROR(VLOOKUP(C416,[3]Sheet1!$B$11:$J$295,6,FALSE)),"Outstanding",VLOOKUP(C416,[3]Sheet1!$B$11:$J$294,6,FALSE))</f>
        <v>55042</v>
      </c>
      <c r="E416" s="70">
        <v>641</v>
      </c>
      <c r="F416" s="134">
        <v>2984</v>
      </c>
      <c r="G416" s="70">
        <v>693</v>
      </c>
      <c r="H416" s="147">
        <v>91</v>
      </c>
      <c r="I416" s="67">
        <f>IF(AND(E416="N/A",G416="N/A"),0,IF(E416="N/A",G416,IF(G416="N/A",E416,E416+G416)))</f>
        <v>1334</v>
      </c>
      <c r="J416" s="68">
        <f>IF(ISERROR(I416/D416),0,I416/D416)</f>
        <v>2.4236037934668071E-2</v>
      </c>
    </row>
    <row r="417" spans="1:211" x14ac:dyDescent="0.2">
      <c r="A417" s="20" t="s">
        <v>5</v>
      </c>
      <c r="B417" s="19" t="str">
        <f>VLOOKUP($C417,[2]Sheet1!$D$4:$F$281,3,FALSE)</f>
        <v>Prince Albert</v>
      </c>
      <c r="C417" s="18" t="s">
        <v>6</v>
      </c>
      <c r="D417" s="17">
        <f>IF(ISERROR(VLOOKUP(C417,[3]Sheet1!$B$11:$J$295,6,FALSE)),"Outstanding",VLOOKUP(C417,[3]Sheet1!$B$11:$J$294,6,FALSE))</f>
        <v>47873</v>
      </c>
      <c r="E417" s="116">
        <v>103</v>
      </c>
      <c r="F417" s="134">
        <v>15799</v>
      </c>
      <c r="G417" s="116">
        <v>981</v>
      </c>
      <c r="H417" s="147">
        <v>1274328</v>
      </c>
      <c r="I417" s="67">
        <f>IF(AND(E417="N/A",G417="N/A"),0,IF(E417="N/A",G417,IF(G417="N/A",E417,E417+G417)))</f>
        <v>1084</v>
      </c>
      <c r="J417" s="68">
        <f>IF(ISERROR(I417/D417),0,I417/D417)</f>
        <v>2.2643243581977314E-2</v>
      </c>
    </row>
    <row r="418" spans="1:211" x14ac:dyDescent="0.2">
      <c r="A418" s="20" t="s">
        <v>5</v>
      </c>
      <c r="B418" s="19" t="str">
        <f>VLOOKUP($C418,[2]Sheet1!$D$4:$F$281,3,FALSE)</f>
        <v>Beaufort West</v>
      </c>
      <c r="C418" s="18" t="s">
        <v>4</v>
      </c>
      <c r="D418" s="17">
        <f>IF(ISERROR(VLOOKUP(C418,[3]Sheet1!$B$11:$J$295,6,FALSE)),"Outstanding",VLOOKUP(C418,[3]Sheet1!$B$11:$J$294,6,FALSE))</f>
        <v>251993</v>
      </c>
      <c r="E418" s="116">
        <v>6889</v>
      </c>
      <c r="F418" s="134">
        <v>1292439</v>
      </c>
      <c r="G418" s="116">
        <v>4042</v>
      </c>
      <c r="H418" s="147">
        <v>6519179</v>
      </c>
      <c r="I418" s="67">
        <f>IF(AND(E418="N/A",G418="N/A"),0,IF(E418="N/A",G418,IF(G418="N/A",E418,E418+G418)))</f>
        <v>10931</v>
      </c>
      <c r="J418" s="68">
        <f>IF(ISERROR(I418/D418),0,I418/D418)</f>
        <v>4.3378189076680701E-2</v>
      </c>
    </row>
    <row r="419" spans="1:211" x14ac:dyDescent="0.2">
      <c r="A419" s="20" t="s">
        <v>3</v>
      </c>
      <c r="B419" s="19" t="str">
        <f>VLOOKUP($C419,[2]Sheet1!$D$4:$F$281,3,FALSE)</f>
        <v>Central Karoo</v>
      </c>
      <c r="C419" s="18" t="s">
        <v>2</v>
      </c>
      <c r="D419" s="17">
        <f>IF(ISERROR(VLOOKUP(C419,[3]Sheet1!$B$11:$J$295,6,FALSE)),"Outstanding",VLOOKUP(C419,[3]Sheet1!$B$11:$J$294,6,FALSE))</f>
        <v>52717</v>
      </c>
      <c r="E419" s="116" t="s">
        <v>315</v>
      </c>
      <c r="F419" s="134" t="s">
        <v>315</v>
      </c>
      <c r="G419" s="116" t="s">
        <v>315</v>
      </c>
      <c r="H419" s="147" t="s">
        <v>315</v>
      </c>
      <c r="I419" s="67">
        <f>IF(AND(E419="N/A",G419="N/A"),0,IF(E419="N/A",G419,IF(G419="N/A",E419,E419+G419)))</f>
        <v>0</v>
      </c>
      <c r="J419" s="68">
        <f>IF(ISERROR(I419/D419),0,I419/D419)</f>
        <v>0</v>
      </c>
    </row>
    <row r="420" spans="1:211" x14ac:dyDescent="0.2">
      <c r="A420" s="20"/>
      <c r="B420" s="19"/>
      <c r="C420" s="18"/>
      <c r="D420" s="17"/>
      <c r="E420" s="16"/>
      <c r="F420" s="135"/>
      <c r="G420" s="16"/>
      <c r="H420" s="148"/>
      <c r="I420" s="67"/>
      <c r="J420" s="68"/>
    </row>
    <row r="421" spans="1:211" x14ac:dyDescent="0.2">
      <c r="A421" s="71">
        <f>COUNTIF(A380:A419,"A")+COUNTIF(A380:A419,"b")+COUNTIF(A380:A419,"c")</f>
        <v>30</v>
      </c>
      <c r="B421" s="14" t="s">
        <v>1</v>
      </c>
      <c r="C421" s="13"/>
      <c r="D421" s="22">
        <f t="shared" ref="D421:I421" si="118">D380+D382+D390+D398+D405+D415</f>
        <v>43428145</v>
      </c>
      <c r="E421" s="21">
        <f t="shared" si="118"/>
        <v>4555282.1191800004</v>
      </c>
      <c r="F421" s="136">
        <f t="shared" si="118"/>
        <v>44272707.806600004</v>
      </c>
      <c r="G421" s="21">
        <f t="shared" si="118"/>
        <v>2786726.4692799998</v>
      </c>
      <c r="H421" s="149">
        <f t="shared" si="118"/>
        <v>1283170617.75</v>
      </c>
      <c r="I421" s="90">
        <f t="shared" si="118"/>
        <v>7342008.5884600002</v>
      </c>
      <c r="J421" s="69">
        <f>IF(ISERROR(I421/D421),0,I421/D421)</f>
        <v>0.16906106831088458</v>
      </c>
    </row>
    <row r="422" spans="1:211" s="6" customFormat="1" x14ac:dyDescent="0.2">
      <c r="A422" s="11"/>
      <c r="B422" s="10"/>
      <c r="C422" s="9"/>
      <c r="D422" s="59"/>
      <c r="E422" s="7"/>
      <c r="F422" s="66"/>
      <c r="G422" s="7"/>
      <c r="H422" s="66"/>
      <c r="I422" s="91"/>
      <c r="J422" s="7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</row>
    <row r="423" spans="1:211" x14ac:dyDescent="0.2">
      <c r="A423" s="130" t="s">
        <v>0</v>
      </c>
      <c r="B423" s="130"/>
      <c r="C423" s="130"/>
      <c r="D423" s="130"/>
      <c r="J423" s="96"/>
    </row>
    <row r="424" spans="1:211" x14ac:dyDescent="0.2">
      <c r="B424" s="5"/>
    </row>
    <row r="425" spans="1:211" x14ac:dyDescent="0.2">
      <c r="B425" s="97"/>
      <c r="D425" s="60"/>
    </row>
    <row r="426" spans="1:211" x14ac:dyDescent="0.2">
      <c r="D426" s="60"/>
      <c r="F426" s="61">
        <v>1000</v>
      </c>
    </row>
  </sheetData>
  <mergeCells count="4">
    <mergeCell ref="E5:F5"/>
    <mergeCell ref="G5:H5"/>
    <mergeCell ref="A423:D423"/>
    <mergeCell ref="D4:J4"/>
  </mergeCells>
  <conditionalFormatting sqref="A68">
    <cfRule type="cellIs" dxfId="10" priority="12" stopIfTrue="1" operator="notEqual">
      <formula>45</formula>
    </cfRule>
  </conditionalFormatting>
  <conditionalFormatting sqref="A106">
    <cfRule type="cellIs" dxfId="9" priority="11" stopIfTrue="1" operator="notEqual">
      <formula>24</formula>
    </cfRule>
  </conditionalFormatting>
  <conditionalFormatting sqref="A128">
    <cfRule type="cellIs" dxfId="8" priority="10" stopIfTrue="1" operator="notEqual">
      <formula>12</formula>
    </cfRule>
  </conditionalFormatting>
  <conditionalFormatting sqref="A215">
    <cfRule type="cellIs" dxfId="7" priority="9" stopIfTrue="1" operator="notEqual">
      <formula>61</formula>
    </cfRule>
  </conditionalFormatting>
  <conditionalFormatting sqref="A260">
    <cfRule type="cellIs" dxfId="6" priority="8" stopIfTrue="1" operator="notEqual">
      <formula>30</formula>
    </cfRule>
  </conditionalFormatting>
  <conditionalFormatting sqref="A292">
    <cfRule type="cellIs" dxfId="5" priority="7" stopIfTrue="1" operator="notEqual">
      <formula>21</formula>
    </cfRule>
  </conditionalFormatting>
  <conditionalFormatting sqref="A339">
    <cfRule type="cellIs" dxfId="4" priority="6" stopIfTrue="1" operator="notEqual">
      <formula>32</formula>
    </cfRule>
  </conditionalFormatting>
  <conditionalFormatting sqref="A375">
    <cfRule type="cellIs" dxfId="3" priority="5" stopIfTrue="1" operator="notEqual">
      <formula>23</formula>
    </cfRule>
  </conditionalFormatting>
  <conditionalFormatting sqref="A421">
    <cfRule type="cellIs" dxfId="2" priority="4" stopIfTrue="1" operator="notEqual">
      <formula>30</formula>
    </cfRule>
  </conditionalFormatting>
  <conditionalFormatting sqref="D425">
    <cfRule type="cellIs" dxfId="1" priority="2" stopIfTrue="1" operator="notEqual">
      <formula>0</formula>
    </cfRule>
  </conditionalFormatting>
  <conditionalFormatting sqref="E10:H11 E19:H23 E57:H59 E205:H205 E160:H160 E260:H260 E25:H33 E13:H16 E53:H55 E46:H51 E35:H44 E82:H88 E75:H80 E73:H73 E68:H68 E61:H66 E115:H119 E111:H113 E106:H106 E99:H104 E90:H97 E133:H133 E128:H128 E121:H126 E183:H189 E175:H181 E169:H173 E162:H167 E154:H158 E144:H152 E135:H142 E220:H226 E215:H215 E207:H213 E200:H203 E191:H198 E265:H273 E251:H257 E243:H249 E236:H241 E228:H234 E303:H310 E297:H301 E292:H292 E284:H290 E275:H282 E344:H350 E339:H339 E332:H337 E323:H330 E312:H321 E382:H388 E380:H380 E375:H375 E368:H373 E360:H366 E352:H358 E415:H419 E405:H413 E398:H403 E390:H396">
    <cfRule type="cellIs" dxfId="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39" fitToHeight="0" orientation="landscape" r:id="rId1"/>
  <headerFooter alignWithMargins="0"/>
  <rowBreaks count="8" manualBreakCount="8">
    <brk id="69" max="10" man="1"/>
    <brk id="107" max="9" man="1"/>
    <brk id="129" max="9" man="1"/>
    <brk id="216" max="9" man="1"/>
    <brk id="261" max="9" man="1"/>
    <brk id="293" max="9" man="1"/>
    <brk id="340" max="9" man="1"/>
    <brk id="376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9C830049FAE438A32C8EC9C333DE7" ma:contentTypeVersion="1" ma:contentTypeDescription="Create a new document." ma:contentTypeScope="" ma:versionID="ae09f62b8b8cba5278458844c4e5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56EDCF-A688-4125-B29B-AD51ADEDA680}"/>
</file>

<file path=customXml/itemProps2.xml><?xml version="1.0" encoding="utf-8"?>
<ds:datastoreItem xmlns:ds="http://schemas.openxmlformats.org/officeDocument/2006/customXml" ds:itemID="{7A19CCCB-E5CC-4EAF-806E-A33141D05183}"/>
</file>

<file path=customXml/itemProps3.xml><?xml version="1.0" encoding="utf-8"?>
<ds:datastoreItem xmlns:ds="http://schemas.openxmlformats.org/officeDocument/2006/customXml" ds:itemID="{32CA3A27-1AEE-4DA1-AAD3-0EB3DAB8A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Electricity and Water Losses</vt:lpstr>
      <vt:lpstr>'Electricity and Water Losses'!Print_Area</vt:lpstr>
      <vt:lpstr>'Electricity and Water Losses'!Print_Titles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2012-07-17T09:36:07Z</dcterms:created>
  <dcterms:modified xsi:type="dcterms:W3CDTF">2014-12-09T13:27:02Z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0x0101003529C830049FAE438A32C8EC9C333DE7</vt:lpwstr>
  </property>
</Properties>
</file>