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605" activeTab="0"/>
  </bookViews>
  <sheets>
    <sheet name="EC" sheetId="1" r:id="rId1"/>
  </sheets>
  <externalReferences>
    <externalReference r:id="rId4"/>
  </externalReferences>
  <definedNames>
    <definedName name="_xlnm.Print_Titles" localSheetId="0">'EC'!$A:$A,'EC'!$1:$4</definedName>
  </definedNames>
  <calcPr fullCalcOnLoad="1"/>
</workbook>
</file>

<file path=xl/sharedStrings.xml><?xml version="1.0" encoding="utf-8"?>
<sst xmlns="http://schemas.openxmlformats.org/spreadsheetml/2006/main" count="326" uniqueCount="278">
  <si>
    <t xml:space="preserve">Summarised Outcome: Municipal Budget and Benchmarking Engagement - 2015/16 Budget vs Original Budget 2014/15 </t>
  </si>
  <si>
    <t>BUF</t>
  </si>
  <si>
    <t>NMA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</si>
  <si>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</si>
  <si>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</si>
  <si>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</si>
  <si>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</si>
  <si>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</si>
  <si>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</si>
  <si>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</si>
  <si>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</si>
  <si>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</si>
  <si>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DC10</t>
  </si>
  <si>
    <t>EC121</t>
  </si>
  <si>
    <t>EC122</t>
  </si>
  <si>
    <t>EC123</t>
  </si>
  <si>
    <t>EC124</t>
  </si>
  <si>
    <t>EC126</t>
  </si>
  <si>
    <t>EC127</t>
  </si>
  <si>
    <t>EC128</t>
  </si>
  <si>
    <t>DC12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</si>
  <si>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</si>
  <si>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</si>
  <si>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</si>
  <si>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</si>
  <si>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</si>
  <si>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</si>
  <si>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</si>
  <si>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</si>
  <si>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DC13</t>
  </si>
  <si>
    <t>EC141</t>
  </si>
  <si>
    <t>EC142</t>
  </si>
  <si>
    <t>EC143</t>
  </si>
  <si>
    <t>EC144</t>
  </si>
  <si>
    <t>DC14</t>
  </si>
  <si>
    <t>EC153</t>
  </si>
  <si>
    <t>EC154</t>
  </si>
  <si>
    <t>EC155</t>
  </si>
  <si>
    <t>EC156</t>
  </si>
  <si>
    <t>EC157</t>
  </si>
  <si>
    <t>DC15</t>
  </si>
  <si>
    <t>EC441</t>
  </si>
  <si>
    <t>EC442</t>
  </si>
  <si>
    <t>EC443</t>
  </si>
  <si>
    <t>EC444</t>
  </si>
  <si>
    <t>DC44</t>
  </si>
  <si>
    <t>Buffalo</t>
  </si>
  <si>
    <t>Nelson Mandela</t>
  </si>
  <si>
    <t>Camdeboo</t>
  </si>
  <si>
    <t>Blue Crane</t>
  </si>
  <si>
    <t>Ikwezi</t>
  </si>
  <si>
    <t>Makana</t>
  </si>
  <si>
    <t>Ndlambe</t>
  </si>
  <si>
    <t>Sundays River</t>
  </si>
  <si>
    <t>Baviaans</t>
  </si>
  <si>
    <t>Kouga</t>
  </si>
  <si>
    <t>Kou-Kamma</t>
  </si>
  <si>
    <t>Sarah</t>
  </si>
  <si>
    <t>Mbhashe</t>
  </si>
  <si>
    <t>Mnquma</t>
  </si>
  <si>
    <t>Great</t>
  </si>
  <si>
    <t>Amahlathi</t>
  </si>
  <si>
    <t>Ngqushwa</t>
  </si>
  <si>
    <t>Nkonkobe</t>
  </si>
  <si>
    <t>Nxuba</t>
  </si>
  <si>
    <t>Amathole</t>
  </si>
  <si>
    <t>Inxuba</t>
  </si>
  <si>
    <t>Tsolwana</t>
  </si>
  <si>
    <t>Inkwanca</t>
  </si>
  <si>
    <t>Lukhanji</t>
  </si>
  <si>
    <t>Intsika</t>
  </si>
  <si>
    <t>Emalahleni</t>
  </si>
  <si>
    <t>Engcobo</t>
  </si>
  <si>
    <t>Sakhisizwe</t>
  </si>
  <si>
    <t>Chris</t>
  </si>
  <si>
    <t>Elundini</t>
  </si>
  <si>
    <t>Senqu</t>
  </si>
  <si>
    <t>Maletswai</t>
  </si>
  <si>
    <t>Gariep</t>
  </si>
  <si>
    <t>Joe</t>
  </si>
  <si>
    <t>Ngquza</t>
  </si>
  <si>
    <t>Port St</t>
  </si>
  <si>
    <t>Nyandeni</t>
  </si>
  <si>
    <t>Mhlontlo</t>
  </si>
  <si>
    <t>King Sabata</t>
  </si>
  <si>
    <t>O .R.</t>
  </si>
  <si>
    <t>Matatiele</t>
  </si>
  <si>
    <t>Umzimvubu</t>
  </si>
  <si>
    <t>Mbizana</t>
  </si>
  <si>
    <t>Ntabankulu</t>
  </si>
  <si>
    <t>Alfred</t>
  </si>
  <si>
    <t>R thousands</t>
  </si>
  <si>
    <t>City (H)</t>
  </si>
  <si>
    <t>Bay (H)</t>
  </si>
  <si>
    <t>(L)</t>
  </si>
  <si>
    <t>Route (L)</t>
  </si>
  <si>
    <t>(M)</t>
  </si>
  <si>
    <t>Valley (M)</t>
  </si>
  <si>
    <t>Baartman (M)</t>
  </si>
  <si>
    <t>Kei (L)</t>
  </si>
  <si>
    <t>(H)</t>
  </si>
  <si>
    <t>Yethemba (L)</t>
  </si>
  <si>
    <t>Yethu (L)</t>
  </si>
  <si>
    <t>(Ec) (L)</t>
  </si>
  <si>
    <t>Hani (M)</t>
  </si>
  <si>
    <t>Gqabi (H)</t>
  </si>
  <si>
    <t>Hills (L)</t>
  </si>
  <si>
    <t>Johns (M)</t>
  </si>
  <si>
    <t>Dalindyebo (H)</t>
  </si>
  <si>
    <t>Tambo (H)</t>
  </si>
  <si>
    <t>Nzo (M)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</si>
  <si>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</si>
  <si>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</si>
  <si>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</si>
  <si>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</si>
  <si>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</si>
  <si>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</si>
  <si>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</si>
  <si>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</si>
  <si>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</si>
  <si>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</si>
  <si>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</si>
  <si>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</si>
  <si>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</si>
  <si>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</si>
  <si>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</si>
  <si>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</si>
  <si>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</si>
  <si>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Annual Debtors Collection Rate (Payment Level %)</t>
  </si>
  <si>
    <t>Current Debtors Collection Rate</t>
  </si>
  <si>
    <t>Outstanding Debtors to Revenue</t>
  </si>
  <si>
    <t>O/S Service Debtors to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</si>
  <si>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</si>
  <si>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</si>
  <si>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</si>
  <si>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</si>
  <si>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</si>
  <si>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</si>
  <si>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</si>
  <si>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</si>
  <si>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</si>
  <si>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</si>
  <si>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</si>
  <si>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Employee costs/Total Revenue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</si>
  <si>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</si>
  <si>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</si>
  <si>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</si>
  <si>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</si>
  <si>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</si>
  <si>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</si>
  <si>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</si>
  <si>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</si>
  <si>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</si>
  <si>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</si>
  <si>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</si>
  <si>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</si>
  <si>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</si>
  <si>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</si>
  <si>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</si>
  <si>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</si>
  <si>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Charges to Own Revenue</t>
  </si>
  <si>
    <t>Borrowed Funding of own Capital Expenditure</t>
  </si>
  <si>
    <t>Gearing</t>
  </si>
  <si>
    <t>Current Ratio</t>
  </si>
  <si>
    <t>Liquidity Ratio</t>
  </si>
  <si>
    <t>Finance charges and Depreciation/Total Revenue</t>
  </si>
  <si>
    <t>Debt coverage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</si>
  <si>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</si>
  <si>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</si>
  <si>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</si>
  <si>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</si>
  <si>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</si>
  <si>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</si>
  <si>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</si>
  <si>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</si>
  <si>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</si>
  <si>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</si>
  <si>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</si>
  <si>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</si>
  <si>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</si>
  <si>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</si>
  <si>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</si>
  <si>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</si>
  <si>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</si>
  <si>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</si>
  <si>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</si>
  <si>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</si>
  <si>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</si>
  <si>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</si>
  <si>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</si>
  <si>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</si>
  <si>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</si>
  <si>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</si>
  <si>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</si>
  <si>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</si>
  <si>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</si>
  <si>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</si>
  <si>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Repairs &amp; Maintenance/Total Revenue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</si>
  <si>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</si>
  <si>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</si>
  <si>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</si>
  <si>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</si>
  <si>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</si>
  <si>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</si>
  <si>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</si>
  <si>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</si>
  <si>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</si>
  <si>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</si>
  <si>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</si>
  <si>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</si>
  <si>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</si>
  <si>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</si>
  <si>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</si>
  <si>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</si>
  <si>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</si>
  <si>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</si>
  <si>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</si>
  <si>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</si>
  <si>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</si>
  <si>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</si>
  <si>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</si>
  <si>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</si>
  <si>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</si>
  <si>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</si>
  <si>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</si>
  <si>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</si>
  <si>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</si>
  <si>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</si>
  <si>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</si>
  <si>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</si>
  <si>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</si>
  <si>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</si>
  <si>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</si>
  <si>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</si>
  <si>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</si>
  <si>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</si>
  <si>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</si>
  <si>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</si>
  <si>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2014/15</t>
  </si>
  <si>
    <t>Property Rates Revenue</t>
  </si>
  <si>
    <t>Property Rates Revenue 2014/15</t>
  </si>
  <si>
    <t>Electricity Revenue</t>
  </si>
  <si>
    <t>Electricity Revenue 2014/15</t>
  </si>
  <si>
    <t>Water Revenue</t>
  </si>
  <si>
    <t>Water Revenue 2014/15</t>
  </si>
  <si>
    <t>Property Rates &amp; Service Charges</t>
  </si>
  <si>
    <t>Property Rates &amp; Service Charges 2014/15</t>
  </si>
  <si>
    <t>Operating Grant Revenue</t>
  </si>
  <si>
    <t>Operating Grant Revenue 2014/15</t>
  </si>
  <si>
    <t>Capital Grant Revenue</t>
  </si>
  <si>
    <t>Capital Grant Revenue 2014/15</t>
  </si>
  <si>
    <t>Total Operating Expenditure 2014/15</t>
  </si>
  <si>
    <t>Employee Costs</t>
  </si>
  <si>
    <t>Employee Costs 2014/15</t>
  </si>
  <si>
    <t>Overtime Costs</t>
  </si>
  <si>
    <t>Electricity Bulk Purchases</t>
  </si>
  <si>
    <t>Electricity Bulk Purchases 2014/15</t>
  </si>
  <si>
    <t>Water Bulk Purchases</t>
  </si>
  <si>
    <t>Water Bulk Purchases 2014/15</t>
  </si>
  <si>
    <t>Remuneration</t>
  </si>
  <si>
    <t>Depreciation</t>
  </si>
  <si>
    <t>Contracted Services</t>
  </si>
  <si>
    <t>Cost of Electricity Distribution Losses</t>
  </si>
  <si>
    <t>Cost of Water Distribution Losses</t>
  </si>
  <si>
    <t>Repayment Borrowing</t>
  </si>
  <si>
    <t>Finance Charges</t>
  </si>
  <si>
    <t>Consumer Debt</t>
  </si>
  <si>
    <t>Collectable Revenue</t>
  </si>
  <si>
    <t>Decrease in non-current debtors/receivables</t>
  </si>
  <si>
    <t>Public Contributions</t>
  </si>
  <si>
    <t>Community - Wealth</t>
  </si>
  <si>
    <t>Current Assets</t>
  </si>
  <si>
    <t>Current Liabilities</t>
  </si>
  <si>
    <t>Assets: Cash and call investment deposits</t>
  </si>
  <si>
    <t>Service Debtors</t>
  </si>
  <si>
    <t>Borrowing Funding</t>
  </si>
  <si>
    <t>Property rates and Service Charges</t>
  </si>
  <si>
    <t>Interest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</si>
</sst>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thin">
        <color theme="5" tint="-0.24993999302387238"/>
      </top>
      <bottom>
        <color indexed="63"/>
      </bottom>
    </border>
    <border>
      <left style="hair"/>
      <right style="hair"/>
      <top style="thin">
        <color theme="5" tint="-0.24993999302387238"/>
      </top>
      <bottom>
        <color indexed="63"/>
      </bottom>
    </border>
    <border>
      <left style="hair"/>
      <right style="thin"/>
      <top style="thin">
        <color theme="5" tint="-0.2499399930238723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>
        <color theme="5" tint="-0.24993999302387238"/>
      </bottom>
    </border>
    <border>
      <left style="hair"/>
      <right style="hair"/>
      <top style="hair"/>
      <bottom style="thin">
        <color theme="5" tint="-0.24993999302387238"/>
      </bottom>
    </border>
    <border>
      <left style="hair"/>
      <right style="thin"/>
      <top style="hair"/>
      <bottom style="thin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42" fillId="0" borderId="14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42" fillId="0" borderId="16" xfId="0" applyFont="1" applyBorder="1" applyAlignment="1">
      <alignment wrapText="1"/>
    </xf>
    <xf numFmtId="0" fontId="42" fillId="0" borderId="17" xfId="0" applyFont="1" applyBorder="1" applyAlignment="1">
      <alignment wrapText="1"/>
    </xf>
    <xf numFmtId="164" fontId="42" fillId="0" borderId="18" xfId="0" applyNumberFormat="1" applyFont="1" applyBorder="1" applyAlignment="1">
      <alignment horizontal="right" wrapText="1"/>
    </xf>
    <xf numFmtId="164" fontId="42" fillId="0" borderId="19" xfId="0" applyNumberFormat="1" applyFont="1" applyBorder="1" applyAlignment="1">
      <alignment horizontal="right" wrapText="1"/>
    </xf>
    <xf numFmtId="0" fontId="42" fillId="0" borderId="13" xfId="0" applyFont="1" applyBorder="1" applyAlignment="1">
      <alignment wrapText="1"/>
    </xf>
    <xf numFmtId="164" fontId="42" fillId="0" borderId="14" xfId="0" applyNumberFormat="1" applyFont="1" applyBorder="1" applyAlignment="1">
      <alignment horizontal="right" wrapText="1"/>
    </xf>
    <xf numFmtId="164" fontId="42" fillId="0" borderId="15" xfId="0" applyNumberFormat="1" applyFont="1" applyBorder="1" applyAlignment="1">
      <alignment horizontal="right" wrapText="1"/>
    </xf>
    <xf numFmtId="165" fontId="21" fillId="0" borderId="14" xfId="0" applyNumberFormat="1" applyFont="1" applyBorder="1" applyAlignment="1">
      <alignment horizontal="right" wrapText="1"/>
    </xf>
    <xf numFmtId="165" fontId="21" fillId="0" borderId="15" xfId="0" applyNumberFormat="1" applyFont="1" applyBorder="1" applyAlignment="1">
      <alignment horizontal="right" wrapText="1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43" fillId="0" borderId="17" xfId="0" applyFont="1" applyBorder="1" applyAlignment="1">
      <alignment wrapText="1"/>
    </xf>
    <xf numFmtId="166" fontId="23" fillId="0" borderId="18" xfId="0" applyNumberFormat="1" applyFont="1" applyBorder="1" applyAlignment="1">
      <alignment horizontal="right" wrapText="1"/>
    </xf>
    <xf numFmtId="166" fontId="23" fillId="0" borderId="19" xfId="0" applyNumberFormat="1" applyFont="1" applyBorder="1" applyAlignment="1">
      <alignment horizontal="right" wrapText="1"/>
    </xf>
    <xf numFmtId="0" fontId="43" fillId="0" borderId="13" xfId="0" applyFont="1" applyBorder="1" applyAlignment="1">
      <alignment wrapText="1"/>
    </xf>
    <xf numFmtId="166" fontId="23" fillId="0" borderId="14" xfId="0" applyNumberFormat="1" applyFont="1" applyBorder="1" applyAlignment="1">
      <alignment horizontal="right" wrapText="1"/>
    </xf>
    <xf numFmtId="166" fontId="23" fillId="0" borderId="15" xfId="0" applyNumberFormat="1" applyFont="1" applyBorder="1" applyAlignment="1">
      <alignment horizontal="right" wrapText="1"/>
    </xf>
    <xf numFmtId="0" fontId="43" fillId="0" borderId="16" xfId="0" applyFont="1" applyBorder="1" applyAlignment="1">
      <alignment wrapText="1"/>
    </xf>
    <xf numFmtId="166" fontId="23" fillId="0" borderId="20" xfId="0" applyNumberFormat="1" applyFont="1" applyBorder="1" applyAlignment="1">
      <alignment horizontal="right" wrapText="1"/>
    </xf>
    <xf numFmtId="166" fontId="23" fillId="0" borderId="21" xfId="0" applyNumberFormat="1" applyFont="1" applyBorder="1" applyAlignment="1">
      <alignment horizontal="right" wrapText="1"/>
    </xf>
    <xf numFmtId="164" fontId="19" fillId="0" borderId="14" xfId="0" applyNumberFormat="1" applyFont="1" applyBorder="1" applyAlignment="1">
      <alignment/>
    </xf>
    <xf numFmtId="164" fontId="19" fillId="0" borderId="15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164" fontId="43" fillId="0" borderId="18" xfId="0" applyNumberFormat="1" applyFont="1" applyBorder="1" applyAlignment="1">
      <alignment horizontal="right" wrapText="1"/>
    </xf>
    <xf numFmtId="164" fontId="43" fillId="0" borderId="19" xfId="0" applyNumberFormat="1" applyFont="1" applyBorder="1" applyAlignment="1">
      <alignment horizontal="right" wrapText="1"/>
    </xf>
    <xf numFmtId="164" fontId="43" fillId="0" borderId="14" xfId="0" applyNumberFormat="1" applyFont="1" applyBorder="1" applyAlignment="1">
      <alignment horizontal="right" wrapText="1"/>
    </xf>
    <xf numFmtId="164" fontId="43" fillId="0" borderId="15" xfId="0" applyNumberFormat="1" applyFont="1" applyBorder="1" applyAlignment="1">
      <alignment horizontal="right" wrapText="1"/>
    </xf>
    <xf numFmtId="165" fontId="23" fillId="0" borderId="14" xfId="0" applyNumberFormat="1" applyFont="1" applyBorder="1" applyAlignment="1">
      <alignment horizontal="right" wrapText="1"/>
    </xf>
    <xf numFmtId="165" fontId="23" fillId="0" borderId="15" xfId="0" applyNumberFormat="1" applyFont="1" applyBorder="1" applyAlignment="1">
      <alignment horizontal="right" wrapText="1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166" fontId="21" fillId="0" borderId="18" xfId="0" applyNumberFormat="1" applyFont="1" applyBorder="1" applyAlignment="1">
      <alignment horizontal="right" wrapText="1"/>
    </xf>
    <xf numFmtId="166" fontId="21" fillId="0" borderId="19" xfId="0" applyNumberFormat="1" applyFont="1" applyBorder="1" applyAlignment="1">
      <alignment horizontal="right" wrapText="1"/>
    </xf>
    <xf numFmtId="166" fontId="21" fillId="0" borderId="14" xfId="0" applyNumberFormat="1" applyFont="1" applyBorder="1" applyAlignment="1">
      <alignment horizontal="right" wrapText="1"/>
    </xf>
    <xf numFmtId="166" fontId="21" fillId="0" borderId="15" xfId="0" applyNumberFormat="1" applyFont="1" applyBorder="1" applyAlignment="1">
      <alignment horizontal="right" wrapText="1"/>
    </xf>
    <xf numFmtId="166" fontId="43" fillId="0" borderId="18" xfId="0" applyNumberFormat="1" applyFont="1" applyBorder="1" applyAlignment="1">
      <alignment horizontal="right" wrapText="1"/>
    </xf>
    <xf numFmtId="166" fontId="43" fillId="0" borderId="19" xfId="0" applyNumberFormat="1" applyFont="1" applyBorder="1" applyAlignment="1">
      <alignment horizontal="right" wrapText="1"/>
    </xf>
    <xf numFmtId="166" fontId="43" fillId="0" borderId="14" xfId="0" applyNumberFormat="1" applyFont="1" applyBorder="1" applyAlignment="1">
      <alignment horizontal="right" wrapText="1"/>
    </xf>
    <xf numFmtId="166" fontId="43" fillId="0" borderId="15" xfId="0" applyNumberFormat="1" applyFont="1" applyBorder="1" applyAlignment="1">
      <alignment horizontal="right" wrapText="1"/>
    </xf>
    <xf numFmtId="167" fontId="43" fillId="0" borderId="18" xfId="0" applyNumberFormat="1" applyFont="1" applyBorder="1" applyAlignment="1">
      <alignment horizontal="right" wrapText="1"/>
    </xf>
    <xf numFmtId="167" fontId="43" fillId="0" borderId="19" xfId="0" applyNumberFormat="1" applyFont="1" applyBorder="1" applyAlignment="1">
      <alignment horizontal="right" wrapText="1"/>
    </xf>
    <xf numFmtId="167" fontId="43" fillId="0" borderId="14" xfId="0" applyNumberFormat="1" applyFont="1" applyBorder="1" applyAlignment="1">
      <alignment horizontal="right" wrapText="1"/>
    </xf>
    <xf numFmtId="167" fontId="43" fillId="0" borderId="15" xfId="0" applyNumberFormat="1" applyFont="1" applyBorder="1" applyAlignment="1">
      <alignment horizontal="right" wrapText="1"/>
    </xf>
    <xf numFmtId="167" fontId="43" fillId="0" borderId="20" xfId="0" applyNumberFormat="1" applyFont="1" applyBorder="1" applyAlignment="1">
      <alignment horizontal="right" wrapText="1"/>
    </xf>
    <xf numFmtId="167" fontId="43" fillId="0" borderId="21" xfId="0" applyNumberFormat="1" applyFont="1" applyBorder="1" applyAlignment="1">
      <alignment horizontal="right" wrapText="1"/>
    </xf>
    <xf numFmtId="168" fontId="43" fillId="0" borderId="14" xfId="0" applyNumberFormat="1" applyFont="1" applyBorder="1" applyAlignment="1">
      <alignment horizontal="right" wrapText="1"/>
    </xf>
    <xf numFmtId="168" fontId="43" fillId="0" borderId="15" xfId="0" applyNumberFormat="1" applyFont="1" applyBorder="1" applyAlignment="1">
      <alignment horizontal="right" wrapText="1"/>
    </xf>
    <xf numFmtId="168" fontId="43" fillId="0" borderId="18" xfId="0" applyNumberFormat="1" applyFont="1" applyBorder="1" applyAlignment="1">
      <alignment horizontal="right" wrapText="1"/>
    </xf>
    <xf numFmtId="168" fontId="43" fillId="0" borderId="19" xfId="0" applyNumberFormat="1" applyFont="1" applyBorder="1" applyAlignment="1">
      <alignment horizontal="right" wrapText="1"/>
    </xf>
    <xf numFmtId="169" fontId="42" fillId="0" borderId="14" xfId="0" applyNumberFormat="1" applyFont="1" applyBorder="1" applyAlignment="1">
      <alignment horizontal="right" wrapText="1"/>
    </xf>
    <xf numFmtId="169" fontId="42" fillId="0" borderId="15" xfId="0" applyNumberFormat="1" applyFont="1" applyBorder="1" applyAlignment="1">
      <alignment horizontal="right" wrapText="1"/>
    </xf>
    <xf numFmtId="167" fontId="21" fillId="0" borderId="14" xfId="0" applyNumberFormat="1" applyFont="1" applyBorder="1" applyAlignment="1">
      <alignment horizontal="right" wrapText="1"/>
    </xf>
    <xf numFmtId="167" fontId="21" fillId="0" borderId="15" xfId="0" applyNumberFormat="1" applyFont="1" applyBorder="1" applyAlignment="1">
      <alignment horizontal="right" wrapText="1"/>
    </xf>
    <xf numFmtId="167" fontId="23" fillId="0" borderId="18" xfId="0" applyNumberFormat="1" applyFont="1" applyBorder="1" applyAlignment="1">
      <alignment horizontal="right" wrapText="1"/>
    </xf>
    <xf numFmtId="167" fontId="23" fillId="0" borderId="19" xfId="0" applyNumberFormat="1" applyFont="1" applyBorder="1" applyAlignment="1">
      <alignment horizontal="right" wrapText="1"/>
    </xf>
    <xf numFmtId="167" fontId="23" fillId="0" borderId="14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4" fontId="21" fillId="0" borderId="14" xfId="0" applyNumberFormat="1" applyFont="1" applyBorder="1" applyAlignment="1">
      <alignment horizontal="right" wrapText="1"/>
    </xf>
    <xf numFmtId="164" fontId="21" fillId="0" borderId="15" xfId="0" applyNumberFormat="1" applyFont="1" applyBorder="1" applyAlignment="1">
      <alignment horizontal="right" wrapText="1"/>
    </xf>
    <xf numFmtId="169" fontId="42" fillId="0" borderId="18" xfId="0" applyNumberFormat="1" applyFont="1" applyBorder="1" applyAlignment="1">
      <alignment horizontal="right" wrapText="1"/>
    </xf>
    <xf numFmtId="169" fontId="42" fillId="0" borderId="19" xfId="0" applyNumberFormat="1" applyFont="1" applyBorder="1" applyAlignment="1">
      <alignment horizontal="right" wrapText="1"/>
    </xf>
    <xf numFmtId="0" fontId="42" fillId="0" borderId="22" xfId="0" applyFont="1" applyBorder="1" applyAlignment="1">
      <alignment wrapText="1"/>
    </xf>
    <xf numFmtId="168" fontId="42" fillId="0" borderId="23" xfId="0" applyNumberFormat="1" applyFont="1" applyBorder="1" applyAlignment="1">
      <alignment horizontal="right" wrapText="1"/>
    </xf>
    <xf numFmtId="168" fontId="42" fillId="0" borderId="24" xfId="0" applyNumberFormat="1" applyFont="1" applyBorder="1" applyAlignment="1">
      <alignment horizontal="right" wrapText="1"/>
    </xf>
    <xf numFmtId="0" fontId="43" fillId="0" borderId="25" xfId="0" applyFont="1" applyBorder="1" applyAlignment="1">
      <alignment wrapText="1"/>
    </xf>
    <xf numFmtId="164" fontId="43" fillId="0" borderId="20" xfId="0" applyNumberFormat="1" applyFont="1" applyBorder="1" applyAlignment="1">
      <alignment horizontal="right" wrapText="1"/>
    </xf>
    <xf numFmtId="0" fontId="4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%20Consolidated%20Benchmark%202015%20MTREF%20-%2013%20Oct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3"/>
  <sheetViews>
    <sheetView showGridLines="0" tabSelected="1" zoomScalePageLayoutView="0" workbookViewId="0" topLeftCell="A1">
      <selection activeCell="A1" sqref="A1:AT1"/>
    </sheetView>
  </sheetViews>
  <sheetFormatPr defaultColWidth="9.140625" defaultRowHeight="12.75"/>
  <cols>
    <col min="1" max="1" width="36.57421875" style="6" bestFit="1" customWidth="1"/>
    <col min="2" max="71" width="9.7109375" style="6" customWidth="1"/>
    <col min="72" max="16384" width="9.140625" style="6" customWidth="1"/>
  </cols>
  <sheetData>
    <row r="1" spans="1:46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5" t="s">
        <v>45</v>
      </c>
    </row>
    <row r="3" spans="1:46" ht="25.5">
      <c r="A3" s="7"/>
      <c r="B3" s="8" t="s">
        <v>46</v>
      </c>
      <c r="C3" s="8" t="s">
        <v>47</v>
      </c>
      <c r="D3" s="8" t="s">
        <v>48</v>
      </c>
      <c r="E3" s="8" t="s">
        <v>49</v>
      </c>
      <c r="F3" s="8" t="s">
        <v>50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56</v>
      </c>
      <c r="M3" s="8" t="s">
        <v>57</v>
      </c>
      <c r="N3" s="8" t="s">
        <v>58</v>
      </c>
      <c r="O3" s="8" t="s">
        <v>59</v>
      </c>
      <c r="P3" s="8" t="s">
        <v>60</v>
      </c>
      <c r="Q3" s="8" t="s">
        <v>61</v>
      </c>
      <c r="R3" s="8" t="s">
        <v>62</v>
      </c>
      <c r="S3" s="8" t="s">
        <v>63</v>
      </c>
      <c r="T3" s="8" t="s">
        <v>64</v>
      </c>
      <c r="U3" s="8" t="s">
        <v>65</v>
      </c>
      <c r="V3" s="8" t="s">
        <v>66</v>
      </c>
      <c r="W3" s="8" t="s">
        <v>67</v>
      </c>
      <c r="X3" s="8" t="s">
        <v>68</v>
      </c>
      <c r="Y3" s="8" t="s">
        <v>69</v>
      </c>
      <c r="Z3" s="8" t="s">
        <v>70</v>
      </c>
      <c r="AA3" s="8" t="s">
        <v>71</v>
      </c>
      <c r="AB3" s="8" t="s">
        <v>72</v>
      </c>
      <c r="AC3" s="8" t="s">
        <v>73</v>
      </c>
      <c r="AD3" s="8" t="s">
        <v>74</v>
      </c>
      <c r="AE3" s="8" t="s">
        <v>75</v>
      </c>
      <c r="AF3" s="8" t="s">
        <v>76</v>
      </c>
      <c r="AG3" s="8" t="s">
        <v>77</v>
      </c>
      <c r="AH3" s="8" t="s">
        <v>78</v>
      </c>
      <c r="AI3" s="8" t="s">
        <v>79</v>
      </c>
      <c r="AJ3" s="8" t="s">
        <v>80</v>
      </c>
      <c r="AK3" s="8" t="s">
        <v>81</v>
      </c>
      <c r="AL3" s="8" t="s">
        <v>82</v>
      </c>
      <c r="AM3" s="8" t="s">
        <v>83</v>
      </c>
      <c r="AN3" s="8" t="s">
        <v>84</v>
      </c>
      <c r="AO3" s="8" t="s">
        <v>85</v>
      </c>
      <c r="AP3" s="8" t="s">
        <v>86</v>
      </c>
      <c r="AQ3" s="8" t="s">
        <v>87</v>
      </c>
      <c r="AR3" s="8" t="s">
        <v>88</v>
      </c>
      <c r="AS3" s="8" t="s">
        <v>89</v>
      </c>
      <c r="AT3" s="9" t="s">
        <v>90</v>
      </c>
    </row>
    <row r="4" spans="1:46" ht="25.5">
      <c r="A4" s="10" t="s">
        <v>91</v>
      </c>
      <c r="B4" s="8" t="s">
        <v>92</v>
      </c>
      <c r="C4" s="8" t="s">
        <v>93</v>
      </c>
      <c r="D4" s="8" t="s">
        <v>94</v>
      </c>
      <c r="E4" s="8" t="s">
        <v>95</v>
      </c>
      <c r="F4" s="8" t="s">
        <v>94</v>
      </c>
      <c r="G4" s="8" t="s">
        <v>96</v>
      </c>
      <c r="H4" s="8" t="s">
        <v>94</v>
      </c>
      <c r="I4" s="8" t="s">
        <v>97</v>
      </c>
      <c r="J4" s="8" t="s">
        <v>94</v>
      </c>
      <c r="K4" s="8" t="s">
        <v>96</v>
      </c>
      <c r="L4" s="8" t="s">
        <v>96</v>
      </c>
      <c r="M4" s="8" t="s">
        <v>98</v>
      </c>
      <c r="N4" s="8" t="s">
        <v>94</v>
      </c>
      <c r="O4" s="8" t="s">
        <v>96</v>
      </c>
      <c r="P4" s="8" t="s">
        <v>99</v>
      </c>
      <c r="Q4" s="8" t="s">
        <v>94</v>
      </c>
      <c r="R4" s="8" t="s">
        <v>96</v>
      </c>
      <c r="S4" s="8" t="s">
        <v>94</v>
      </c>
      <c r="T4" s="8" t="s">
        <v>94</v>
      </c>
      <c r="U4" s="8" t="s">
        <v>100</v>
      </c>
      <c r="V4" s="8" t="s">
        <v>101</v>
      </c>
      <c r="W4" s="8" t="s">
        <v>94</v>
      </c>
      <c r="X4" s="8" t="s">
        <v>94</v>
      </c>
      <c r="Y4" s="8" t="s">
        <v>96</v>
      </c>
      <c r="Z4" s="8" t="s">
        <v>102</v>
      </c>
      <c r="AA4" s="8" t="s">
        <v>103</v>
      </c>
      <c r="AB4" s="8" t="s">
        <v>96</v>
      </c>
      <c r="AC4" s="8" t="s">
        <v>94</v>
      </c>
      <c r="AD4" s="8" t="s">
        <v>104</v>
      </c>
      <c r="AE4" s="8" t="s">
        <v>94</v>
      </c>
      <c r="AF4" s="8" t="s">
        <v>96</v>
      </c>
      <c r="AG4" s="8" t="s">
        <v>94</v>
      </c>
      <c r="AH4" s="8" t="s">
        <v>94</v>
      </c>
      <c r="AI4" s="8" t="s">
        <v>105</v>
      </c>
      <c r="AJ4" s="8" t="s">
        <v>106</v>
      </c>
      <c r="AK4" s="8" t="s">
        <v>107</v>
      </c>
      <c r="AL4" s="8" t="s">
        <v>94</v>
      </c>
      <c r="AM4" s="8" t="s">
        <v>94</v>
      </c>
      <c r="AN4" s="8" t="s">
        <v>108</v>
      </c>
      <c r="AO4" s="8" t="s">
        <v>109</v>
      </c>
      <c r="AP4" s="8" t="s">
        <v>96</v>
      </c>
      <c r="AQ4" s="8" t="s">
        <v>96</v>
      </c>
      <c r="AR4" s="8" t="s">
        <v>96</v>
      </c>
      <c r="AS4" s="8" t="s">
        <v>94</v>
      </c>
      <c r="AT4" s="9" t="s">
        <v>110</v>
      </c>
    </row>
    <row r="5" spans="1:46" ht="12.75">
      <c r="A5" s="11" t="s">
        <v>111</v>
      </c>
      <c r="B5" s="12">
        <v>5719607491</v>
      </c>
      <c r="C5" s="12">
        <v>8885456270</v>
      </c>
      <c r="D5" s="12">
        <v>244505650</v>
      </c>
      <c r="E5" s="12">
        <v>181868330</v>
      </c>
      <c r="F5" s="12">
        <v>48691168</v>
      </c>
      <c r="G5" s="12">
        <v>427637040</v>
      </c>
      <c r="H5" s="12">
        <v>390009095</v>
      </c>
      <c r="I5" s="12">
        <v>142361796</v>
      </c>
      <c r="J5" s="12">
        <v>58774547</v>
      </c>
      <c r="K5" s="12">
        <v>638740608</v>
      </c>
      <c r="L5" s="12">
        <v>107863750</v>
      </c>
      <c r="M5" s="12">
        <v>145393300</v>
      </c>
      <c r="N5" s="12">
        <v>295453128</v>
      </c>
      <c r="O5" s="12">
        <v>251254348</v>
      </c>
      <c r="P5" s="12">
        <v>92216521</v>
      </c>
      <c r="Q5" s="12">
        <v>246391029</v>
      </c>
      <c r="R5" s="12">
        <v>139016882</v>
      </c>
      <c r="S5" s="12">
        <v>236769950</v>
      </c>
      <c r="T5" s="12">
        <v>84849994</v>
      </c>
      <c r="U5" s="12">
        <v>1536709924</v>
      </c>
      <c r="V5" s="12">
        <v>218153932</v>
      </c>
      <c r="W5" s="12">
        <v>98789342</v>
      </c>
      <c r="X5" s="12">
        <v>55539761</v>
      </c>
      <c r="Y5" s="12">
        <v>560801905</v>
      </c>
      <c r="Z5" s="12">
        <v>228306798</v>
      </c>
      <c r="AA5" s="12">
        <v>158291966</v>
      </c>
      <c r="AB5" s="12">
        <v>154801110</v>
      </c>
      <c r="AC5" s="12">
        <v>93047750</v>
      </c>
      <c r="AD5" s="12">
        <v>874547303</v>
      </c>
      <c r="AE5" s="12">
        <v>283745419</v>
      </c>
      <c r="AF5" s="12">
        <v>195728056</v>
      </c>
      <c r="AG5" s="12">
        <v>154150900</v>
      </c>
      <c r="AH5" s="12">
        <v>111063279</v>
      </c>
      <c r="AI5" s="12">
        <v>415815276</v>
      </c>
      <c r="AJ5" s="12">
        <v>268206754</v>
      </c>
      <c r="AK5" s="12">
        <v>0</v>
      </c>
      <c r="AL5" s="12">
        <v>267165861</v>
      </c>
      <c r="AM5" s="12">
        <v>201969780</v>
      </c>
      <c r="AN5" s="12">
        <v>862257079</v>
      </c>
      <c r="AO5" s="12">
        <v>1532460390</v>
      </c>
      <c r="AP5" s="12">
        <v>289986759</v>
      </c>
      <c r="AQ5" s="12">
        <v>223393269</v>
      </c>
      <c r="AR5" s="12">
        <v>252378030</v>
      </c>
      <c r="AS5" s="12">
        <v>117665223</v>
      </c>
      <c r="AT5" s="13">
        <v>617364144</v>
      </c>
    </row>
    <row r="6" spans="1:46" ht="12.75">
      <c r="A6" s="14" t="s">
        <v>112</v>
      </c>
      <c r="B6" s="15">
        <v>5718685322</v>
      </c>
      <c r="C6" s="15">
        <v>8819839296</v>
      </c>
      <c r="D6" s="15">
        <v>254815755</v>
      </c>
      <c r="E6" s="15">
        <v>222336780</v>
      </c>
      <c r="F6" s="15">
        <v>53364870</v>
      </c>
      <c r="G6" s="15">
        <v>427637531</v>
      </c>
      <c r="H6" s="15">
        <v>327186868</v>
      </c>
      <c r="I6" s="15">
        <v>159218121</v>
      </c>
      <c r="J6" s="15">
        <v>78032340</v>
      </c>
      <c r="K6" s="15">
        <v>689244395</v>
      </c>
      <c r="L6" s="15">
        <v>130876360</v>
      </c>
      <c r="M6" s="15">
        <v>145393300</v>
      </c>
      <c r="N6" s="15">
        <v>258935197</v>
      </c>
      <c r="O6" s="15">
        <v>301352670</v>
      </c>
      <c r="P6" s="15">
        <v>114475238</v>
      </c>
      <c r="Q6" s="15">
        <v>246391132</v>
      </c>
      <c r="R6" s="15">
        <v>156327732</v>
      </c>
      <c r="S6" s="15">
        <v>256583550</v>
      </c>
      <c r="T6" s="15">
        <v>75447185</v>
      </c>
      <c r="U6" s="15">
        <v>1513676596</v>
      </c>
      <c r="V6" s="15">
        <v>259041506</v>
      </c>
      <c r="W6" s="15">
        <v>87024421</v>
      </c>
      <c r="X6" s="15">
        <v>68798099</v>
      </c>
      <c r="Y6" s="15">
        <v>560802332</v>
      </c>
      <c r="Z6" s="15">
        <v>267135432</v>
      </c>
      <c r="AA6" s="15">
        <v>201080884</v>
      </c>
      <c r="AB6" s="15">
        <v>168980899</v>
      </c>
      <c r="AC6" s="15">
        <v>93343385</v>
      </c>
      <c r="AD6" s="15">
        <v>962446821</v>
      </c>
      <c r="AE6" s="15">
        <v>267246807</v>
      </c>
      <c r="AF6" s="15">
        <v>197522275</v>
      </c>
      <c r="AG6" s="15">
        <v>153387100</v>
      </c>
      <c r="AH6" s="15">
        <v>134733957</v>
      </c>
      <c r="AI6" s="15">
        <v>461654616</v>
      </c>
      <c r="AJ6" s="15">
        <v>337443253</v>
      </c>
      <c r="AK6" s="15">
        <v>0</v>
      </c>
      <c r="AL6" s="15">
        <v>376568861</v>
      </c>
      <c r="AM6" s="15">
        <v>204889980</v>
      </c>
      <c r="AN6" s="15">
        <v>1068146356</v>
      </c>
      <c r="AO6" s="15">
        <v>1524666390</v>
      </c>
      <c r="AP6" s="15">
        <v>289979006</v>
      </c>
      <c r="AQ6" s="15">
        <v>259718342</v>
      </c>
      <c r="AR6" s="15">
        <v>344321880</v>
      </c>
      <c r="AS6" s="15">
        <v>109374072</v>
      </c>
      <c r="AT6" s="16">
        <v>494832047</v>
      </c>
    </row>
    <row r="7" spans="1:46" ht="12.75">
      <c r="A7" s="14" t="s">
        <v>113</v>
      </c>
      <c r="B7" s="15">
        <f>+B5-B6</f>
        <v>922169</v>
      </c>
      <c r="C7" s="15">
        <f aca="true" t="shared" si="0" ref="C7:AT7">+C5-C6</f>
        <v>65616974</v>
      </c>
      <c r="D7" s="15">
        <f t="shared" si="0"/>
        <v>-10310105</v>
      </c>
      <c r="E7" s="15">
        <f t="shared" si="0"/>
        <v>-40468450</v>
      </c>
      <c r="F7" s="15">
        <f t="shared" si="0"/>
        <v>-4673702</v>
      </c>
      <c r="G7" s="15">
        <f t="shared" si="0"/>
        <v>-491</v>
      </c>
      <c r="H7" s="15">
        <f t="shared" si="0"/>
        <v>62822227</v>
      </c>
      <c r="I7" s="15">
        <f t="shared" si="0"/>
        <v>-16856325</v>
      </c>
      <c r="J7" s="15">
        <f t="shared" si="0"/>
        <v>-19257793</v>
      </c>
      <c r="K7" s="15">
        <f t="shared" si="0"/>
        <v>-50503787</v>
      </c>
      <c r="L7" s="15">
        <f t="shared" si="0"/>
        <v>-23012610</v>
      </c>
      <c r="M7" s="15">
        <f t="shared" si="0"/>
        <v>0</v>
      </c>
      <c r="N7" s="15">
        <f t="shared" si="0"/>
        <v>36517931</v>
      </c>
      <c r="O7" s="15">
        <f t="shared" si="0"/>
        <v>-50098322</v>
      </c>
      <c r="P7" s="15">
        <f t="shared" si="0"/>
        <v>-22258717</v>
      </c>
      <c r="Q7" s="15">
        <f t="shared" si="0"/>
        <v>-103</v>
      </c>
      <c r="R7" s="15">
        <f t="shared" si="0"/>
        <v>-17310850</v>
      </c>
      <c r="S7" s="15">
        <f t="shared" si="0"/>
        <v>-19813600</v>
      </c>
      <c r="T7" s="15">
        <f t="shared" si="0"/>
        <v>9402809</v>
      </c>
      <c r="U7" s="15">
        <f t="shared" si="0"/>
        <v>23033328</v>
      </c>
      <c r="V7" s="15">
        <f t="shared" si="0"/>
        <v>-40887574</v>
      </c>
      <c r="W7" s="15">
        <f t="shared" si="0"/>
        <v>11764921</v>
      </c>
      <c r="X7" s="15">
        <f t="shared" si="0"/>
        <v>-13258338</v>
      </c>
      <c r="Y7" s="15">
        <f t="shared" si="0"/>
        <v>-427</v>
      </c>
      <c r="Z7" s="15">
        <f t="shared" si="0"/>
        <v>-38828634</v>
      </c>
      <c r="AA7" s="15">
        <f t="shared" si="0"/>
        <v>-42788918</v>
      </c>
      <c r="AB7" s="15">
        <f t="shared" si="0"/>
        <v>-14179789</v>
      </c>
      <c r="AC7" s="15">
        <f t="shared" si="0"/>
        <v>-295635</v>
      </c>
      <c r="AD7" s="15">
        <f t="shared" si="0"/>
        <v>-87899518</v>
      </c>
      <c r="AE7" s="15">
        <f t="shared" si="0"/>
        <v>16498612</v>
      </c>
      <c r="AF7" s="15">
        <f t="shared" si="0"/>
        <v>-1794219</v>
      </c>
      <c r="AG7" s="15">
        <f t="shared" si="0"/>
        <v>763800</v>
      </c>
      <c r="AH7" s="15">
        <f t="shared" si="0"/>
        <v>-23670678</v>
      </c>
      <c r="AI7" s="15">
        <f t="shared" si="0"/>
        <v>-45839340</v>
      </c>
      <c r="AJ7" s="15">
        <f t="shared" si="0"/>
        <v>-69236499</v>
      </c>
      <c r="AK7" s="15">
        <f t="shared" si="0"/>
        <v>0</v>
      </c>
      <c r="AL7" s="15">
        <f t="shared" si="0"/>
        <v>-109403000</v>
      </c>
      <c r="AM7" s="15">
        <f t="shared" si="0"/>
        <v>-2920200</v>
      </c>
      <c r="AN7" s="15">
        <f t="shared" si="0"/>
        <v>-205889277</v>
      </c>
      <c r="AO7" s="15">
        <f t="shared" si="0"/>
        <v>7794000</v>
      </c>
      <c r="AP7" s="15">
        <f t="shared" si="0"/>
        <v>7753</v>
      </c>
      <c r="AQ7" s="15">
        <f t="shared" si="0"/>
        <v>-36325073</v>
      </c>
      <c r="AR7" s="15">
        <f t="shared" si="0"/>
        <v>-91943850</v>
      </c>
      <c r="AS7" s="15">
        <f t="shared" si="0"/>
        <v>8291151</v>
      </c>
      <c r="AT7" s="16">
        <f t="shared" si="0"/>
        <v>122532097</v>
      </c>
    </row>
    <row r="8" spans="1:46" ht="12.75">
      <c r="A8" s="14" t="s">
        <v>114</v>
      </c>
      <c r="B8" s="15">
        <v>2383433516</v>
      </c>
      <c r="C8" s="15">
        <v>1194875122</v>
      </c>
      <c r="D8" s="15">
        <v>-56351076</v>
      </c>
      <c r="E8" s="15">
        <v>12351320</v>
      </c>
      <c r="F8" s="15">
        <v>-4673702</v>
      </c>
      <c r="G8" s="15">
        <v>61557958</v>
      </c>
      <c r="H8" s="15">
        <v>126018398</v>
      </c>
      <c r="I8" s="15">
        <v>-13311189</v>
      </c>
      <c r="J8" s="15">
        <v>675000</v>
      </c>
      <c r="K8" s="15">
        <v>-10</v>
      </c>
      <c r="L8" s="15">
        <v>675</v>
      </c>
      <c r="M8" s="15">
        <v>222594812</v>
      </c>
      <c r="N8" s="15">
        <v>-36604088</v>
      </c>
      <c r="O8" s="15">
        <v>40503267</v>
      </c>
      <c r="P8" s="15">
        <v>35263036</v>
      </c>
      <c r="Q8" s="15">
        <v>-20</v>
      </c>
      <c r="R8" s="15">
        <v>6884796</v>
      </c>
      <c r="S8" s="15">
        <v>2130519</v>
      </c>
      <c r="T8" s="15">
        <v>9338269</v>
      </c>
      <c r="U8" s="15">
        <v>211000124</v>
      </c>
      <c r="V8" s="15">
        <v>3</v>
      </c>
      <c r="W8" s="15">
        <v>37352049</v>
      </c>
      <c r="X8" s="15">
        <v>19303817</v>
      </c>
      <c r="Y8" s="15">
        <v>196874769</v>
      </c>
      <c r="Z8" s="15">
        <v>-38828672</v>
      </c>
      <c r="AA8" s="15">
        <v>22533144</v>
      </c>
      <c r="AB8" s="15">
        <v>50665707</v>
      </c>
      <c r="AC8" s="15">
        <v>-6447283</v>
      </c>
      <c r="AD8" s="15">
        <v>7981391</v>
      </c>
      <c r="AE8" s="15">
        <v>87951855</v>
      </c>
      <c r="AF8" s="15">
        <v>122278778</v>
      </c>
      <c r="AG8" s="15">
        <v>647138</v>
      </c>
      <c r="AH8" s="15">
        <v>-33000546</v>
      </c>
      <c r="AI8" s="15">
        <v>20974088</v>
      </c>
      <c r="AJ8" s="15">
        <v>393745659</v>
      </c>
      <c r="AK8" s="15">
        <v>0</v>
      </c>
      <c r="AL8" s="15">
        <v>75441000</v>
      </c>
      <c r="AM8" s="15">
        <v>2712741</v>
      </c>
      <c r="AN8" s="15">
        <v>227957984</v>
      </c>
      <c r="AO8" s="15">
        <v>589881352</v>
      </c>
      <c r="AP8" s="15">
        <v>21740878</v>
      </c>
      <c r="AQ8" s="15">
        <v>46980815</v>
      </c>
      <c r="AR8" s="15">
        <v>25553365</v>
      </c>
      <c r="AS8" s="15">
        <v>120855115</v>
      </c>
      <c r="AT8" s="16">
        <v>-416440931</v>
      </c>
    </row>
    <row r="9" spans="1:46" ht="12.75">
      <c r="A9" s="14" t="s">
        <v>115</v>
      </c>
      <c r="B9" s="15">
        <v>29477247</v>
      </c>
      <c r="C9" s="15">
        <v>280314122</v>
      </c>
      <c r="D9" s="15">
        <v>-56351076</v>
      </c>
      <c r="E9" s="15">
        <v>-343140</v>
      </c>
      <c r="F9" s="15">
        <v>-4673703</v>
      </c>
      <c r="G9" s="15">
        <v>51725267</v>
      </c>
      <c r="H9" s="15">
        <v>-28114602</v>
      </c>
      <c r="I9" s="15">
        <v>-20646141</v>
      </c>
      <c r="J9" s="15">
        <v>-479000</v>
      </c>
      <c r="K9" s="15">
        <v>-11</v>
      </c>
      <c r="L9" s="15">
        <v>-234323</v>
      </c>
      <c r="M9" s="15">
        <v>-3585000</v>
      </c>
      <c r="N9" s="15">
        <v>-36604087</v>
      </c>
      <c r="O9" s="15">
        <v>-50098656</v>
      </c>
      <c r="P9" s="15">
        <v>35052109</v>
      </c>
      <c r="Q9" s="15">
        <v>-20</v>
      </c>
      <c r="R9" s="15">
        <v>11384797</v>
      </c>
      <c r="S9" s="15">
        <v>-17665482</v>
      </c>
      <c r="T9" s="15">
        <v>9338269</v>
      </c>
      <c r="U9" s="15">
        <v>6</v>
      </c>
      <c r="V9" s="15">
        <v>3</v>
      </c>
      <c r="W9" s="15">
        <v>3327217</v>
      </c>
      <c r="X9" s="15">
        <v>19303816</v>
      </c>
      <c r="Y9" s="15">
        <v>25663798</v>
      </c>
      <c r="Z9" s="15">
        <v>-38828672</v>
      </c>
      <c r="AA9" s="15">
        <v>-11374548</v>
      </c>
      <c r="AB9" s="15">
        <v>1455114</v>
      </c>
      <c r="AC9" s="15">
        <v>-510348</v>
      </c>
      <c r="AD9" s="15">
        <v>-291032872</v>
      </c>
      <c r="AE9" s="15">
        <v>41539853</v>
      </c>
      <c r="AF9" s="15">
        <v>-5823905</v>
      </c>
      <c r="AG9" s="15">
        <v>647138</v>
      </c>
      <c r="AH9" s="15">
        <v>-33000545</v>
      </c>
      <c r="AI9" s="15">
        <v>15804088</v>
      </c>
      <c r="AJ9" s="15">
        <v>393745659</v>
      </c>
      <c r="AK9" s="15">
        <v>0</v>
      </c>
      <c r="AL9" s="15">
        <v>1143</v>
      </c>
      <c r="AM9" s="15">
        <v>2212741</v>
      </c>
      <c r="AN9" s="15">
        <v>150913984</v>
      </c>
      <c r="AO9" s="15">
        <v>164673297</v>
      </c>
      <c r="AP9" s="15">
        <v>-35825520</v>
      </c>
      <c r="AQ9" s="15">
        <v>4504815</v>
      </c>
      <c r="AR9" s="15">
        <v>-1999977</v>
      </c>
      <c r="AS9" s="15">
        <v>111536161</v>
      </c>
      <c r="AT9" s="16">
        <v>-416440932</v>
      </c>
    </row>
    <row r="10" spans="1:46" ht="12.75">
      <c r="A10" s="14" t="s">
        <v>116</v>
      </c>
      <c r="B10" s="15">
        <f>IF((B142+B143)=0,0,(B144-(B149-(((B146+B147+B148)*(B141/(B142+B143)))-B145))))</f>
        <v>2312454474.05566</v>
      </c>
      <c r="C10" s="15">
        <f aca="true" t="shared" si="1" ref="C10:AT10">IF((C142+C143)=0,0,(C144-(C149-(((C146+C147+C148)*(C141/(C142+C143)))-C145))))</f>
        <v>397374143.9023502</v>
      </c>
      <c r="D10" s="15">
        <f t="shared" si="1"/>
        <v>47919621.47132216</v>
      </c>
      <c r="E10" s="15">
        <f t="shared" si="1"/>
        <v>13093941.459732145</v>
      </c>
      <c r="F10" s="15">
        <f t="shared" si="1"/>
        <v>-28915480.012968726</v>
      </c>
      <c r="G10" s="15">
        <f t="shared" si="1"/>
        <v>4317519.508006692</v>
      </c>
      <c r="H10" s="15">
        <f t="shared" si="1"/>
        <v>-29990095.42211704</v>
      </c>
      <c r="I10" s="15">
        <f t="shared" si="1"/>
        <v>7738823.440026503</v>
      </c>
      <c r="J10" s="15">
        <f t="shared" si="1"/>
        <v>-19822603.740490865</v>
      </c>
      <c r="K10" s="15">
        <f t="shared" si="1"/>
        <v>-36064365.428422265</v>
      </c>
      <c r="L10" s="15">
        <f t="shared" si="1"/>
        <v>8738628.185775485</v>
      </c>
      <c r="M10" s="15">
        <f t="shared" si="1"/>
        <v>34083538</v>
      </c>
      <c r="N10" s="15">
        <f t="shared" si="1"/>
        <v>165554142</v>
      </c>
      <c r="O10" s="15">
        <f t="shared" si="1"/>
        <v>32177399.082144797</v>
      </c>
      <c r="P10" s="15">
        <f t="shared" si="1"/>
        <v>5810563.92286649</v>
      </c>
      <c r="Q10" s="15">
        <f t="shared" si="1"/>
        <v>0</v>
      </c>
      <c r="R10" s="15">
        <f t="shared" si="1"/>
        <v>-1243421.756469355</v>
      </c>
      <c r="S10" s="15">
        <f t="shared" si="1"/>
        <v>-8762580.47774801</v>
      </c>
      <c r="T10" s="15">
        <f t="shared" si="1"/>
        <v>1942504.4037478194</v>
      </c>
      <c r="U10" s="15">
        <f t="shared" si="1"/>
        <v>-255902996.12768483</v>
      </c>
      <c r="V10" s="15">
        <f t="shared" si="1"/>
        <v>-17885.860440522396</v>
      </c>
      <c r="W10" s="15">
        <f t="shared" si="1"/>
        <v>50427969.914087296</v>
      </c>
      <c r="X10" s="15">
        <f t="shared" si="1"/>
        <v>-20459224.229556873</v>
      </c>
      <c r="Y10" s="15">
        <f t="shared" si="1"/>
        <v>121826915.33682403</v>
      </c>
      <c r="Z10" s="15">
        <f t="shared" si="1"/>
        <v>0</v>
      </c>
      <c r="AA10" s="15">
        <f t="shared" si="1"/>
        <v>22122743.22796824</v>
      </c>
      <c r="AB10" s="15">
        <f t="shared" si="1"/>
        <v>20801951</v>
      </c>
      <c r="AC10" s="15">
        <f t="shared" si="1"/>
        <v>-12073453.778303144</v>
      </c>
      <c r="AD10" s="15">
        <f t="shared" si="1"/>
        <v>688412600.1930571</v>
      </c>
      <c r="AE10" s="15">
        <f t="shared" si="1"/>
        <v>41699299.473498456</v>
      </c>
      <c r="AF10" s="15">
        <f t="shared" si="1"/>
        <v>22048360.590788186</v>
      </c>
      <c r="AG10" s="15">
        <f t="shared" si="1"/>
        <v>-33895619.62520419</v>
      </c>
      <c r="AH10" s="15">
        <f t="shared" si="1"/>
        <v>-104174823.15243676</v>
      </c>
      <c r="AI10" s="15">
        <f t="shared" si="1"/>
        <v>51321598.830893725</v>
      </c>
      <c r="AJ10" s="15">
        <f t="shared" si="1"/>
        <v>169883151.54706615</v>
      </c>
      <c r="AK10" s="15">
        <f t="shared" si="1"/>
        <v>0</v>
      </c>
      <c r="AL10" s="15">
        <f t="shared" si="1"/>
        <v>75816764.97766414</v>
      </c>
      <c r="AM10" s="15">
        <f t="shared" si="1"/>
        <v>5147245.661672866</v>
      </c>
      <c r="AN10" s="15">
        <f t="shared" si="1"/>
        <v>13732044.002952069</v>
      </c>
      <c r="AO10" s="15">
        <f t="shared" si="1"/>
        <v>0</v>
      </c>
      <c r="AP10" s="15">
        <f t="shared" si="1"/>
        <v>5372940.680960817</v>
      </c>
      <c r="AQ10" s="15">
        <f t="shared" si="1"/>
        <v>48676284.94851877</v>
      </c>
      <c r="AR10" s="15">
        <f t="shared" si="1"/>
        <v>26063265.977911904</v>
      </c>
      <c r="AS10" s="15">
        <f t="shared" si="1"/>
        <v>6529390.147464246</v>
      </c>
      <c r="AT10" s="16">
        <f t="shared" si="1"/>
        <v>536585091.56189334</v>
      </c>
    </row>
    <row r="11" spans="1:46" ht="12.75">
      <c r="A11" s="14" t="s">
        <v>117</v>
      </c>
      <c r="B11" s="17">
        <f>IF(((B150+B151+(B152*B153/100))/12)=0,0,B8/((B150+B151+(B152*B153/100))/12))</f>
        <v>7.078067468732038</v>
      </c>
      <c r="C11" s="17">
        <f aca="true" t="shared" si="2" ref="C11:AT11">IF(((C150+C151+(C152*C153/100))/12)=0,0,C8/((C150+C151+(C152*C153/100))/12))</f>
        <v>2.041628740875647</v>
      </c>
      <c r="D11" s="17">
        <f t="shared" si="2"/>
        <v>-3.9133672771395718</v>
      </c>
      <c r="E11" s="17">
        <f t="shared" si="2"/>
        <v>0.918194332494252</v>
      </c>
      <c r="F11" s="17">
        <f t="shared" si="2"/>
        <v>-1.3468213673491674</v>
      </c>
      <c r="G11" s="17">
        <f t="shared" si="2"/>
        <v>2.2533477829436794</v>
      </c>
      <c r="H11" s="17">
        <f t="shared" si="2"/>
        <v>6.360331095529125</v>
      </c>
      <c r="I11" s="17">
        <f t="shared" si="2"/>
        <v>-1.4160954206036414</v>
      </c>
      <c r="J11" s="17">
        <f t="shared" si="2"/>
        <v>0.15488353049152676</v>
      </c>
      <c r="K11" s="17">
        <f t="shared" si="2"/>
        <v>-2.198112773423353E-07</v>
      </c>
      <c r="L11" s="17">
        <f t="shared" si="2"/>
        <v>8.456710368983061E-05</v>
      </c>
      <c r="M11" s="17">
        <f t="shared" si="2"/>
        <v>24.681296385924238</v>
      </c>
      <c r="N11" s="17">
        <f t="shared" si="2"/>
        <v>-2.865286608598125</v>
      </c>
      <c r="O11" s="17">
        <f t="shared" si="2"/>
        <v>2.261328844072412</v>
      </c>
      <c r="P11" s="17">
        <f t="shared" si="2"/>
        <v>5.821670893948574</v>
      </c>
      <c r="Q11" s="17">
        <f t="shared" si="2"/>
        <v>-1.4609132869220985E-06</v>
      </c>
      <c r="R11" s="17">
        <f t="shared" si="2"/>
        <v>0.8333654470637786</v>
      </c>
      <c r="S11" s="17">
        <f t="shared" si="2"/>
        <v>0.1264074050539882</v>
      </c>
      <c r="T11" s="17">
        <f t="shared" si="2"/>
        <v>1.8883341304182657</v>
      </c>
      <c r="U11" s="17">
        <f t="shared" si="2"/>
        <v>2.2524752914147537</v>
      </c>
      <c r="V11" s="17">
        <f t="shared" si="2"/>
        <v>2.2563558017379018E-07</v>
      </c>
      <c r="W11" s="17">
        <f t="shared" si="2"/>
        <v>12.663404272006078</v>
      </c>
      <c r="X11" s="17">
        <f t="shared" si="2"/>
        <v>4.689176861497664</v>
      </c>
      <c r="Y11" s="17">
        <f t="shared" si="2"/>
        <v>4.53178768105428</v>
      </c>
      <c r="Z11" s="17">
        <f t="shared" si="2"/>
        <v>-3.2099133715771395</v>
      </c>
      <c r="AA11" s="17">
        <f t="shared" si="2"/>
        <v>1.8741585787276624</v>
      </c>
      <c r="AB11" s="17">
        <f t="shared" si="2"/>
        <v>6.73895539163076</v>
      </c>
      <c r="AC11" s="17">
        <f t="shared" si="2"/>
        <v>-1.1222140435943466</v>
      </c>
      <c r="AD11" s="17">
        <f t="shared" si="2"/>
        <v>0.15919235155102507</v>
      </c>
      <c r="AE11" s="17">
        <f t="shared" si="2"/>
        <v>6.642990692855245</v>
      </c>
      <c r="AF11" s="17">
        <f t="shared" si="2"/>
        <v>10.19902144632594</v>
      </c>
      <c r="AG11" s="17">
        <f t="shared" si="2"/>
        <v>0.05812168672624791</v>
      </c>
      <c r="AH11" s="17">
        <f t="shared" si="2"/>
        <v>-3.738739880687304</v>
      </c>
      <c r="AI11" s="17">
        <f t="shared" si="2"/>
        <v>0.8084104469451117</v>
      </c>
      <c r="AJ11" s="17">
        <f t="shared" si="2"/>
        <v>23.225163400755044</v>
      </c>
      <c r="AK11" s="17">
        <f t="shared" si="2"/>
        <v>0</v>
      </c>
      <c r="AL11" s="17">
        <f t="shared" si="2"/>
        <v>4.261611579589681</v>
      </c>
      <c r="AM11" s="17">
        <f t="shared" si="2"/>
        <v>0.21132271499631353</v>
      </c>
      <c r="AN11" s="17">
        <f t="shared" si="2"/>
        <v>3.7018409441693456</v>
      </c>
      <c r="AO11" s="17">
        <f t="shared" si="2"/>
        <v>6.048097325298111</v>
      </c>
      <c r="AP11" s="17">
        <f t="shared" si="2"/>
        <v>1.1475764580998489</v>
      </c>
      <c r="AQ11" s="17">
        <f t="shared" si="2"/>
        <v>3.523509637715419</v>
      </c>
      <c r="AR11" s="17">
        <f t="shared" si="2"/>
        <v>1.4837978591041574</v>
      </c>
      <c r="AS11" s="17">
        <f t="shared" si="2"/>
        <v>18.760186351990225</v>
      </c>
      <c r="AT11" s="18">
        <f t="shared" si="2"/>
        <v>-15.601408459668246</v>
      </c>
    </row>
    <row r="12" spans="1:46" ht="12.75">
      <c r="A12" s="11" t="s">
        <v>118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20"/>
    </row>
    <row r="13" spans="1:46" ht="12.75">
      <c r="A13" s="14" t="s">
        <v>119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2"/>
    </row>
    <row r="14" spans="1:46" ht="12.75">
      <c r="A14" s="23" t="s">
        <v>120</v>
      </c>
      <c r="B14" s="24">
        <f>IF(B154=0,0,(B5-B154)*100/B154)</f>
        <v>20.125992977540175</v>
      </c>
      <c r="C14" s="24">
        <f aca="true" t="shared" si="3" ref="C14:AT14">IF(C154=0,0,(C5-C154)*100/C154)</f>
        <v>9.432357351363796</v>
      </c>
      <c r="D14" s="24">
        <f t="shared" si="3"/>
        <v>7.587189668897448</v>
      </c>
      <c r="E14" s="24">
        <f t="shared" si="3"/>
        <v>4.781199613158109</v>
      </c>
      <c r="F14" s="24">
        <f t="shared" si="3"/>
        <v>11.197202949302028</v>
      </c>
      <c r="G14" s="24">
        <f t="shared" si="3"/>
        <v>35.024764604903005</v>
      </c>
      <c r="H14" s="24">
        <f t="shared" si="3"/>
        <v>82.71612523792658</v>
      </c>
      <c r="I14" s="24">
        <f t="shared" si="3"/>
        <v>30.598035592175954</v>
      </c>
      <c r="J14" s="24">
        <f t="shared" si="3"/>
        <v>12.072114094124178</v>
      </c>
      <c r="K14" s="24">
        <f t="shared" si="3"/>
        <v>3.1784588782267194</v>
      </c>
      <c r="L14" s="24">
        <f t="shared" si="3"/>
        <v>14.854803382248818</v>
      </c>
      <c r="M14" s="24">
        <f t="shared" si="3"/>
        <v>-5.40953573068971</v>
      </c>
      <c r="N14" s="24">
        <f t="shared" si="3"/>
        <v>52.19849989554075</v>
      </c>
      <c r="O14" s="24">
        <f t="shared" si="3"/>
        <v>17.138137997854113</v>
      </c>
      <c r="P14" s="24">
        <f t="shared" si="3"/>
        <v>16.950346211829416</v>
      </c>
      <c r="Q14" s="24">
        <f t="shared" si="3"/>
        <v>15.087598373526953</v>
      </c>
      <c r="R14" s="24">
        <f t="shared" si="3"/>
        <v>16.881829231733352</v>
      </c>
      <c r="S14" s="24">
        <f t="shared" si="3"/>
        <v>9.29356368188837</v>
      </c>
      <c r="T14" s="24">
        <f t="shared" si="3"/>
        <v>35.493646744771695</v>
      </c>
      <c r="U14" s="24">
        <f t="shared" si="3"/>
        <v>9.76502538403927</v>
      </c>
      <c r="V14" s="24">
        <f t="shared" si="3"/>
        <v>3.276367734256796</v>
      </c>
      <c r="W14" s="24">
        <f t="shared" si="3"/>
        <v>2.0295178866093457</v>
      </c>
      <c r="X14" s="24">
        <f t="shared" si="3"/>
        <v>-9.281750111209554</v>
      </c>
      <c r="Y14" s="24">
        <f t="shared" si="3"/>
        <v>22.92555096944124</v>
      </c>
      <c r="Z14" s="24">
        <f t="shared" si="3"/>
        <v>54.70875098257122</v>
      </c>
      <c r="AA14" s="24">
        <f t="shared" si="3"/>
        <v>-6.052075751794697</v>
      </c>
      <c r="AB14" s="24">
        <f t="shared" si="3"/>
        <v>0.5860734199776076</v>
      </c>
      <c r="AC14" s="24">
        <f t="shared" si="3"/>
        <v>-14.602209676514892</v>
      </c>
      <c r="AD14" s="24">
        <f t="shared" si="3"/>
        <v>-18.618322529951737</v>
      </c>
      <c r="AE14" s="24">
        <f t="shared" si="3"/>
        <v>42.56758462027715</v>
      </c>
      <c r="AF14" s="24">
        <f t="shared" si="3"/>
        <v>23.292120403141837</v>
      </c>
      <c r="AG14" s="24">
        <f t="shared" si="3"/>
        <v>18.546045660763266</v>
      </c>
      <c r="AH14" s="24">
        <f t="shared" si="3"/>
        <v>7.671899496397155</v>
      </c>
      <c r="AI14" s="24">
        <f t="shared" si="3"/>
        <v>30.08333286407448</v>
      </c>
      <c r="AJ14" s="24">
        <f t="shared" si="3"/>
        <v>8.495014476236072</v>
      </c>
      <c r="AK14" s="24">
        <f t="shared" si="3"/>
        <v>-100</v>
      </c>
      <c r="AL14" s="24">
        <f t="shared" si="3"/>
        <v>26.89121143515699</v>
      </c>
      <c r="AM14" s="24">
        <f t="shared" si="3"/>
        <v>24.546997342953386</v>
      </c>
      <c r="AN14" s="24">
        <f t="shared" si="3"/>
        <v>5.869552185428469</v>
      </c>
      <c r="AO14" s="24">
        <f t="shared" si="3"/>
        <v>44.28060088133369</v>
      </c>
      <c r="AP14" s="24">
        <f t="shared" si="3"/>
        <v>-2.820348932565831</v>
      </c>
      <c r="AQ14" s="24">
        <f t="shared" si="3"/>
        <v>23.30389607895043</v>
      </c>
      <c r="AR14" s="24">
        <f t="shared" si="3"/>
        <v>-17.925090681645216</v>
      </c>
      <c r="AS14" s="24">
        <f t="shared" si="3"/>
        <v>29.853049754189023</v>
      </c>
      <c r="AT14" s="25">
        <f t="shared" si="3"/>
        <v>-14.764027223681095</v>
      </c>
    </row>
    <row r="15" spans="1:46" ht="12.75">
      <c r="A15" s="26" t="s">
        <v>121</v>
      </c>
      <c r="B15" s="27">
        <f>IF(B156=0,0,(B155-B156)*100/B156)</f>
        <v>13.327305165049308</v>
      </c>
      <c r="C15" s="27">
        <f aca="true" t="shared" si="4" ref="C15:AT15">IF(C156=0,0,(C155-C156)*100/C156)</f>
        <v>9.567501036415198</v>
      </c>
      <c r="D15" s="27">
        <f t="shared" si="4"/>
        <v>4.799996666996457</v>
      </c>
      <c r="E15" s="27">
        <f t="shared" si="4"/>
        <v>9.996365758840566</v>
      </c>
      <c r="F15" s="27">
        <f t="shared" si="4"/>
        <v>8.913911874896735</v>
      </c>
      <c r="G15" s="27">
        <f t="shared" si="4"/>
        <v>14.739449401168796</v>
      </c>
      <c r="H15" s="27">
        <f t="shared" si="4"/>
        <v>24.286637135254235</v>
      </c>
      <c r="I15" s="27">
        <f t="shared" si="4"/>
        <v>-12.595990596973465</v>
      </c>
      <c r="J15" s="27">
        <f t="shared" si="4"/>
        <v>10.000011424615247</v>
      </c>
      <c r="K15" s="27">
        <f t="shared" si="4"/>
        <v>4.104328797970887</v>
      </c>
      <c r="L15" s="27">
        <f t="shared" si="4"/>
        <v>3.1623181455391416</v>
      </c>
      <c r="M15" s="27">
        <f t="shared" si="4"/>
        <v>0</v>
      </c>
      <c r="N15" s="27">
        <f t="shared" si="4"/>
        <v>1.9372259925870408</v>
      </c>
      <c r="O15" s="27">
        <f t="shared" si="4"/>
        <v>10.882207063692588</v>
      </c>
      <c r="P15" s="27">
        <f t="shared" si="4"/>
        <v>18.37121212121212</v>
      </c>
      <c r="Q15" s="27">
        <f t="shared" si="4"/>
        <v>34.00287275019354</v>
      </c>
      <c r="R15" s="27">
        <f t="shared" si="4"/>
        <v>-39.22707521854795</v>
      </c>
      <c r="S15" s="27">
        <f t="shared" si="4"/>
        <v>30.80419925953051</v>
      </c>
      <c r="T15" s="27">
        <f t="shared" si="4"/>
        <v>26.876317280264555</v>
      </c>
      <c r="U15" s="27">
        <f t="shared" si="4"/>
        <v>0</v>
      </c>
      <c r="V15" s="27">
        <f t="shared" si="4"/>
        <v>13.662950667817396</v>
      </c>
      <c r="W15" s="27">
        <f t="shared" si="4"/>
        <v>13.988314546006217</v>
      </c>
      <c r="X15" s="27">
        <f t="shared" si="4"/>
        <v>6.1999918937464855</v>
      </c>
      <c r="Y15" s="27">
        <f t="shared" si="4"/>
        <v>6.6323994780253255</v>
      </c>
      <c r="Z15" s="27">
        <f t="shared" si="4"/>
        <v>-19.446088187433702</v>
      </c>
      <c r="AA15" s="27">
        <f t="shared" si="4"/>
        <v>40.16412624309012</v>
      </c>
      <c r="AB15" s="27">
        <f t="shared" si="4"/>
        <v>0</v>
      </c>
      <c r="AC15" s="27">
        <f t="shared" si="4"/>
        <v>7.613636363636363</v>
      </c>
      <c r="AD15" s="27">
        <f t="shared" si="4"/>
        <v>0</v>
      </c>
      <c r="AE15" s="27">
        <f t="shared" si="4"/>
        <v>4.799998003882172</v>
      </c>
      <c r="AF15" s="27">
        <f t="shared" si="4"/>
        <v>51.650564764682485</v>
      </c>
      <c r="AG15" s="27">
        <f t="shared" si="4"/>
        <v>47.04547872506868</v>
      </c>
      <c r="AH15" s="27">
        <f t="shared" si="4"/>
        <v>-20.65545301180907</v>
      </c>
      <c r="AI15" s="27">
        <f t="shared" si="4"/>
        <v>0</v>
      </c>
      <c r="AJ15" s="27">
        <f t="shared" si="4"/>
        <v>0</v>
      </c>
      <c r="AK15" s="27">
        <f t="shared" si="4"/>
        <v>-100</v>
      </c>
      <c r="AL15" s="27">
        <f t="shared" si="4"/>
        <v>6.231270634892886</v>
      </c>
      <c r="AM15" s="27">
        <f t="shared" si="4"/>
        <v>96.50185465887851</v>
      </c>
      <c r="AN15" s="27">
        <f t="shared" si="4"/>
        <v>-10.60256824989409</v>
      </c>
      <c r="AO15" s="27">
        <f t="shared" si="4"/>
        <v>0</v>
      </c>
      <c r="AP15" s="27">
        <f t="shared" si="4"/>
        <v>11.833926686461412</v>
      </c>
      <c r="AQ15" s="27">
        <f t="shared" si="4"/>
        <v>4.3</v>
      </c>
      <c r="AR15" s="27">
        <f t="shared" si="4"/>
        <v>55.46666666666667</v>
      </c>
      <c r="AS15" s="27">
        <f t="shared" si="4"/>
        <v>184.436</v>
      </c>
      <c r="AT15" s="28">
        <f t="shared" si="4"/>
        <v>0</v>
      </c>
    </row>
    <row r="16" spans="1:46" ht="12.75">
      <c r="A16" s="26" t="s">
        <v>122</v>
      </c>
      <c r="B16" s="27">
        <f>IF(B158=0,0,(B157-B158)*100/B158)</f>
        <v>9.735733573808478</v>
      </c>
      <c r="C16" s="27">
        <f aca="true" t="shared" si="5" ref="C16:AT16">IF(C158=0,0,(C157-C158)*100/C158)</f>
        <v>10.592535888347884</v>
      </c>
      <c r="D16" s="27">
        <f t="shared" si="5"/>
        <v>12.61865614467722</v>
      </c>
      <c r="E16" s="27">
        <f t="shared" si="5"/>
        <v>3.4088662637766083</v>
      </c>
      <c r="F16" s="27">
        <f t="shared" si="5"/>
        <v>10.607109888726113</v>
      </c>
      <c r="G16" s="27">
        <f t="shared" si="5"/>
        <v>16.97524022129477</v>
      </c>
      <c r="H16" s="27">
        <f t="shared" si="5"/>
        <v>11.967567838171812</v>
      </c>
      <c r="I16" s="27">
        <f t="shared" si="5"/>
        <v>91.30904025973086</v>
      </c>
      <c r="J16" s="27">
        <f t="shared" si="5"/>
        <v>13.942387841991549</v>
      </c>
      <c r="K16" s="27">
        <f t="shared" si="5"/>
        <v>7.008526071294676</v>
      </c>
      <c r="L16" s="27">
        <f t="shared" si="5"/>
        <v>5.999973899539327</v>
      </c>
      <c r="M16" s="27">
        <f t="shared" si="5"/>
        <v>0</v>
      </c>
      <c r="N16" s="27">
        <f t="shared" si="5"/>
        <v>0</v>
      </c>
      <c r="O16" s="27">
        <f t="shared" si="5"/>
        <v>0</v>
      </c>
      <c r="P16" s="27">
        <f t="shared" si="5"/>
        <v>3.6978496051233023</v>
      </c>
      <c r="Q16" s="27">
        <f t="shared" si="5"/>
        <v>-15.91344888299021</v>
      </c>
      <c r="R16" s="27">
        <f t="shared" si="5"/>
        <v>0</v>
      </c>
      <c r="S16" s="27">
        <f t="shared" si="5"/>
        <v>-8.466871249423484</v>
      </c>
      <c r="T16" s="27">
        <f t="shared" si="5"/>
        <v>82.6013318898612</v>
      </c>
      <c r="U16" s="27">
        <f t="shared" si="5"/>
        <v>0</v>
      </c>
      <c r="V16" s="27">
        <f t="shared" si="5"/>
        <v>20.681760017031472</v>
      </c>
      <c r="W16" s="27">
        <f t="shared" si="5"/>
        <v>8.615893376089788</v>
      </c>
      <c r="X16" s="27">
        <f t="shared" si="5"/>
        <v>6.2</v>
      </c>
      <c r="Y16" s="27">
        <f t="shared" si="5"/>
        <v>13.358974065633715</v>
      </c>
      <c r="Z16" s="27">
        <f t="shared" si="5"/>
        <v>0</v>
      </c>
      <c r="AA16" s="27">
        <f t="shared" si="5"/>
        <v>88.80354015363612</v>
      </c>
      <c r="AB16" s="27">
        <f t="shared" si="5"/>
        <v>0</v>
      </c>
      <c r="AC16" s="27">
        <f t="shared" si="5"/>
        <v>33.62543352601156</v>
      </c>
      <c r="AD16" s="27">
        <f t="shared" si="5"/>
        <v>0</v>
      </c>
      <c r="AE16" s="27">
        <f t="shared" si="5"/>
        <v>13.77482781375164</v>
      </c>
      <c r="AF16" s="27">
        <f t="shared" si="5"/>
        <v>28.9303089850465</v>
      </c>
      <c r="AG16" s="27">
        <f t="shared" si="5"/>
        <v>19.745474895441046</v>
      </c>
      <c r="AH16" s="27">
        <f t="shared" si="5"/>
        <v>99.8683358523586</v>
      </c>
      <c r="AI16" s="27">
        <f t="shared" si="5"/>
        <v>0</v>
      </c>
      <c r="AJ16" s="27">
        <f t="shared" si="5"/>
        <v>0</v>
      </c>
      <c r="AK16" s="27">
        <f t="shared" si="5"/>
        <v>0</v>
      </c>
      <c r="AL16" s="27">
        <f t="shared" si="5"/>
        <v>0</v>
      </c>
      <c r="AM16" s="27">
        <f t="shared" si="5"/>
        <v>0</v>
      </c>
      <c r="AN16" s="27">
        <f t="shared" si="5"/>
        <v>14.257362972413086</v>
      </c>
      <c r="AO16" s="27">
        <f t="shared" si="5"/>
        <v>0</v>
      </c>
      <c r="AP16" s="27">
        <f t="shared" si="5"/>
        <v>13</v>
      </c>
      <c r="AQ16" s="27">
        <f t="shared" si="5"/>
        <v>0</v>
      </c>
      <c r="AR16" s="27">
        <f t="shared" si="5"/>
        <v>-22.919700565135507</v>
      </c>
      <c r="AS16" s="27">
        <f t="shared" si="5"/>
        <v>0</v>
      </c>
      <c r="AT16" s="28">
        <f t="shared" si="5"/>
        <v>0</v>
      </c>
    </row>
    <row r="17" spans="1:46" ht="12.75">
      <c r="A17" s="26" t="s">
        <v>123</v>
      </c>
      <c r="B17" s="27">
        <f>IF(B160=0,0,(B159-B160)*100/B160)</f>
        <v>10.999999870484938</v>
      </c>
      <c r="C17" s="27">
        <f aca="true" t="shared" si="6" ref="C17:AT17">IF(C160=0,0,(C159-C160)*100/C160)</f>
        <v>14.596147754335801</v>
      </c>
      <c r="D17" s="27">
        <f t="shared" si="6"/>
        <v>5.393713470066511</v>
      </c>
      <c r="E17" s="27">
        <f t="shared" si="6"/>
        <v>9.081771664008507</v>
      </c>
      <c r="F17" s="27">
        <f t="shared" si="6"/>
        <v>50.68324216618288</v>
      </c>
      <c r="G17" s="27">
        <f t="shared" si="6"/>
        <v>7.990583227954833</v>
      </c>
      <c r="H17" s="27">
        <f t="shared" si="6"/>
        <v>-14.688283164934631</v>
      </c>
      <c r="I17" s="27">
        <f t="shared" si="6"/>
        <v>-2.325363601097273</v>
      </c>
      <c r="J17" s="27">
        <f t="shared" si="6"/>
        <v>11.729832558973087</v>
      </c>
      <c r="K17" s="27">
        <f t="shared" si="6"/>
        <v>-4.053124110932525</v>
      </c>
      <c r="L17" s="27">
        <f t="shared" si="6"/>
        <v>6.000012928715937</v>
      </c>
      <c r="M17" s="27">
        <f t="shared" si="6"/>
        <v>0</v>
      </c>
      <c r="N17" s="27">
        <f t="shared" si="6"/>
        <v>0</v>
      </c>
      <c r="O17" s="27">
        <f t="shared" si="6"/>
        <v>0</v>
      </c>
      <c r="P17" s="27">
        <f t="shared" si="6"/>
        <v>0</v>
      </c>
      <c r="Q17" s="27">
        <f t="shared" si="6"/>
        <v>0</v>
      </c>
      <c r="R17" s="27">
        <f t="shared" si="6"/>
        <v>0</v>
      </c>
      <c r="S17" s="27">
        <f t="shared" si="6"/>
        <v>0</v>
      </c>
      <c r="T17" s="27">
        <f t="shared" si="6"/>
        <v>0</v>
      </c>
      <c r="U17" s="27">
        <f t="shared" si="6"/>
        <v>72.22792911950047</v>
      </c>
      <c r="V17" s="27">
        <f t="shared" si="6"/>
        <v>-100</v>
      </c>
      <c r="W17" s="27">
        <f t="shared" si="6"/>
        <v>-100</v>
      </c>
      <c r="X17" s="27">
        <f t="shared" si="6"/>
        <v>-100</v>
      </c>
      <c r="Y17" s="27">
        <f t="shared" si="6"/>
        <v>0</v>
      </c>
      <c r="Z17" s="27">
        <f t="shared" si="6"/>
        <v>0</v>
      </c>
      <c r="AA17" s="27">
        <f t="shared" si="6"/>
        <v>-100</v>
      </c>
      <c r="AB17" s="27">
        <f t="shared" si="6"/>
        <v>0</v>
      </c>
      <c r="AC17" s="27">
        <f t="shared" si="6"/>
        <v>-100</v>
      </c>
      <c r="AD17" s="27">
        <f t="shared" si="6"/>
        <v>-54.84762102462899</v>
      </c>
      <c r="AE17" s="27">
        <f t="shared" si="6"/>
        <v>0</v>
      </c>
      <c r="AF17" s="27">
        <f t="shared" si="6"/>
        <v>0</v>
      </c>
      <c r="AG17" s="27">
        <f t="shared" si="6"/>
        <v>0</v>
      </c>
      <c r="AH17" s="27">
        <f t="shared" si="6"/>
        <v>0</v>
      </c>
      <c r="AI17" s="27">
        <f t="shared" si="6"/>
        <v>24.13888141890649</v>
      </c>
      <c r="AJ17" s="27">
        <f t="shared" si="6"/>
        <v>0</v>
      </c>
      <c r="AK17" s="27">
        <f t="shared" si="6"/>
        <v>0</v>
      </c>
      <c r="AL17" s="27">
        <f t="shared" si="6"/>
        <v>0</v>
      </c>
      <c r="AM17" s="27">
        <f t="shared" si="6"/>
        <v>0</v>
      </c>
      <c r="AN17" s="27">
        <f t="shared" si="6"/>
        <v>0</v>
      </c>
      <c r="AO17" s="27">
        <f t="shared" si="6"/>
        <v>106.2866928457834</v>
      </c>
      <c r="AP17" s="27">
        <f t="shared" si="6"/>
        <v>0</v>
      </c>
      <c r="AQ17" s="27">
        <f t="shared" si="6"/>
        <v>0</v>
      </c>
      <c r="AR17" s="27">
        <f t="shared" si="6"/>
        <v>0</v>
      </c>
      <c r="AS17" s="27">
        <f t="shared" si="6"/>
        <v>0</v>
      </c>
      <c r="AT17" s="28">
        <f t="shared" si="6"/>
        <v>65.35510979336912</v>
      </c>
    </row>
    <row r="18" spans="1:46" ht="12.75">
      <c r="A18" s="26" t="s">
        <v>124</v>
      </c>
      <c r="B18" s="27">
        <f>IF(B162=0,0,(B161-B162)*100/B162)</f>
        <v>11.590165211709078</v>
      </c>
      <c r="C18" s="27">
        <f aca="true" t="shared" si="7" ref="C18:AT18">IF(C162=0,0,(C161-C162)*100/C162)</f>
        <v>10.945221918501804</v>
      </c>
      <c r="D18" s="27">
        <f t="shared" si="7"/>
        <v>8.906136570448556</v>
      </c>
      <c r="E18" s="27">
        <f t="shared" si="7"/>
        <v>5.245930274932038</v>
      </c>
      <c r="F18" s="27">
        <f t="shared" si="7"/>
        <v>14.817020159951948</v>
      </c>
      <c r="G18" s="27">
        <f t="shared" si="7"/>
        <v>13.443083803253066</v>
      </c>
      <c r="H18" s="27">
        <f t="shared" si="7"/>
        <v>13.807890101902986</v>
      </c>
      <c r="I18" s="27">
        <f t="shared" si="7"/>
        <v>18.002576136467056</v>
      </c>
      <c r="J18" s="27">
        <f t="shared" si="7"/>
        <v>13.81834276522171</v>
      </c>
      <c r="K18" s="27">
        <f t="shared" si="7"/>
        <v>3.682531058558675</v>
      </c>
      <c r="L18" s="27">
        <f t="shared" si="7"/>
        <v>1.6223919640087556</v>
      </c>
      <c r="M18" s="27">
        <f t="shared" si="7"/>
        <v>0</v>
      </c>
      <c r="N18" s="27">
        <f t="shared" si="7"/>
        <v>2.2707299067352062</v>
      </c>
      <c r="O18" s="27">
        <f t="shared" si="7"/>
        <v>8.822481170712106</v>
      </c>
      <c r="P18" s="27">
        <f t="shared" si="7"/>
        <v>18.289473795933812</v>
      </c>
      <c r="Q18" s="27">
        <f t="shared" si="7"/>
        <v>1.3213789701571137</v>
      </c>
      <c r="R18" s="27">
        <f t="shared" si="7"/>
        <v>-38.6317617556812</v>
      </c>
      <c r="S18" s="27">
        <f t="shared" si="7"/>
        <v>3.447917089656317</v>
      </c>
      <c r="T18" s="27">
        <f t="shared" si="7"/>
        <v>59.309505275411986</v>
      </c>
      <c r="U18" s="27">
        <f t="shared" si="7"/>
        <v>55.39790790930734</v>
      </c>
      <c r="V18" s="27">
        <f t="shared" si="7"/>
        <v>-2.961481091526834</v>
      </c>
      <c r="W18" s="27">
        <f t="shared" si="7"/>
        <v>-26.793629527812406</v>
      </c>
      <c r="X18" s="27">
        <f t="shared" si="7"/>
        <v>-25.932363477705028</v>
      </c>
      <c r="Y18" s="27">
        <f t="shared" si="7"/>
        <v>11.02722496592867</v>
      </c>
      <c r="Z18" s="27">
        <f t="shared" si="7"/>
        <v>194.73583171762363</v>
      </c>
      <c r="AA18" s="27">
        <f t="shared" si="7"/>
        <v>28.484397813182916</v>
      </c>
      <c r="AB18" s="27">
        <f t="shared" si="7"/>
        <v>0</v>
      </c>
      <c r="AC18" s="27">
        <f t="shared" si="7"/>
        <v>-10.860491322965968</v>
      </c>
      <c r="AD18" s="27">
        <f t="shared" si="7"/>
        <v>-61.10452471564661</v>
      </c>
      <c r="AE18" s="27">
        <f t="shared" si="7"/>
        <v>9.531093909967064</v>
      </c>
      <c r="AF18" s="27">
        <f t="shared" si="7"/>
        <v>30.895048762488628</v>
      </c>
      <c r="AG18" s="27">
        <f t="shared" si="7"/>
        <v>26.50744988884337</v>
      </c>
      <c r="AH18" s="27">
        <f t="shared" si="7"/>
        <v>37.2275081090829</v>
      </c>
      <c r="AI18" s="27">
        <f t="shared" si="7"/>
        <v>11.322977891049216</v>
      </c>
      <c r="AJ18" s="27">
        <f t="shared" si="7"/>
        <v>7.342716666666667</v>
      </c>
      <c r="AK18" s="27">
        <f t="shared" si="7"/>
        <v>-100</v>
      </c>
      <c r="AL18" s="27">
        <f t="shared" si="7"/>
        <v>6.2223844539328645</v>
      </c>
      <c r="AM18" s="27">
        <f t="shared" si="7"/>
        <v>94.77022186536693</v>
      </c>
      <c r="AN18" s="27">
        <f t="shared" si="7"/>
        <v>4.834703339100723</v>
      </c>
      <c r="AO18" s="27">
        <f t="shared" si="7"/>
        <v>106.2866928457834</v>
      </c>
      <c r="AP18" s="27">
        <f t="shared" si="7"/>
        <v>11.824524918560238</v>
      </c>
      <c r="AQ18" s="27">
        <f t="shared" si="7"/>
        <v>-0.56</v>
      </c>
      <c r="AR18" s="27">
        <f t="shared" si="7"/>
        <v>2.994030373297879</v>
      </c>
      <c r="AS18" s="27">
        <f t="shared" si="7"/>
        <v>197.55304761904762</v>
      </c>
      <c r="AT18" s="28">
        <f t="shared" si="7"/>
        <v>58.62186625574847</v>
      </c>
    </row>
    <row r="19" spans="1:46" ht="12.75">
      <c r="A19" s="26" t="s">
        <v>125</v>
      </c>
      <c r="B19" s="27">
        <f>IF(B164=0,0,(B163-B164)*100/B164)</f>
        <v>50.78897343290523</v>
      </c>
      <c r="C19" s="27">
        <f aca="true" t="shared" si="8" ref="C19:AT19">IF(C164=0,0,(C163-C164)*100/C164)</f>
        <v>-1.0044596693057664</v>
      </c>
      <c r="D19" s="27">
        <f t="shared" si="8"/>
        <v>5.524989677457019</v>
      </c>
      <c r="E19" s="27">
        <f t="shared" si="8"/>
        <v>3.6531285706295495</v>
      </c>
      <c r="F19" s="27">
        <f t="shared" si="8"/>
        <v>7.420572980378725</v>
      </c>
      <c r="G19" s="27">
        <f t="shared" si="8"/>
        <v>560.7032599393137</v>
      </c>
      <c r="H19" s="27">
        <f t="shared" si="8"/>
        <v>0</v>
      </c>
      <c r="I19" s="27">
        <f t="shared" si="8"/>
        <v>13.50157566274491</v>
      </c>
      <c r="J19" s="27">
        <f t="shared" si="8"/>
        <v>8.652728963843682</v>
      </c>
      <c r="K19" s="27">
        <f t="shared" si="8"/>
        <v>4.9001136626503605</v>
      </c>
      <c r="L19" s="27">
        <f t="shared" si="8"/>
        <v>-3.969835638311139</v>
      </c>
      <c r="M19" s="27">
        <f t="shared" si="8"/>
        <v>-1.2016238159675237</v>
      </c>
      <c r="N19" s="27">
        <f t="shared" si="8"/>
        <v>35.06695641307242</v>
      </c>
      <c r="O19" s="27">
        <f t="shared" si="8"/>
        <v>17.38605461461982</v>
      </c>
      <c r="P19" s="27">
        <f t="shared" si="8"/>
        <v>15.600468087181238</v>
      </c>
      <c r="Q19" s="27">
        <f t="shared" si="8"/>
        <v>13.024529163208056</v>
      </c>
      <c r="R19" s="27">
        <f t="shared" si="8"/>
        <v>14.82068534919906</v>
      </c>
      <c r="S19" s="27">
        <f t="shared" si="8"/>
        <v>19.742853818044615</v>
      </c>
      <c r="T19" s="27">
        <f t="shared" si="8"/>
        <v>27.19075185566644</v>
      </c>
      <c r="U19" s="27">
        <f t="shared" si="8"/>
        <v>8.012649223326733</v>
      </c>
      <c r="V19" s="27">
        <f t="shared" si="8"/>
        <v>21.147370209151713</v>
      </c>
      <c r="W19" s="27">
        <f t="shared" si="8"/>
        <v>10.903968526713186</v>
      </c>
      <c r="X19" s="27">
        <f t="shared" si="8"/>
        <v>14.14131982094433</v>
      </c>
      <c r="Y19" s="27">
        <f t="shared" si="8"/>
        <v>1.4891892101567894</v>
      </c>
      <c r="Z19" s="27">
        <f t="shared" si="8"/>
        <v>24.478742669169808</v>
      </c>
      <c r="AA19" s="27">
        <f t="shared" si="8"/>
        <v>21.53436992976272</v>
      </c>
      <c r="AB19" s="27">
        <f t="shared" si="8"/>
        <v>28.494067201419437</v>
      </c>
      <c r="AC19" s="27">
        <f t="shared" si="8"/>
        <v>20.373160704652417</v>
      </c>
      <c r="AD19" s="27">
        <f t="shared" si="8"/>
        <v>18.467401031380497</v>
      </c>
      <c r="AE19" s="27">
        <f t="shared" si="8"/>
        <v>72.83088231160582</v>
      </c>
      <c r="AF19" s="27">
        <f t="shared" si="8"/>
        <v>19.710044151345787</v>
      </c>
      <c r="AG19" s="27">
        <f t="shared" si="8"/>
        <v>5.734613993175174</v>
      </c>
      <c r="AH19" s="27">
        <f t="shared" si="8"/>
        <v>4.120885934353926</v>
      </c>
      <c r="AI19" s="27">
        <f t="shared" si="8"/>
        <v>35.879093780765494</v>
      </c>
      <c r="AJ19" s="27">
        <f t="shared" si="8"/>
        <v>30.18347806157529</v>
      </c>
      <c r="AK19" s="27">
        <f t="shared" si="8"/>
        <v>-100</v>
      </c>
      <c r="AL19" s="27">
        <f t="shared" si="8"/>
        <v>38.486890288560126</v>
      </c>
      <c r="AM19" s="27">
        <f t="shared" si="8"/>
        <v>33.58754594912513</v>
      </c>
      <c r="AN19" s="27">
        <f t="shared" si="8"/>
        <v>20.65365634952537</v>
      </c>
      <c r="AO19" s="27">
        <f t="shared" si="8"/>
        <v>12.264184433213213</v>
      </c>
      <c r="AP19" s="27">
        <f t="shared" si="8"/>
        <v>18.839229926679288</v>
      </c>
      <c r="AQ19" s="27">
        <f t="shared" si="8"/>
        <v>26.64474207059067</v>
      </c>
      <c r="AR19" s="27">
        <f t="shared" si="8"/>
        <v>23.9216402481958</v>
      </c>
      <c r="AS19" s="27">
        <f t="shared" si="8"/>
        <v>20.187924458089125</v>
      </c>
      <c r="AT19" s="28">
        <f t="shared" si="8"/>
        <v>13.064728701054753</v>
      </c>
    </row>
    <row r="20" spans="1:46" ht="12.75">
      <c r="A20" s="26" t="s">
        <v>126</v>
      </c>
      <c r="B20" s="27">
        <f>IF(B166=0,0,(B165-B166)*100/B166)</f>
        <v>21.343598084176882</v>
      </c>
      <c r="C20" s="27">
        <f aca="true" t="shared" si="9" ref="C20:AT20">IF(C166=0,0,(C165-C166)*100/C166)</f>
        <v>13.614467759847457</v>
      </c>
      <c r="D20" s="27">
        <f t="shared" si="9"/>
        <v>0</v>
      </c>
      <c r="E20" s="27">
        <f t="shared" si="9"/>
        <v>-10.930788115581835</v>
      </c>
      <c r="F20" s="27">
        <f t="shared" si="9"/>
        <v>120.6401037805782</v>
      </c>
      <c r="G20" s="27">
        <f t="shared" si="9"/>
        <v>-100</v>
      </c>
      <c r="H20" s="27">
        <f t="shared" si="9"/>
        <v>-58.84198685188116</v>
      </c>
      <c r="I20" s="27">
        <f t="shared" si="9"/>
        <v>-6.072298882570485</v>
      </c>
      <c r="J20" s="27">
        <f t="shared" si="9"/>
        <v>-19.956014771694868</v>
      </c>
      <c r="K20" s="27">
        <f t="shared" si="9"/>
        <v>0</v>
      </c>
      <c r="L20" s="27">
        <f t="shared" si="9"/>
        <v>42.221113230078245</v>
      </c>
      <c r="M20" s="27">
        <f t="shared" si="9"/>
        <v>0</v>
      </c>
      <c r="N20" s="27">
        <f t="shared" si="9"/>
        <v>35.74820405926419</v>
      </c>
      <c r="O20" s="27">
        <f t="shared" si="9"/>
        <v>28.215819821502002</v>
      </c>
      <c r="P20" s="27">
        <f t="shared" si="9"/>
        <v>135.74589933671479</v>
      </c>
      <c r="Q20" s="27">
        <f t="shared" si="9"/>
        <v>3.4649344521955987</v>
      </c>
      <c r="R20" s="27">
        <f t="shared" si="9"/>
        <v>0</v>
      </c>
      <c r="S20" s="27">
        <f t="shared" si="9"/>
        <v>35.76610400893633</v>
      </c>
      <c r="T20" s="27">
        <f t="shared" si="9"/>
        <v>1.1533171093006032</v>
      </c>
      <c r="U20" s="27">
        <f t="shared" si="9"/>
        <v>-11.284834356276503</v>
      </c>
      <c r="V20" s="27">
        <f t="shared" si="9"/>
        <v>-98.92204548442224</v>
      </c>
      <c r="W20" s="27">
        <f t="shared" si="9"/>
        <v>2.693966893931974</v>
      </c>
      <c r="X20" s="27">
        <f t="shared" si="9"/>
        <v>7.53306497987349</v>
      </c>
      <c r="Y20" s="27">
        <f t="shared" si="9"/>
        <v>0.9411416886348518</v>
      </c>
      <c r="Z20" s="27">
        <f t="shared" si="9"/>
        <v>-100</v>
      </c>
      <c r="AA20" s="27">
        <f t="shared" si="9"/>
        <v>-1.147239263803681</v>
      </c>
      <c r="AB20" s="27">
        <f t="shared" si="9"/>
        <v>16.937392865888498</v>
      </c>
      <c r="AC20" s="27">
        <f t="shared" si="9"/>
        <v>21.026397159871735</v>
      </c>
      <c r="AD20" s="27">
        <f t="shared" si="9"/>
        <v>-1.1031761972871248</v>
      </c>
      <c r="AE20" s="27">
        <f t="shared" si="9"/>
        <v>9.61022474827616</v>
      </c>
      <c r="AF20" s="27">
        <f t="shared" si="9"/>
        <v>-20.655874439443792</v>
      </c>
      <c r="AG20" s="27">
        <f t="shared" si="9"/>
        <v>28.08278257457961</v>
      </c>
      <c r="AH20" s="27">
        <f t="shared" si="9"/>
        <v>1.942552987436463</v>
      </c>
      <c r="AI20" s="27">
        <f t="shared" si="9"/>
        <v>14.004334584061333</v>
      </c>
      <c r="AJ20" s="27">
        <f t="shared" si="9"/>
        <v>39.74779618136538</v>
      </c>
      <c r="AK20" s="27">
        <f t="shared" si="9"/>
        <v>-100</v>
      </c>
      <c r="AL20" s="27">
        <f t="shared" si="9"/>
        <v>4.411973581421774</v>
      </c>
      <c r="AM20" s="27">
        <f t="shared" si="9"/>
        <v>-9.363933620159804</v>
      </c>
      <c r="AN20" s="27">
        <f t="shared" si="9"/>
        <v>87.24234836592339</v>
      </c>
      <c r="AO20" s="27">
        <f t="shared" si="9"/>
        <v>6.2333629784081594</v>
      </c>
      <c r="AP20" s="27">
        <f t="shared" si="9"/>
        <v>-2.332238933803968</v>
      </c>
      <c r="AQ20" s="27">
        <f t="shared" si="9"/>
        <v>14.617682373268515</v>
      </c>
      <c r="AR20" s="27">
        <f t="shared" si="9"/>
        <v>3.427714826994567</v>
      </c>
      <c r="AS20" s="27">
        <f t="shared" si="9"/>
        <v>85.7692930528816</v>
      </c>
      <c r="AT20" s="28">
        <f t="shared" si="9"/>
        <v>12.225693991664254</v>
      </c>
    </row>
    <row r="21" spans="1:46" ht="12.75">
      <c r="A21" s="26" t="s">
        <v>127</v>
      </c>
      <c r="B21" s="27">
        <f>IF((B142+B143)=0,0,B141*100/(B142+B143))</f>
        <v>91.31743265073295</v>
      </c>
      <c r="C21" s="27">
        <f aca="true" t="shared" si="10" ref="C21:AT21">IF((C142+C143)=0,0,C141*100/(C142+C143))</f>
        <v>87.44513013734735</v>
      </c>
      <c r="D21" s="27">
        <f t="shared" si="10"/>
        <v>98.47687759276566</v>
      </c>
      <c r="E21" s="27">
        <f t="shared" si="10"/>
        <v>89.9018694631963</v>
      </c>
      <c r="F21" s="27">
        <f t="shared" si="10"/>
        <v>96.9579565751409</v>
      </c>
      <c r="G21" s="27">
        <f t="shared" si="10"/>
        <v>79.67301230199507</v>
      </c>
      <c r="H21" s="27">
        <f t="shared" si="10"/>
        <v>78.088532205174</v>
      </c>
      <c r="I21" s="27">
        <f t="shared" si="10"/>
        <v>60.000017668867216</v>
      </c>
      <c r="J21" s="27">
        <f t="shared" si="10"/>
        <v>98.27834910585761</v>
      </c>
      <c r="K21" s="27">
        <f t="shared" si="10"/>
        <v>89.29929936018536</v>
      </c>
      <c r="L21" s="27">
        <f t="shared" si="10"/>
        <v>56.53681719273115</v>
      </c>
      <c r="M21" s="27">
        <f t="shared" si="10"/>
        <v>100</v>
      </c>
      <c r="N21" s="27">
        <f t="shared" si="10"/>
        <v>34.15734312791041</v>
      </c>
      <c r="O21" s="27">
        <f t="shared" si="10"/>
        <v>88.35915981673507</v>
      </c>
      <c r="P21" s="27">
        <f t="shared" si="10"/>
        <v>93.42136602388743</v>
      </c>
      <c r="Q21" s="27">
        <f t="shared" si="10"/>
        <v>98.59271658285999</v>
      </c>
      <c r="R21" s="27">
        <f t="shared" si="10"/>
        <v>34.22980129628269</v>
      </c>
      <c r="S21" s="27">
        <f t="shared" si="10"/>
        <v>92.30805084378723</v>
      </c>
      <c r="T21" s="27">
        <f t="shared" si="10"/>
        <v>99.99991013419537</v>
      </c>
      <c r="U21" s="27">
        <f t="shared" si="10"/>
        <v>56.29888042618556</v>
      </c>
      <c r="V21" s="27">
        <f t="shared" si="10"/>
        <v>6.211196404502377E-07</v>
      </c>
      <c r="W21" s="27">
        <f t="shared" si="10"/>
        <v>61.442951541834844</v>
      </c>
      <c r="X21" s="27">
        <f t="shared" si="10"/>
        <v>115.25498348089907</v>
      </c>
      <c r="Y21" s="27">
        <f t="shared" si="10"/>
        <v>85.95316293247794</v>
      </c>
      <c r="Z21" s="27">
        <f t="shared" si="10"/>
        <v>99.99999488041743</v>
      </c>
      <c r="AA21" s="27">
        <f t="shared" si="10"/>
        <v>100.36908512227599</v>
      </c>
      <c r="AB21" s="27">
        <f t="shared" si="10"/>
        <v>100</v>
      </c>
      <c r="AC21" s="27">
        <f t="shared" si="10"/>
        <v>45.132807918874576</v>
      </c>
      <c r="AD21" s="27">
        <f t="shared" si="10"/>
        <v>62.82572039259314</v>
      </c>
      <c r="AE21" s="27">
        <f t="shared" si="10"/>
        <v>43.89349434845869</v>
      </c>
      <c r="AF21" s="27">
        <f t="shared" si="10"/>
        <v>92.5448497009543</v>
      </c>
      <c r="AG21" s="27">
        <f t="shared" si="10"/>
        <v>99.38862552193748</v>
      </c>
      <c r="AH21" s="27">
        <f t="shared" si="10"/>
        <v>66.81729036763092</v>
      </c>
      <c r="AI21" s="27">
        <f t="shared" si="10"/>
        <v>49.51379894254022</v>
      </c>
      <c r="AJ21" s="27">
        <f t="shared" si="10"/>
        <v>101.18511419984607</v>
      </c>
      <c r="AK21" s="27">
        <f t="shared" si="10"/>
        <v>0</v>
      </c>
      <c r="AL21" s="27">
        <f t="shared" si="10"/>
        <v>100.00119011561007</v>
      </c>
      <c r="AM21" s="27">
        <f t="shared" si="10"/>
        <v>56.94623962541441</v>
      </c>
      <c r="AN21" s="27">
        <f t="shared" si="10"/>
        <v>122.32183353194658</v>
      </c>
      <c r="AO21" s="27">
        <f t="shared" si="10"/>
        <v>30.52733804998622</v>
      </c>
      <c r="AP21" s="27">
        <f t="shared" si="10"/>
        <v>71.76595201335643</v>
      </c>
      <c r="AQ21" s="27">
        <f t="shared" si="10"/>
        <v>88.25402896961214</v>
      </c>
      <c r="AR21" s="27">
        <f t="shared" si="10"/>
        <v>94.69064848120594</v>
      </c>
      <c r="AS21" s="27">
        <f t="shared" si="10"/>
        <v>99.86812888421963</v>
      </c>
      <c r="AT21" s="28">
        <f t="shared" si="10"/>
        <v>93.42718457701825</v>
      </c>
    </row>
    <row r="22" spans="1:46" ht="12.75">
      <c r="A22" s="26" t="s">
        <v>128</v>
      </c>
      <c r="B22" s="27">
        <f>IF(+B183=0,0,+B192*100/B183)</f>
        <v>87.50493248861933</v>
      </c>
      <c r="C22" s="27">
        <f aca="true" t="shared" si="11" ref="C22:AT22">IF(+C183=0,0,+C192*100/C183)</f>
        <v>84.63116070847008</v>
      </c>
      <c r="D22" s="27">
        <f t="shared" si="11"/>
        <v>96.11528218057332</v>
      </c>
      <c r="E22" s="27">
        <f t="shared" si="11"/>
        <v>88.65511082829231</v>
      </c>
      <c r="F22" s="27">
        <f t="shared" si="11"/>
        <v>95.86273820388983</v>
      </c>
      <c r="G22" s="27">
        <f t="shared" si="11"/>
        <v>81.30436465887401</v>
      </c>
      <c r="H22" s="27">
        <f t="shared" si="11"/>
        <v>96.53630054857172</v>
      </c>
      <c r="I22" s="27">
        <f t="shared" si="11"/>
        <v>50.530811720490995</v>
      </c>
      <c r="J22" s="27">
        <f t="shared" si="11"/>
        <v>96.6572726367565</v>
      </c>
      <c r="K22" s="27">
        <f t="shared" si="11"/>
        <v>88.23450181503596</v>
      </c>
      <c r="L22" s="27">
        <f t="shared" si="11"/>
        <v>42.57626330560122</v>
      </c>
      <c r="M22" s="27">
        <f t="shared" si="11"/>
        <v>0</v>
      </c>
      <c r="N22" s="27">
        <f t="shared" si="11"/>
        <v>49.842289190688504</v>
      </c>
      <c r="O22" s="27">
        <f t="shared" si="11"/>
        <v>67.51569114416031</v>
      </c>
      <c r="P22" s="27">
        <f t="shared" si="11"/>
        <v>88.39714529263517</v>
      </c>
      <c r="Q22" s="27">
        <f t="shared" si="11"/>
        <v>79.04862227526357</v>
      </c>
      <c r="R22" s="27">
        <f t="shared" si="11"/>
        <v>23.959419750902942</v>
      </c>
      <c r="S22" s="27">
        <f t="shared" si="11"/>
        <v>89.45868552737495</v>
      </c>
      <c r="T22" s="27">
        <f t="shared" si="11"/>
        <v>99.41580981596319</v>
      </c>
      <c r="U22" s="27">
        <f t="shared" si="11"/>
        <v>92.49947394437145</v>
      </c>
      <c r="V22" s="27">
        <f t="shared" si="11"/>
        <v>6.419460435106406E-07</v>
      </c>
      <c r="W22" s="27">
        <f t="shared" si="11"/>
        <v>38.70581581594453</v>
      </c>
      <c r="X22" s="27">
        <f t="shared" si="11"/>
        <v>77.81553254460427</v>
      </c>
      <c r="Y22" s="27">
        <f t="shared" si="11"/>
        <v>79.6471201679928</v>
      </c>
      <c r="Z22" s="27">
        <f t="shared" si="11"/>
        <v>96.54394253388804</v>
      </c>
      <c r="AA22" s="27">
        <f t="shared" si="11"/>
        <v>88.80590206399128</v>
      </c>
      <c r="AB22" s="27">
        <f t="shared" si="11"/>
        <v>56.2429696287964</v>
      </c>
      <c r="AC22" s="27">
        <f t="shared" si="11"/>
        <v>34.974994299612376</v>
      </c>
      <c r="AD22" s="27">
        <f t="shared" si="11"/>
        <v>48.47259074097864</v>
      </c>
      <c r="AE22" s="27">
        <f t="shared" si="11"/>
        <v>38.4736710593472</v>
      </c>
      <c r="AF22" s="27">
        <f t="shared" si="11"/>
        <v>75.60923430857378</v>
      </c>
      <c r="AG22" s="27">
        <f t="shared" si="11"/>
        <v>96.95966057720408</v>
      </c>
      <c r="AH22" s="27">
        <f t="shared" si="11"/>
        <v>63.79428186502312</v>
      </c>
      <c r="AI22" s="27">
        <f t="shared" si="11"/>
        <v>45.5582706252117</v>
      </c>
      <c r="AJ22" s="27">
        <f t="shared" si="11"/>
        <v>79.56897639120207</v>
      </c>
      <c r="AK22" s="27">
        <f t="shared" si="11"/>
        <v>0</v>
      </c>
      <c r="AL22" s="27">
        <f t="shared" si="11"/>
        <v>50.24608865843854</v>
      </c>
      <c r="AM22" s="27">
        <f t="shared" si="11"/>
        <v>47.60656433414158</v>
      </c>
      <c r="AN22" s="27">
        <f t="shared" si="11"/>
        <v>117.10851155194838</v>
      </c>
      <c r="AO22" s="27">
        <f t="shared" si="11"/>
        <v>19.559127920865148</v>
      </c>
      <c r="AP22" s="27">
        <f t="shared" si="11"/>
        <v>66.7536615458921</v>
      </c>
      <c r="AQ22" s="27">
        <f t="shared" si="11"/>
        <v>60.134693517951284</v>
      </c>
      <c r="AR22" s="27">
        <f t="shared" si="11"/>
        <v>82.24594033287751</v>
      </c>
      <c r="AS22" s="27">
        <f t="shared" si="11"/>
        <v>48.05367147653469</v>
      </c>
      <c r="AT22" s="28">
        <f t="shared" si="11"/>
        <v>47.776543545207645</v>
      </c>
    </row>
    <row r="23" spans="1:46" ht="12.75">
      <c r="A23" s="26" t="s">
        <v>129</v>
      </c>
      <c r="B23" s="27">
        <f>IF(+B183=0,0,+(B184+B192)*100/B183)</f>
        <v>87.50493248861933</v>
      </c>
      <c r="C23" s="27">
        <f aca="true" t="shared" si="12" ref="C23:AT23">IF(+C183=0,0,+(C184+C192)*100/C183)</f>
        <v>84.63116070847008</v>
      </c>
      <c r="D23" s="27">
        <f t="shared" si="12"/>
        <v>96.11528218057332</v>
      </c>
      <c r="E23" s="27">
        <f t="shared" si="12"/>
        <v>88.65511082829231</v>
      </c>
      <c r="F23" s="27">
        <f t="shared" si="12"/>
        <v>95.86273820388983</v>
      </c>
      <c r="G23" s="27">
        <f t="shared" si="12"/>
        <v>81.30436465887401</v>
      </c>
      <c r="H23" s="27">
        <f t="shared" si="12"/>
        <v>96.53630054857172</v>
      </c>
      <c r="I23" s="27">
        <f t="shared" si="12"/>
        <v>50.530811720490995</v>
      </c>
      <c r="J23" s="27">
        <f t="shared" si="12"/>
        <v>96.6572726367565</v>
      </c>
      <c r="K23" s="27">
        <f t="shared" si="12"/>
        <v>88.23450181503596</v>
      </c>
      <c r="L23" s="27">
        <f t="shared" si="12"/>
        <v>70.16878375713709</v>
      </c>
      <c r="M23" s="27">
        <f t="shared" si="12"/>
        <v>0</v>
      </c>
      <c r="N23" s="27">
        <f t="shared" si="12"/>
        <v>49.842289190688504</v>
      </c>
      <c r="O23" s="27">
        <f t="shared" si="12"/>
        <v>67.51569114416031</v>
      </c>
      <c r="P23" s="27">
        <f t="shared" si="12"/>
        <v>88.39714529263517</v>
      </c>
      <c r="Q23" s="27">
        <f t="shared" si="12"/>
        <v>79.04862227526357</v>
      </c>
      <c r="R23" s="27">
        <f t="shared" si="12"/>
        <v>23.959419750902942</v>
      </c>
      <c r="S23" s="27">
        <f t="shared" si="12"/>
        <v>89.45868552737495</v>
      </c>
      <c r="T23" s="27">
        <f t="shared" si="12"/>
        <v>99.41580981596319</v>
      </c>
      <c r="U23" s="27">
        <f t="shared" si="12"/>
        <v>92.49947394437145</v>
      </c>
      <c r="V23" s="27">
        <f t="shared" si="12"/>
        <v>6.419460435106406E-07</v>
      </c>
      <c r="W23" s="27">
        <f t="shared" si="12"/>
        <v>38.70581581594453</v>
      </c>
      <c r="X23" s="27">
        <f t="shared" si="12"/>
        <v>77.81553254460427</v>
      </c>
      <c r="Y23" s="27">
        <f t="shared" si="12"/>
        <v>79.6471201679928</v>
      </c>
      <c r="Z23" s="27">
        <f t="shared" si="12"/>
        <v>96.54394253388804</v>
      </c>
      <c r="AA23" s="27">
        <f t="shared" si="12"/>
        <v>88.80590206399128</v>
      </c>
      <c r="AB23" s="27">
        <f t="shared" si="12"/>
        <v>56.2429696287964</v>
      </c>
      <c r="AC23" s="27">
        <f t="shared" si="12"/>
        <v>34.974994299612376</v>
      </c>
      <c r="AD23" s="27">
        <f t="shared" si="12"/>
        <v>48.47259074097864</v>
      </c>
      <c r="AE23" s="27">
        <f t="shared" si="12"/>
        <v>38.4736710593472</v>
      </c>
      <c r="AF23" s="27">
        <f t="shared" si="12"/>
        <v>75.60923430857378</v>
      </c>
      <c r="AG23" s="27">
        <f t="shared" si="12"/>
        <v>96.95966057720408</v>
      </c>
      <c r="AH23" s="27">
        <f t="shared" si="12"/>
        <v>63.79428186502312</v>
      </c>
      <c r="AI23" s="27">
        <f t="shared" si="12"/>
        <v>45.5582706252117</v>
      </c>
      <c r="AJ23" s="27">
        <f t="shared" si="12"/>
        <v>79.56897639120207</v>
      </c>
      <c r="AK23" s="27">
        <f t="shared" si="12"/>
        <v>0</v>
      </c>
      <c r="AL23" s="27">
        <f t="shared" si="12"/>
        <v>50.24608865843854</v>
      </c>
      <c r="AM23" s="27">
        <f t="shared" si="12"/>
        <v>87.34523138353089</v>
      </c>
      <c r="AN23" s="27">
        <f t="shared" si="12"/>
        <v>117.10851155194838</v>
      </c>
      <c r="AO23" s="27">
        <f t="shared" si="12"/>
        <v>19.559127920865148</v>
      </c>
      <c r="AP23" s="27">
        <f t="shared" si="12"/>
        <v>66.7536615458921</v>
      </c>
      <c r="AQ23" s="27">
        <f t="shared" si="12"/>
        <v>60.134693517951284</v>
      </c>
      <c r="AR23" s="27">
        <f t="shared" si="12"/>
        <v>82.24594033287751</v>
      </c>
      <c r="AS23" s="27">
        <f t="shared" si="12"/>
        <v>48.05367147653469</v>
      </c>
      <c r="AT23" s="28">
        <f t="shared" si="12"/>
        <v>47.776543545207645</v>
      </c>
    </row>
    <row r="24" spans="1:46" ht="12.75">
      <c r="A24" s="26" t="s">
        <v>130</v>
      </c>
      <c r="B24" s="27">
        <f>IF(+B5=0,0,+B182*100/B5)</f>
        <v>13.466081391283359</v>
      </c>
      <c r="C24" s="27">
        <f aca="true" t="shared" si="13" ref="C24:AT24">IF(+C5=0,0,+C182*100/C5)</f>
        <v>17.801417608012155</v>
      </c>
      <c r="D24" s="27">
        <f t="shared" si="13"/>
        <v>17.49080235978187</v>
      </c>
      <c r="E24" s="27">
        <f t="shared" si="13"/>
        <v>10.45602607116918</v>
      </c>
      <c r="F24" s="27">
        <f t="shared" si="13"/>
        <v>13.535655994121973</v>
      </c>
      <c r="G24" s="27">
        <f t="shared" si="13"/>
        <v>38.983672695891826</v>
      </c>
      <c r="H24" s="27">
        <f t="shared" si="13"/>
        <v>7.034175446600803</v>
      </c>
      <c r="I24" s="27">
        <f t="shared" si="13"/>
        <v>33.55625128528162</v>
      </c>
      <c r="J24" s="27">
        <f t="shared" si="13"/>
        <v>3.5185298833523975</v>
      </c>
      <c r="K24" s="27">
        <f t="shared" si="13"/>
        <v>11.249540439426704</v>
      </c>
      <c r="L24" s="27">
        <f t="shared" si="13"/>
        <v>49.95615579840308</v>
      </c>
      <c r="M24" s="27">
        <f t="shared" si="13"/>
        <v>2.6025078184483053</v>
      </c>
      <c r="N24" s="27">
        <f t="shared" si="13"/>
        <v>0</v>
      </c>
      <c r="O24" s="27">
        <f t="shared" si="13"/>
        <v>8.203729871373211</v>
      </c>
      <c r="P24" s="27">
        <f t="shared" si="13"/>
        <v>13.012852653593384</v>
      </c>
      <c r="Q24" s="27">
        <f t="shared" si="13"/>
        <v>0</v>
      </c>
      <c r="R24" s="27">
        <f t="shared" si="13"/>
        <v>17.35114660390671</v>
      </c>
      <c r="S24" s="27">
        <f t="shared" si="13"/>
        <v>7.8271740142699695</v>
      </c>
      <c r="T24" s="27">
        <f t="shared" si="13"/>
        <v>34.879813898395795</v>
      </c>
      <c r="U24" s="27">
        <f t="shared" si="13"/>
        <v>-0.2952891062347301</v>
      </c>
      <c r="V24" s="27">
        <f t="shared" si="13"/>
        <v>10.299615869403627</v>
      </c>
      <c r="W24" s="27">
        <f t="shared" si="13"/>
        <v>34.32951097093045</v>
      </c>
      <c r="X24" s="27">
        <f t="shared" si="13"/>
        <v>13.884015453361421</v>
      </c>
      <c r="Y24" s="27">
        <f t="shared" si="13"/>
        <v>11.574795024991936</v>
      </c>
      <c r="Z24" s="27">
        <f t="shared" si="13"/>
        <v>0</v>
      </c>
      <c r="AA24" s="27">
        <f t="shared" si="13"/>
        <v>6.82403931984773</v>
      </c>
      <c r="AB24" s="27">
        <f t="shared" si="13"/>
        <v>6.212352094891309</v>
      </c>
      <c r="AC24" s="27">
        <f t="shared" si="13"/>
        <v>17.62092688968836</v>
      </c>
      <c r="AD24" s="27">
        <f t="shared" si="13"/>
        <v>67.46596301606799</v>
      </c>
      <c r="AE24" s="27">
        <f t="shared" si="13"/>
        <v>7.180732669379236</v>
      </c>
      <c r="AF24" s="27">
        <f t="shared" si="13"/>
        <v>5.588400673636691</v>
      </c>
      <c r="AG24" s="27">
        <f t="shared" si="13"/>
        <v>12.075008968484777</v>
      </c>
      <c r="AH24" s="27">
        <f t="shared" si="13"/>
        <v>24.229834777343463</v>
      </c>
      <c r="AI24" s="27">
        <f t="shared" si="13"/>
        <v>15.10475988380956</v>
      </c>
      <c r="AJ24" s="27">
        <f t="shared" si="13"/>
        <v>29.772212596853546</v>
      </c>
      <c r="AK24" s="27">
        <f t="shared" si="13"/>
        <v>0</v>
      </c>
      <c r="AL24" s="27">
        <f t="shared" si="13"/>
        <v>3.616124441887431</v>
      </c>
      <c r="AM24" s="27">
        <f t="shared" si="13"/>
        <v>3.1766232552216476</v>
      </c>
      <c r="AN24" s="27">
        <f t="shared" si="13"/>
        <v>8.931211105777422</v>
      </c>
      <c r="AO24" s="27">
        <f t="shared" si="13"/>
        <v>0</v>
      </c>
      <c r="AP24" s="27">
        <f t="shared" si="13"/>
        <v>5.246785078211105</v>
      </c>
      <c r="AQ24" s="27">
        <f t="shared" si="13"/>
        <v>1.110399615487072</v>
      </c>
      <c r="AR24" s="27">
        <f t="shared" si="13"/>
        <v>6.406248198387158</v>
      </c>
      <c r="AS24" s="27">
        <f t="shared" si="13"/>
        <v>7.906253660013036</v>
      </c>
      <c r="AT24" s="28">
        <f t="shared" si="13"/>
        <v>6.3826218906551855</v>
      </c>
    </row>
    <row r="25" spans="1:46" ht="12.75">
      <c r="A25" s="26" t="s">
        <v>131</v>
      </c>
      <c r="B25" s="27">
        <f>IF(+B142=0,0,+B190*100/B142)</f>
        <v>21.340903772282168</v>
      </c>
      <c r="C25" s="27">
        <f aca="true" t="shared" si="14" ref="C25:AT25">IF(+C142=0,0,+C190*100/C142)</f>
        <v>24.735888638076936</v>
      </c>
      <c r="D25" s="27">
        <f t="shared" si="14"/>
        <v>27.630097664506653</v>
      </c>
      <c r="E25" s="27">
        <f t="shared" si="14"/>
        <v>15.621933779712665</v>
      </c>
      <c r="F25" s="27">
        <f t="shared" si="14"/>
        <v>35.419089166163964</v>
      </c>
      <c r="G25" s="27">
        <f t="shared" si="14"/>
        <v>52.684806361765474</v>
      </c>
      <c r="H25" s="27">
        <f t="shared" si="14"/>
        <v>11.961325736081376</v>
      </c>
      <c r="I25" s="27">
        <f t="shared" si="14"/>
        <v>100.98717653710376</v>
      </c>
      <c r="J25" s="27">
        <f t="shared" si="14"/>
        <v>7.371715923726267</v>
      </c>
      <c r="K25" s="27">
        <f t="shared" si="14"/>
        <v>13.876092920357237</v>
      </c>
      <c r="L25" s="27">
        <f t="shared" si="14"/>
        <v>139.07453510715197</v>
      </c>
      <c r="M25" s="27">
        <f t="shared" si="14"/>
        <v>276.9230769230769</v>
      </c>
      <c r="N25" s="27">
        <f t="shared" si="14"/>
        <v>0</v>
      </c>
      <c r="O25" s="27">
        <f t="shared" si="14"/>
        <v>79.61877352212956</v>
      </c>
      <c r="P25" s="27">
        <f t="shared" si="14"/>
        <v>34.23584244494128</v>
      </c>
      <c r="Q25" s="27">
        <f t="shared" si="14"/>
        <v>0</v>
      </c>
      <c r="R25" s="27">
        <f t="shared" si="14"/>
        <v>138.9771267870508</v>
      </c>
      <c r="S25" s="27">
        <f t="shared" si="14"/>
        <v>23.378930609102742</v>
      </c>
      <c r="T25" s="27">
        <f t="shared" si="14"/>
        <v>75.97675847742735</v>
      </c>
      <c r="U25" s="27">
        <f t="shared" si="14"/>
        <v>-2.494464984783715</v>
      </c>
      <c r="V25" s="27">
        <f t="shared" si="14"/>
        <v>15.198920874613536</v>
      </c>
      <c r="W25" s="27">
        <f t="shared" si="14"/>
        <v>206.21400790418468</v>
      </c>
      <c r="X25" s="27">
        <f t="shared" si="14"/>
        <v>50.614872503330666</v>
      </c>
      <c r="Y25" s="27">
        <f t="shared" si="14"/>
        <v>20.383178824535698</v>
      </c>
      <c r="Z25" s="27">
        <f t="shared" si="14"/>
        <v>0</v>
      </c>
      <c r="AA25" s="27">
        <f t="shared" si="14"/>
        <v>55.39726187855175</v>
      </c>
      <c r="AB25" s="27">
        <f t="shared" si="14"/>
        <v>178.4191094619666</v>
      </c>
      <c r="AC25" s="27">
        <f t="shared" si="14"/>
        <v>78.63126091043374</v>
      </c>
      <c r="AD25" s="27">
        <f t="shared" si="14"/>
        <v>264.20259457708886</v>
      </c>
      <c r="AE25" s="27">
        <f t="shared" si="14"/>
        <v>36.25637153458264</v>
      </c>
      <c r="AF25" s="27">
        <f t="shared" si="14"/>
        <v>29.926650339990132</v>
      </c>
      <c r="AG25" s="27">
        <f t="shared" si="14"/>
        <v>16.740837107735036</v>
      </c>
      <c r="AH25" s="27">
        <f t="shared" si="14"/>
        <v>40.69378463696291</v>
      </c>
      <c r="AI25" s="27">
        <f t="shared" si="14"/>
        <v>100.84667638954703</v>
      </c>
      <c r="AJ25" s="27">
        <f t="shared" si="14"/>
        <v>587.9562931674443</v>
      </c>
      <c r="AK25" s="27">
        <f t="shared" si="14"/>
        <v>0</v>
      </c>
      <c r="AL25" s="27">
        <f t="shared" si="14"/>
        <v>169.37440490914997</v>
      </c>
      <c r="AM25" s="27">
        <f t="shared" si="14"/>
        <v>38.46171922860256</v>
      </c>
      <c r="AN25" s="27">
        <f t="shared" si="14"/>
        <v>14.73639399669992</v>
      </c>
      <c r="AO25" s="27">
        <f t="shared" si="14"/>
        <v>0</v>
      </c>
      <c r="AP25" s="27">
        <f t="shared" si="14"/>
        <v>16.992499011775845</v>
      </c>
      <c r="AQ25" s="27">
        <f t="shared" si="14"/>
        <v>17.886976278263358</v>
      </c>
      <c r="AR25" s="27">
        <f t="shared" si="14"/>
        <v>31.201507819017717</v>
      </c>
      <c r="AS25" s="27">
        <f t="shared" si="14"/>
        <v>221.08487335325484</v>
      </c>
      <c r="AT25" s="28">
        <f t="shared" si="14"/>
        <v>113.75236756835729</v>
      </c>
    </row>
    <row r="26" spans="1:46" ht="12.75">
      <c r="A26" s="14" t="s">
        <v>132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8"/>
    </row>
    <row r="27" spans="1:46" ht="12.75">
      <c r="A27" s="23" t="s">
        <v>133</v>
      </c>
      <c r="B27" s="24">
        <f>IF(B167=0,0,(B6-B167)*100/B167)</f>
        <v>20.400968369449828</v>
      </c>
      <c r="C27" s="24">
        <f aca="true" t="shared" si="15" ref="C27:AT27">IF(C167=0,0,(C6-C167)*100/C167)</f>
        <v>6.181413880980697</v>
      </c>
      <c r="D27" s="24">
        <f t="shared" si="15"/>
        <v>14.252617984170113</v>
      </c>
      <c r="E27" s="24">
        <f t="shared" si="15"/>
        <v>11.464248439991787</v>
      </c>
      <c r="F27" s="24">
        <f t="shared" si="15"/>
        <v>20.56545278622549</v>
      </c>
      <c r="G27" s="24">
        <f t="shared" si="15"/>
        <v>11.943946438821149</v>
      </c>
      <c r="H27" s="24">
        <f t="shared" si="15"/>
        <v>39.52393647960498</v>
      </c>
      <c r="I27" s="24">
        <f t="shared" si="15"/>
        <v>9.435614725563967</v>
      </c>
      <c r="J27" s="24">
        <f t="shared" si="15"/>
        <v>8.840090247948368</v>
      </c>
      <c r="K27" s="24">
        <f t="shared" si="15"/>
        <v>-1.0467281105560742</v>
      </c>
      <c r="L27" s="24">
        <f t="shared" si="15"/>
        <v>41.855509750024844</v>
      </c>
      <c r="M27" s="24">
        <f t="shared" si="15"/>
        <v>-5.40953573068971</v>
      </c>
      <c r="N27" s="24">
        <f t="shared" si="15"/>
        <v>20.663560959945595</v>
      </c>
      <c r="O27" s="24">
        <f t="shared" si="15"/>
        <v>19.545023644792533</v>
      </c>
      <c r="P27" s="24">
        <f t="shared" si="15"/>
        <v>16.276296201727778</v>
      </c>
      <c r="Q27" s="24">
        <f t="shared" si="15"/>
        <v>15.087654547637484</v>
      </c>
      <c r="R27" s="24">
        <f t="shared" si="15"/>
        <v>36.57821960696721</v>
      </c>
      <c r="S27" s="24">
        <f t="shared" si="15"/>
        <v>23.03357823667865</v>
      </c>
      <c r="T27" s="24">
        <f t="shared" si="15"/>
        <v>-9.358644451621805</v>
      </c>
      <c r="U27" s="24">
        <f t="shared" si="15"/>
        <v>11.489363765712367</v>
      </c>
      <c r="V27" s="24">
        <f t="shared" si="15"/>
        <v>11.569969902599215</v>
      </c>
      <c r="W27" s="24">
        <f t="shared" si="15"/>
        <v>-15.802893421737158</v>
      </c>
      <c r="X27" s="24">
        <f t="shared" si="15"/>
        <v>1.6084110694848086</v>
      </c>
      <c r="Y27" s="24">
        <f t="shared" si="15"/>
        <v>22.92575234549328</v>
      </c>
      <c r="Z27" s="24">
        <f t="shared" si="15"/>
        <v>49.84551523674594</v>
      </c>
      <c r="AA27" s="24">
        <f t="shared" si="15"/>
        <v>0.8152775525944543</v>
      </c>
      <c r="AB27" s="24">
        <f t="shared" si="15"/>
        <v>-2.7615369430393546</v>
      </c>
      <c r="AC27" s="24">
        <f t="shared" si="15"/>
        <v>-8.78466867970254</v>
      </c>
      <c r="AD27" s="24">
        <f t="shared" si="15"/>
        <v>-19.091009094979906</v>
      </c>
      <c r="AE27" s="24">
        <f t="shared" si="15"/>
        <v>37.45088772244223</v>
      </c>
      <c r="AF27" s="24">
        <f t="shared" si="15"/>
        <v>4.189273628939388</v>
      </c>
      <c r="AG27" s="24">
        <f t="shared" si="15"/>
        <v>18.235989591274528</v>
      </c>
      <c r="AH27" s="24">
        <f t="shared" si="15"/>
        <v>10.328670371803987</v>
      </c>
      <c r="AI27" s="24">
        <f t="shared" si="15"/>
        <v>-3.6027355710304696</v>
      </c>
      <c r="AJ27" s="24">
        <f t="shared" si="15"/>
        <v>12.798926139437677</v>
      </c>
      <c r="AK27" s="24">
        <f t="shared" si="15"/>
        <v>-100</v>
      </c>
      <c r="AL27" s="24">
        <f t="shared" si="15"/>
        <v>23.478049332228544</v>
      </c>
      <c r="AM27" s="24">
        <f t="shared" si="15"/>
        <v>38.32913484890337</v>
      </c>
      <c r="AN27" s="24">
        <f t="shared" si="15"/>
        <v>14.084179086905992</v>
      </c>
      <c r="AO27" s="24">
        <f t="shared" si="15"/>
        <v>51.4991727065554</v>
      </c>
      <c r="AP27" s="24">
        <f t="shared" si="15"/>
        <v>12.44703526004131</v>
      </c>
      <c r="AQ27" s="24">
        <f t="shared" si="15"/>
        <v>38.29759883281449</v>
      </c>
      <c r="AR27" s="24">
        <f t="shared" si="15"/>
        <v>-15.717411000555249</v>
      </c>
      <c r="AS27" s="24">
        <f t="shared" si="15"/>
        <v>-26.636789537766735</v>
      </c>
      <c r="AT27" s="25">
        <f t="shared" si="15"/>
        <v>4.0007185168756445</v>
      </c>
    </row>
    <row r="28" spans="1:46" ht="12.75">
      <c r="A28" s="26" t="s">
        <v>134</v>
      </c>
      <c r="B28" s="27">
        <f>IF(B169=0,0,(B168-B169)*100/B169)</f>
        <v>12.156650181351017</v>
      </c>
      <c r="C28" s="27">
        <f aca="true" t="shared" si="16" ref="C28:AT28">IF(C169=0,0,(C168-C169)*100/C169)</f>
        <v>4.225600689914146</v>
      </c>
      <c r="D28" s="27">
        <f t="shared" si="16"/>
        <v>7.837519571164842</v>
      </c>
      <c r="E28" s="27">
        <f t="shared" si="16"/>
        <v>10.394366151247072</v>
      </c>
      <c r="F28" s="27">
        <f t="shared" si="16"/>
        <v>5.751286707881985</v>
      </c>
      <c r="G28" s="27">
        <f t="shared" si="16"/>
        <v>-6.224979558166429</v>
      </c>
      <c r="H28" s="27">
        <f t="shared" si="16"/>
        <v>14.136892979876059</v>
      </c>
      <c r="I28" s="27">
        <f t="shared" si="16"/>
        <v>-1.8049120972342165</v>
      </c>
      <c r="J28" s="27">
        <f t="shared" si="16"/>
        <v>11.240290086939506</v>
      </c>
      <c r="K28" s="27">
        <f t="shared" si="16"/>
        <v>4.764711620372923</v>
      </c>
      <c r="L28" s="27">
        <f t="shared" si="16"/>
        <v>26.478770540014164</v>
      </c>
      <c r="M28" s="27">
        <f t="shared" si="16"/>
        <v>3.0839641212582194</v>
      </c>
      <c r="N28" s="27">
        <f t="shared" si="16"/>
        <v>13.998160904589556</v>
      </c>
      <c r="O28" s="27">
        <f t="shared" si="16"/>
        <v>20.588865299505972</v>
      </c>
      <c r="P28" s="27">
        <f t="shared" si="16"/>
        <v>17.36127095022569</v>
      </c>
      <c r="Q28" s="27">
        <f t="shared" si="16"/>
        <v>20.923236274209902</v>
      </c>
      <c r="R28" s="27">
        <f t="shared" si="16"/>
        <v>14.806005042341345</v>
      </c>
      <c r="S28" s="27">
        <f t="shared" si="16"/>
        <v>41.63841005743932</v>
      </c>
      <c r="T28" s="27">
        <f t="shared" si="16"/>
        <v>-5.238049358830171</v>
      </c>
      <c r="U28" s="27">
        <f t="shared" si="16"/>
        <v>19.160868358538583</v>
      </c>
      <c r="V28" s="27">
        <f t="shared" si="16"/>
        <v>13.957427477247004</v>
      </c>
      <c r="W28" s="27">
        <f t="shared" si="16"/>
        <v>3.6149933926936444</v>
      </c>
      <c r="X28" s="27">
        <f t="shared" si="16"/>
        <v>6.956559084026357</v>
      </c>
      <c r="Y28" s="27">
        <f t="shared" si="16"/>
        <v>29.784112467765237</v>
      </c>
      <c r="Z28" s="27">
        <f t="shared" si="16"/>
        <v>-5.715041258160101</v>
      </c>
      <c r="AA28" s="27">
        <f t="shared" si="16"/>
        <v>-3.9353025680181366</v>
      </c>
      <c r="AB28" s="27">
        <f t="shared" si="16"/>
        <v>-5.7689799041986145</v>
      </c>
      <c r="AC28" s="27">
        <f t="shared" si="16"/>
        <v>-8.134414225941423</v>
      </c>
      <c r="AD28" s="27">
        <f t="shared" si="16"/>
        <v>15.800867838216885</v>
      </c>
      <c r="AE28" s="27">
        <f t="shared" si="16"/>
        <v>5.705178445289111</v>
      </c>
      <c r="AF28" s="27">
        <f t="shared" si="16"/>
        <v>28.82304115279021</v>
      </c>
      <c r="AG28" s="27">
        <f t="shared" si="16"/>
        <v>-2.8248221477366666</v>
      </c>
      <c r="AH28" s="27">
        <f t="shared" si="16"/>
        <v>11.081753992462126</v>
      </c>
      <c r="AI28" s="27">
        <f t="shared" si="16"/>
        <v>17.74523400971636</v>
      </c>
      <c r="AJ28" s="27">
        <f t="shared" si="16"/>
        <v>-17.301489565180944</v>
      </c>
      <c r="AK28" s="27">
        <f t="shared" si="16"/>
        <v>-100</v>
      </c>
      <c r="AL28" s="27">
        <f t="shared" si="16"/>
        <v>32.23737017180319</v>
      </c>
      <c r="AM28" s="27">
        <f t="shared" si="16"/>
        <v>10.528804157943584</v>
      </c>
      <c r="AN28" s="27">
        <f t="shared" si="16"/>
        <v>8.548063890350516</v>
      </c>
      <c r="AO28" s="27">
        <f t="shared" si="16"/>
        <v>19.205359094937975</v>
      </c>
      <c r="AP28" s="27">
        <f t="shared" si="16"/>
        <v>8.142434524507072</v>
      </c>
      <c r="AQ28" s="27">
        <f t="shared" si="16"/>
        <v>1.878385557420886</v>
      </c>
      <c r="AR28" s="27">
        <f t="shared" si="16"/>
        <v>9.208444321508097</v>
      </c>
      <c r="AS28" s="27">
        <f t="shared" si="16"/>
        <v>-3.797270834689927</v>
      </c>
      <c r="AT28" s="28">
        <f t="shared" si="16"/>
        <v>16.494383532695263</v>
      </c>
    </row>
    <row r="29" spans="1:46" ht="12.75">
      <c r="A29" s="26" t="s">
        <v>135</v>
      </c>
      <c r="B29" s="27">
        <f>IF(B168=0,0,B170*100/B168)</f>
        <v>4.349060425353254</v>
      </c>
      <c r="C29" s="27">
        <f aca="true" t="shared" si="17" ref="C29:AT29">IF(C168=0,0,C170*100/C168)</f>
        <v>4.594170408493801</v>
      </c>
      <c r="D29" s="27">
        <f t="shared" si="17"/>
        <v>0</v>
      </c>
      <c r="E29" s="27">
        <f t="shared" si="17"/>
        <v>4.151176541958793</v>
      </c>
      <c r="F29" s="27">
        <f t="shared" si="17"/>
        <v>2.936900874706445</v>
      </c>
      <c r="G29" s="27">
        <f t="shared" si="17"/>
        <v>2.551988078597742</v>
      </c>
      <c r="H29" s="27">
        <f t="shared" si="17"/>
        <v>1.8908027205656317</v>
      </c>
      <c r="I29" s="27">
        <f t="shared" si="17"/>
        <v>4.231889934197807</v>
      </c>
      <c r="J29" s="27">
        <f t="shared" si="17"/>
        <v>1.7823217145805479</v>
      </c>
      <c r="K29" s="27">
        <f t="shared" si="17"/>
        <v>5.136405468642189</v>
      </c>
      <c r="L29" s="27">
        <f t="shared" si="17"/>
        <v>4.397395868068395</v>
      </c>
      <c r="M29" s="27">
        <f t="shared" si="17"/>
        <v>0</v>
      </c>
      <c r="N29" s="27">
        <f t="shared" si="17"/>
        <v>0.9664683692928222</v>
      </c>
      <c r="O29" s="27">
        <f t="shared" si="17"/>
        <v>0.3690939054250591</v>
      </c>
      <c r="P29" s="27">
        <f t="shared" si="17"/>
        <v>1.726640825655425</v>
      </c>
      <c r="Q29" s="27">
        <f t="shared" si="17"/>
        <v>1.7390982140669786</v>
      </c>
      <c r="R29" s="27">
        <f t="shared" si="17"/>
        <v>0</v>
      </c>
      <c r="S29" s="27">
        <f t="shared" si="17"/>
        <v>0</v>
      </c>
      <c r="T29" s="27">
        <f t="shared" si="17"/>
        <v>0</v>
      </c>
      <c r="U29" s="27">
        <f t="shared" si="17"/>
        <v>2.4209052649501857</v>
      </c>
      <c r="V29" s="27">
        <f t="shared" si="17"/>
        <v>0</v>
      </c>
      <c r="W29" s="27">
        <f t="shared" si="17"/>
        <v>0</v>
      </c>
      <c r="X29" s="27">
        <f t="shared" si="17"/>
        <v>0</v>
      </c>
      <c r="Y29" s="27">
        <f t="shared" si="17"/>
        <v>5.275423476267187</v>
      </c>
      <c r="Z29" s="27">
        <f t="shared" si="17"/>
        <v>0</v>
      </c>
      <c r="AA29" s="27">
        <f t="shared" si="17"/>
        <v>1.6769745433744399</v>
      </c>
      <c r="AB29" s="27">
        <f t="shared" si="17"/>
        <v>1.5302021617111496</v>
      </c>
      <c r="AC29" s="27">
        <f t="shared" si="17"/>
        <v>2.5085960387655506</v>
      </c>
      <c r="AD29" s="27">
        <f t="shared" si="17"/>
        <v>1.3794209764589302</v>
      </c>
      <c r="AE29" s="27">
        <f t="shared" si="17"/>
        <v>0.23735490993383712</v>
      </c>
      <c r="AF29" s="27">
        <f t="shared" si="17"/>
        <v>0</v>
      </c>
      <c r="AG29" s="27">
        <f t="shared" si="17"/>
        <v>1.1133899794901845</v>
      </c>
      <c r="AH29" s="27">
        <f t="shared" si="17"/>
        <v>0</v>
      </c>
      <c r="AI29" s="27">
        <f t="shared" si="17"/>
        <v>0</v>
      </c>
      <c r="AJ29" s="27">
        <f t="shared" si="17"/>
        <v>1.358853026551013</v>
      </c>
      <c r="AK29" s="27">
        <f t="shared" si="17"/>
        <v>0</v>
      </c>
      <c r="AL29" s="27">
        <f t="shared" si="17"/>
        <v>0.04672135114260288</v>
      </c>
      <c r="AM29" s="27">
        <f t="shared" si="17"/>
        <v>0</v>
      </c>
      <c r="AN29" s="27">
        <f t="shared" si="17"/>
        <v>3.595921568323295</v>
      </c>
      <c r="AO29" s="27">
        <f t="shared" si="17"/>
        <v>2.124017954243937</v>
      </c>
      <c r="AP29" s="27">
        <f t="shared" si="17"/>
        <v>0.9668023043769115</v>
      </c>
      <c r="AQ29" s="27">
        <f t="shared" si="17"/>
        <v>0</v>
      </c>
      <c r="AR29" s="27">
        <f t="shared" si="17"/>
        <v>0.6499066666481129</v>
      </c>
      <c r="AS29" s="27">
        <f t="shared" si="17"/>
        <v>0</v>
      </c>
      <c r="AT29" s="28">
        <f t="shared" si="17"/>
        <v>0</v>
      </c>
    </row>
    <row r="30" spans="1:46" ht="12.75">
      <c r="A30" s="26" t="s">
        <v>136</v>
      </c>
      <c r="B30" s="27">
        <f>IF(B172=0,0,(B171-B172)*100/B172)</f>
        <v>15.674676864204267</v>
      </c>
      <c r="C30" s="27">
        <f aca="true" t="shared" si="18" ref="C30:AT30">IF(C172=0,0,(C171-C172)*100/C172)</f>
        <v>14.996835858962582</v>
      </c>
      <c r="D30" s="27">
        <f t="shared" si="18"/>
        <v>14.240000622034522</v>
      </c>
      <c r="E30" s="27">
        <f t="shared" si="18"/>
        <v>1.2773628329183884</v>
      </c>
      <c r="F30" s="27">
        <f t="shared" si="18"/>
        <v>-1.3920466424558935</v>
      </c>
      <c r="G30" s="27">
        <f t="shared" si="18"/>
        <v>9.984333439880293</v>
      </c>
      <c r="H30" s="27">
        <f t="shared" si="18"/>
        <v>532.5187941358244</v>
      </c>
      <c r="I30" s="27">
        <f t="shared" si="18"/>
        <v>14.585201270610805</v>
      </c>
      <c r="J30" s="27">
        <f t="shared" si="18"/>
        <v>4.596349685885934</v>
      </c>
      <c r="K30" s="27">
        <f t="shared" si="18"/>
        <v>9.96651484453435</v>
      </c>
      <c r="L30" s="27">
        <f t="shared" si="18"/>
        <v>64.2840072406524</v>
      </c>
      <c r="M30" s="27">
        <f t="shared" si="18"/>
        <v>0</v>
      </c>
      <c r="N30" s="27">
        <f t="shared" si="18"/>
        <v>0</v>
      </c>
      <c r="O30" s="27">
        <f t="shared" si="18"/>
        <v>0</v>
      </c>
      <c r="P30" s="27">
        <f t="shared" si="18"/>
        <v>7.6923076923076925</v>
      </c>
      <c r="Q30" s="27">
        <f t="shared" si="18"/>
        <v>1.1350292390563623</v>
      </c>
      <c r="R30" s="27">
        <f t="shared" si="18"/>
        <v>0</v>
      </c>
      <c r="S30" s="27">
        <f t="shared" si="18"/>
        <v>80.99359146941005</v>
      </c>
      <c r="T30" s="27">
        <f t="shared" si="18"/>
        <v>3.557137305442168</v>
      </c>
      <c r="U30" s="27">
        <f t="shared" si="18"/>
        <v>0</v>
      </c>
      <c r="V30" s="27">
        <f t="shared" si="18"/>
        <v>0</v>
      </c>
      <c r="W30" s="27">
        <f t="shared" si="18"/>
        <v>-100</v>
      </c>
      <c r="X30" s="27">
        <f t="shared" si="18"/>
        <v>12.694988066825776</v>
      </c>
      <c r="Y30" s="27">
        <f t="shared" si="18"/>
        <v>25.6455525958735</v>
      </c>
      <c r="Z30" s="27">
        <f t="shared" si="18"/>
        <v>0</v>
      </c>
      <c r="AA30" s="27">
        <f t="shared" si="18"/>
        <v>4.79999990358784</v>
      </c>
      <c r="AB30" s="27">
        <f t="shared" si="18"/>
        <v>0</v>
      </c>
      <c r="AC30" s="27">
        <f t="shared" si="18"/>
        <v>-5.065277352129942</v>
      </c>
      <c r="AD30" s="27">
        <f t="shared" si="18"/>
        <v>0</v>
      </c>
      <c r="AE30" s="27">
        <f t="shared" si="18"/>
        <v>14.240002606459607</v>
      </c>
      <c r="AF30" s="27">
        <f t="shared" si="18"/>
        <v>9.302095261610535</v>
      </c>
      <c r="AG30" s="27">
        <f t="shared" si="18"/>
        <v>11.901535087719298</v>
      </c>
      <c r="AH30" s="27">
        <f t="shared" si="18"/>
        <v>21.04354767107827</v>
      </c>
      <c r="AI30" s="27">
        <f t="shared" si="18"/>
        <v>0</v>
      </c>
      <c r="AJ30" s="27">
        <f t="shared" si="18"/>
        <v>0</v>
      </c>
      <c r="AK30" s="27">
        <f t="shared" si="18"/>
        <v>0</v>
      </c>
      <c r="AL30" s="27">
        <f t="shared" si="18"/>
        <v>0</v>
      </c>
      <c r="AM30" s="27">
        <f t="shared" si="18"/>
        <v>0</v>
      </c>
      <c r="AN30" s="27">
        <f t="shared" si="18"/>
        <v>14.439947639638868</v>
      </c>
      <c r="AO30" s="27">
        <f t="shared" si="18"/>
        <v>0</v>
      </c>
      <c r="AP30" s="27">
        <f t="shared" si="18"/>
        <v>21.428571428571427</v>
      </c>
      <c r="AQ30" s="27">
        <f t="shared" si="18"/>
        <v>0</v>
      </c>
      <c r="AR30" s="27">
        <f t="shared" si="18"/>
        <v>-0.1429828956812611</v>
      </c>
      <c r="AS30" s="27">
        <f t="shared" si="18"/>
        <v>0</v>
      </c>
      <c r="AT30" s="28">
        <f t="shared" si="18"/>
        <v>0</v>
      </c>
    </row>
    <row r="31" spans="1:46" ht="12.75">
      <c r="A31" s="26" t="s">
        <v>137</v>
      </c>
      <c r="B31" s="27">
        <f>IF(B174=0,0,(B173-B174)*100/B174)</f>
        <v>7.999999883993354</v>
      </c>
      <c r="C31" s="27">
        <f aca="true" t="shared" si="19" ref="C31:AT31">IF(C174=0,0,(C173-C174)*100/C174)</f>
        <v>11.9999991392999</v>
      </c>
      <c r="D31" s="27">
        <f t="shared" si="19"/>
        <v>0</v>
      </c>
      <c r="E31" s="27">
        <f t="shared" si="19"/>
        <v>-49.66179653679654</v>
      </c>
      <c r="F31" s="27">
        <f t="shared" si="19"/>
        <v>0</v>
      </c>
      <c r="G31" s="27">
        <f t="shared" si="19"/>
        <v>0</v>
      </c>
      <c r="H31" s="27">
        <f t="shared" si="19"/>
        <v>-40.92033864173697</v>
      </c>
      <c r="I31" s="27">
        <f t="shared" si="19"/>
        <v>456.978593368761</v>
      </c>
      <c r="J31" s="27">
        <f t="shared" si="19"/>
        <v>0</v>
      </c>
      <c r="K31" s="27">
        <f t="shared" si="19"/>
        <v>-30.259936363636363</v>
      </c>
      <c r="L31" s="27">
        <f t="shared" si="19"/>
        <v>54.6646869586736</v>
      </c>
      <c r="M31" s="27">
        <f t="shared" si="19"/>
        <v>0</v>
      </c>
      <c r="N31" s="27">
        <f t="shared" si="19"/>
        <v>0</v>
      </c>
      <c r="O31" s="27">
        <f t="shared" si="19"/>
        <v>0</v>
      </c>
      <c r="P31" s="27">
        <f t="shared" si="19"/>
        <v>0</v>
      </c>
      <c r="Q31" s="27">
        <f t="shared" si="19"/>
        <v>0</v>
      </c>
      <c r="R31" s="27">
        <f t="shared" si="19"/>
        <v>0</v>
      </c>
      <c r="S31" s="27">
        <f t="shared" si="19"/>
        <v>0</v>
      </c>
      <c r="T31" s="27">
        <f t="shared" si="19"/>
        <v>0</v>
      </c>
      <c r="U31" s="27">
        <f t="shared" si="19"/>
        <v>7.269280119150712</v>
      </c>
      <c r="V31" s="27">
        <f t="shared" si="19"/>
        <v>0</v>
      </c>
      <c r="W31" s="27">
        <f t="shared" si="19"/>
        <v>-39.95187858597075</v>
      </c>
      <c r="X31" s="27">
        <f t="shared" si="19"/>
        <v>0</v>
      </c>
      <c r="Y31" s="27">
        <f t="shared" si="19"/>
        <v>0</v>
      </c>
      <c r="Z31" s="27">
        <f t="shared" si="19"/>
        <v>0</v>
      </c>
      <c r="AA31" s="27">
        <f t="shared" si="19"/>
        <v>0</v>
      </c>
      <c r="AB31" s="27">
        <f t="shared" si="19"/>
        <v>0</v>
      </c>
      <c r="AC31" s="27">
        <f t="shared" si="19"/>
        <v>0</v>
      </c>
      <c r="AD31" s="27">
        <f t="shared" si="19"/>
        <v>0</v>
      </c>
      <c r="AE31" s="27">
        <f t="shared" si="19"/>
        <v>0</v>
      </c>
      <c r="AF31" s="27">
        <f t="shared" si="19"/>
        <v>0</v>
      </c>
      <c r="AG31" s="27">
        <f t="shared" si="19"/>
        <v>0</v>
      </c>
      <c r="AH31" s="27">
        <f t="shared" si="19"/>
        <v>0</v>
      </c>
      <c r="AI31" s="27">
        <f t="shared" si="19"/>
        <v>79.05708378895571</v>
      </c>
      <c r="AJ31" s="27">
        <f t="shared" si="19"/>
        <v>0</v>
      </c>
      <c r="AK31" s="27">
        <f t="shared" si="19"/>
        <v>0</v>
      </c>
      <c r="AL31" s="27">
        <f t="shared" si="19"/>
        <v>0</v>
      </c>
      <c r="AM31" s="27">
        <f t="shared" si="19"/>
        <v>0</v>
      </c>
      <c r="AN31" s="27">
        <f t="shared" si="19"/>
        <v>0</v>
      </c>
      <c r="AO31" s="27">
        <f t="shared" si="19"/>
        <v>6.6</v>
      </c>
      <c r="AP31" s="27">
        <f t="shared" si="19"/>
        <v>0</v>
      </c>
      <c r="AQ31" s="27">
        <f t="shared" si="19"/>
        <v>0</v>
      </c>
      <c r="AR31" s="27">
        <f t="shared" si="19"/>
        <v>0</v>
      </c>
      <c r="AS31" s="27">
        <f t="shared" si="19"/>
        <v>0</v>
      </c>
      <c r="AT31" s="28">
        <f t="shared" si="19"/>
        <v>0</v>
      </c>
    </row>
    <row r="32" spans="1:46" ht="25.5">
      <c r="A32" s="26" t="s">
        <v>138</v>
      </c>
      <c r="B32" s="27">
        <f>IF((B6-B151-B176)=0,0,B168*100/(B6-B151-B176))</f>
        <v>29.142701843044108</v>
      </c>
      <c r="C32" s="27">
        <f aca="true" t="shared" si="20" ref="C32:AT32">IF((C6-C151-C176)=0,0,C168*100/(C6-C151-C176))</f>
        <v>30.257758017484313</v>
      </c>
      <c r="D32" s="27">
        <f t="shared" si="20"/>
        <v>37.9427608717414</v>
      </c>
      <c r="E32" s="27">
        <f t="shared" si="20"/>
        <v>38.9102833605227</v>
      </c>
      <c r="F32" s="27">
        <f t="shared" si="20"/>
        <v>45.97515693613774</v>
      </c>
      <c r="G32" s="27">
        <f t="shared" si="20"/>
        <v>32.00241523268747</v>
      </c>
      <c r="H32" s="27">
        <f t="shared" si="20"/>
        <v>32.53876482472374</v>
      </c>
      <c r="I32" s="27">
        <f t="shared" si="20"/>
        <v>38.499325059694364</v>
      </c>
      <c r="J32" s="27">
        <f t="shared" si="20"/>
        <v>39.811114654065925</v>
      </c>
      <c r="K32" s="27">
        <f t="shared" si="20"/>
        <v>38.17308921776089</v>
      </c>
      <c r="L32" s="27">
        <f t="shared" si="20"/>
        <v>46.45855992135132</v>
      </c>
      <c r="M32" s="27">
        <f t="shared" si="20"/>
        <v>33.24149387539518</v>
      </c>
      <c r="N32" s="27">
        <f t="shared" si="20"/>
        <v>36.56900461825229</v>
      </c>
      <c r="O32" s="27">
        <f t="shared" si="20"/>
        <v>58.22973757961487</v>
      </c>
      <c r="P32" s="27">
        <f t="shared" si="20"/>
        <v>51.038787442272834</v>
      </c>
      <c r="Q32" s="27">
        <f t="shared" si="20"/>
        <v>38.1891741283525</v>
      </c>
      <c r="R32" s="27">
        <f t="shared" si="20"/>
        <v>39.79795969398495</v>
      </c>
      <c r="S32" s="27">
        <f t="shared" si="20"/>
        <v>43.15211849874069</v>
      </c>
      <c r="T32" s="27">
        <f t="shared" si="20"/>
        <v>35.33824568674925</v>
      </c>
      <c r="U32" s="27">
        <f t="shared" si="20"/>
        <v>52.9004251318761</v>
      </c>
      <c r="V32" s="27">
        <f t="shared" si="20"/>
        <v>37.77217036786453</v>
      </c>
      <c r="W32" s="27">
        <f t="shared" si="20"/>
        <v>35.56249797625708</v>
      </c>
      <c r="X32" s="27">
        <f t="shared" si="20"/>
        <v>56.011089621686075</v>
      </c>
      <c r="Y32" s="27">
        <f t="shared" si="20"/>
        <v>36.32762398174132</v>
      </c>
      <c r="Z32" s="27">
        <f t="shared" si="20"/>
        <v>23.897777438973353</v>
      </c>
      <c r="AA32" s="27">
        <f t="shared" si="20"/>
        <v>33.78338264549931</v>
      </c>
      <c r="AB32" s="27">
        <f t="shared" si="20"/>
        <v>36.481548299638355</v>
      </c>
      <c r="AC32" s="27">
        <f t="shared" si="20"/>
        <v>41.68157460837029</v>
      </c>
      <c r="AD32" s="27">
        <f t="shared" si="20"/>
        <v>34.7039072879734</v>
      </c>
      <c r="AE32" s="27">
        <f t="shared" si="20"/>
        <v>27.912307028433673</v>
      </c>
      <c r="AF32" s="27">
        <f t="shared" si="20"/>
        <v>41.48833663742639</v>
      </c>
      <c r="AG32" s="27">
        <f t="shared" si="20"/>
        <v>32.60389058095187</v>
      </c>
      <c r="AH32" s="27">
        <f t="shared" si="20"/>
        <v>31.64881132067809</v>
      </c>
      <c r="AI32" s="27">
        <f t="shared" si="20"/>
        <v>44.71613154952968</v>
      </c>
      <c r="AJ32" s="27">
        <f t="shared" si="20"/>
        <v>28.26387908250754</v>
      </c>
      <c r="AK32" s="27">
        <f t="shared" si="20"/>
        <v>0</v>
      </c>
      <c r="AL32" s="27">
        <f t="shared" si="20"/>
        <v>32.82985478039018</v>
      </c>
      <c r="AM32" s="27">
        <f t="shared" si="20"/>
        <v>42.15980376171167</v>
      </c>
      <c r="AN32" s="27">
        <f t="shared" si="20"/>
        <v>41.10512049821041</v>
      </c>
      <c r="AO32" s="27">
        <f t="shared" si="20"/>
        <v>27.569056881599295</v>
      </c>
      <c r="AP32" s="27">
        <f t="shared" si="20"/>
        <v>37.70539426007889</v>
      </c>
      <c r="AQ32" s="27">
        <f t="shared" si="20"/>
        <v>29.098155828287712</v>
      </c>
      <c r="AR32" s="27">
        <f t="shared" si="20"/>
        <v>24.786498978876143</v>
      </c>
      <c r="AS32" s="27">
        <f t="shared" si="20"/>
        <v>43.2818308043518</v>
      </c>
      <c r="AT32" s="28">
        <f t="shared" si="20"/>
        <v>45.70725817808839</v>
      </c>
    </row>
    <row r="33" spans="1:46" ht="25.5">
      <c r="A33" s="26" t="s">
        <v>139</v>
      </c>
      <c r="B33" s="27">
        <f>IF((B6-B151-B176)=0,0,B177*100/(B6-B151-B176))</f>
        <v>0.4540956596191588</v>
      </c>
      <c r="C33" s="27">
        <f aca="true" t="shared" si="21" ref="C33:AT33">IF((C6-C151-C176)=0,0,C177*100/(C6-C151-C176))</f>
        <v>4.405526476755092</v>
      </c>
      <c r="D33" s="27">
        <f t="shared" si="21"/>
        <v>1.0468187834381222</v>
      </c>
      <c r="E33" s="27">
        <f t="shared" si="21"/>
        <v>0</v>
      </c>
      <c r="F33" s="27">
        <f t="shared" si="21"/>
        <v>10.83339160618886</v>
      </c>
      <c r="G33" s="27">
        <f t="shared" si="21"/>
        <v>2.204799771351106</v>
      </c>
      <c r="H33" s="27">
        <f t="shared" si="21"/>
        <v>4.877496017263125</v>
      </c>
      <c r="I33" s="27">
        <f t="shared" si="21"/>
        <v>1.5881696321911123</v>
      </c>
      <c r="J33" s="27">
        <f t="shared" si="21"/>
        <v>0</v>
      </c>
      <c r="K33" s="27">
        <f t="shared" si="21"/>
        <v>1.9889413824187683</v>
      </c>
      <c r="L33" s="27">
        <f t="shared" si="21"/>
        <v>3.5694967600698053</v>
      </c>
      <c r="M33" s="27">
        <f t="shared" si="21"/>
        <v>3.1112532601962353</v>
      </c>
      <c r="N33" s="27">
        <f t="shared" si="21"/>
        <v>0.6355092353099088</v>
      </c>
      <c r="O33" s="27">
        <f t="shared" si="21"/>
        <v>2.817457706582597</v>
      </c>
      <c r="P33" s="27">
        <f t="shared" si="21"/>
        <v>0</v>
      </c>
      <c r="Q33" s="27">
        <f t="shared" si="21"/>
        <v>1.216245531905687</v>
      </c>
      <c r="R33" s="27">
        <f t="shared" si="21"/>
        <v>0</v>
      </c>
      <c r="S33" s="27">
        <f t="shared" si="21"/>
        <v>0.11432324240418883</v>
      </c>
      <c r="T33" s="27">
        <f t="shared" si="21"/>
        <v>0</v>
      </c>
      <c r="U33" s="27">
        <f t="shared" si="21"/>
        <v>2.9299641280989506</v>
      </c>
      <c r="V33" s="27">
        <f t="shared" si="21"/>
        <v>2.869777751342082</v>
      </c>
      <c r="W33" s="27">
        <f t="shared" si="21"/>
        <v>0</v>
      </c>
      <c r="X33" s="27">
        <f t="shared" si="21"/>
        <v>0.35431720973060854</v>
      </c>
      <c r="Y33" s="27">
        <f t="shared" si="21"/>
        <v>1.083449551290086</v>
      </c>
      <c r="Z33" s="27">
        <f t="shared" si="21"/>
        <v>0</v>
      </c>
      <c r="AA33" s="27">
        <f t="shared" si="21"/>
        <v>2.468693928605292</v>
      </c>
      <c r="AB33" s="27">
        <f t="shared" si="21"/>
        <v>0</v>
      </c>
      <c r="AC33" s="27">
        <f t="shared" si="21"/>
        <v>1.7048353063523476</v>
      </c>
      <c r="AD33" s="27">
        <f t="shared" si="21"/>
        <v>2.76752673491823</v>
      </c>
      <c r="AE33" s="27">
        <f t="shared" si="21"/>
        <v>1.929651822640527</v>
      </c>
      <c r="AF33" s="27">
        <f t="shared" si="21"/>
        <v>0</v>
      </c>
      <c r="AG33" s="27">
        <f t="shared" si="21"/>
        <v>0</v>
      </c>
      <c r="AH33" s="27">
        <f t="shared" si="21"/>
        <v>1.5882095474603855</v>
      </c>
      <c r="AI33" s="27">
        <f t="shared" si="21"/>
        <v>0</v>
      </c>
      <c r="AJ33" s="27">
        <f t="shared" si="21"/>
        <v>0.227576042244946</v>
      </c>
      <c r="AK33" s="27">
        <f t="shared" si="21"/>
        <v>0</v>
      </c>
      <c r="AL33" s="27">
        <f t="shared" si="21"/>
        <v>0.31707854139465724</v>
      </c>
      <c r="AM33" s="27">
        <f t="shared" si="21"/>
        <v>11.482296615315343</v>
      </c>
      <c r="AN33" s="27">
        <f t="shared" si="21"/>
        <v>0.828235527656059</v>
      </c>
      <c r="AO33" s="27">
        <f t="shared" si="21"/>
        <v>1.1012660541900823</v>
      </c>
      <c r="AP33" s="27">
        <f t="shared" si="21"/>
        <v>7.780563582660605</v>
      </c>
      <c r="AQ33" s="27">
        <f t="shared" si="21"/>
        <v>9.033532470705303</v>
      </c>
      <c r="AR33" s="27">
        <f t="shared" si="21"/>
        <v>0</v>
      </c>
      <c r="AS33" s="27">
        <f t="shared" si="21"/>
        <v>0</v>
      </c>
      <c r="AT33" s="28">
        <f t="shared" si="21"/>
        <v>0</v>
      </c>
    </row>
    <row r="34" spans="1:46" ht="12.75">
      <c r="A34" s="26" t="s">
        <v>140</v>
      </c>
      <c r="B34" s="27">
        <f>IF(B142=0,0,B151*100/B142)</f>
        <v>6.789249908754708</v>
      </c>
      <c r="C34" s="27">
        <f aca="true" t="shared" si="22" ref="C34:AT34">IF(C142=0,0,C151*100/C142)</f>
        <v>5.978670105854749</v>
      </c>
      <c r="D34" s="27">
        <f t="shared" si="22"/>
        <v>2.240519489769279</v>
      </c>
      <c r="E34" s="27">
        <f t="shared" si="22"/>
        <v>5.208078564296751</v>
      </c>
      <c r="F34" s="27">
        <f t="shared" si="22"/>
        <v>3.592377876333287</v>
      </c>
      <c r="G34" s="27">
        <f t="shared" si="22"/>
        <v>0</v>
      </c>
      <c r="H34" s="27">
        <f t="shared" si="22"/>
        <v>1.028602306190452</v>
      </c>
      <c r="I34" s="27">
        <f t="shared" si="22"/>
        <v>39.89738988872154</v>
      </c>
      <c r="J34" s="27">
        <f t="shared" si="22"/>
        <v>0</v>
      </c>
      <c r="K34" s="27">
        <f t="shared" si="22"/>
        <v>10.07264836603089</v>
      </c>
      <c r="L34" s="27">
        <f t="shared" si="22"/>
        <v>39.71393190743472</v>
      </c>
      <c r="M34" s="27">
        <f t="shared" si="22"/>
        <v>0</v>
      </c>
      <c r="N34" s="27">
        <f t="shared" si="22"/>
        <v>13.34317134207599</v>
      </c>
      <c r="O34" s="27">
        <f t="shared" si="22"/>
        <v>11.588088418505205</v>
      </c>
      <c r="P34" s="27">
        <f t="shared" si="22"/>
        <v>11.69724616868827</v>
      </c>
      <c r="Q34" s="27">
        <f t="shared" si="22"/>
        <v>12.423611241928743</v>
      </c>
      <c r="R34" s="27">
        <f t="shared" si="22"/>
        <v>80.66323617446537</v>
      </c>
      <c r="S34" s="27">
        <f t="shared" si="22"/>
        <v>16.35885149887382</v>
      </c>
      <c r="T34" s="27">
        <f t="shared" si="22"/>
        <v>1.2835854628914674</v>
      </c>
      <c r="U34" s="27">
        <f t="shared" si="22"/>
        <v>66.19208100576004</v>
      </c>
      <c r="V34" s="27">
        <f t="shared" si="22"/>
        <v>4.5424900139704665</v>
      </c>
      <c r="W34" s="27">
        <f t="shared" si="22"/>
        <v>8.816748563113205</v>
      </c>
      <c r="X34" s="27">
        <f t="shared" si="22"/>
        <v>44.822715825660566</v>
      </c>
      <c r="Y34" s="27">
        <f t="shared" si="22"/>
        <v>18.20428126486317</v>
      </c>
      <c r="Z34" s="27">
        <f t="shared" si="22"/>
        <v>0</v>
      </c>
      <c r="AA34" s="27">
        <f t="shared" si="22"/>
        <v>6.682397738672503</v>
      </c>
      <c r="AB34" s="27">
        <f t="shared" si="22"/>
        <v>37.105751391465674</v>
      </c>
      <c r="AC34" s="27">
        <f t="shared" si="22"/>
        <v>20.04642329605402</v>
      </c>
      <c r="AD34" s="27">
        <f t="shared" si="22"/>
        <v>44.80766274616566</v>
      </c>
      <c r="AE34" s="27">
        <f t="shared" si="22"/>
        <v>14.750705904880826</v>
      </c>
      <c r="AF34" s="27">
        <f t="shared" si="22"/>
        <v>12.613000583590678</v>
      </c>
      <c r="AG34" s="27">
        <f t="shared" si="22"/>
        <v>0.314783303174095</v>
      </c>
      <c r="AH34" s="27">
        <f t="shared" si="22"/>
        <v>4.2415614127618</v>
      </c>
      <c r="AI34" s="27">
        <f t="shared" si="22"/>
        <v>31.44268043472425</v>
      </c>
      <c r="AJ34" s="27">
        <f t="shared" si="22"/>
        <v>0</v>
      </c>
      <c r="AK34" s="27">
        <f t="shared" si="22"/>
        <v>0</v>
      </c>
      <c r="AL34" s="27">
        <f t="shared" si="22"/>
        <v>64.30619003180422</v>
      </c>
      <c r="AM34" s="27">
        <f t="shared" si="22"/>
        <v>32.07231966379097</v>
      </c>
      <c r="AN34" s="27">
        <f t="shared" si="22"/>
        <v>5.7620215164122754</v>
      </c>
      <c r="AO34" s="27">
        <f t="shared" si="22"/>
        <v>5.677123246431805</v>
      </c>
      <c r="AP34" s="27">
        <f t="shared" si="22"/>
        <v>14.083185411490687</v>
      </c>
      <c r="AQ34" s="27">
        <f t="shared" si="22"/>
        <v>216.3260396845793</v>
      </c>
      <c r="AR34" s="27">
        <f t="shared" si="22"/>
        <v>3.85967085884817</v>
      </c>
      <c r="AS34" s="27">
        <f t="shared" si="22"/>
        <v>12.571752863579134</v>
      </c>
      <c r="AT34" s="28">
        <f t="shared" si="22"/>
        <v>43.48151253050228</v>
      </c>
    </row>
    <row r="35" spans="1:46" ht="12.75">
      <c r="A35" s="26" t="s">
        <v>141</v>
      </c>
      <c r="B35" s="27">
        <f>IF(B171=0,0,B178*100/B171)</f>
        <v>0.015790271655730107</v>
      </c>
      <c r="C35" s="27">
        <f aca="true" t="shared" si="23" ref="C35:AT35">IF(C171=0,0,C178*100/C171)</f>
        <v>7.0317930371730135</v>
      </c>
      <c r="D35" s="27">
        <f t="shared" si="23"/>
        <v>0</v>
      </c>
      <c r="E35" s="27">
        <f t="shared" si="23"/>
        <v>22.80867358101751</v>
      </c>
      <c r="F35" s="27">
        <f t="shared" si="23"/>
        <v>0</v>
      </c>
      <c r="G35" s="27">
        <f t="shared" si="23"/>
        <v>0</v>
      </c>
      <c r="H35" s="27">
        <f t="shared" si="23"/>
        <v>0</v>
      </c>
      <c r="I35" s="27">
        <f t="shared" si="23"/>
        <v>0</v>
      </c>
      <c r="J35" s="27">
        <f t="shared" si="23"/>
        <v>9.994350282485875</v>
      </c>
      <c r="K35" s="27">
        <f t="shared" si="23"/>
        <v>0</v>
      </c>
      <c r="L35" s="27">
        <f t="shared" si="23"/>
        <v>0</v>
      </c>
      <c r="M35" s="27">
        <f t="shared" si="23"/>
        <v>0</v>
      </c>
      <c r="N35" s="27">
        <f t="shared" si="23"/>
        <v>0</v>
      </c>
      <c r="O35" s="27">
        <f t="shared" si="23"/>
        <v>0</v>
      </c>
      <c r="P35" s="27">
        <f t="shared" si="23"/>
        <v>0</v>
      </c>
      <c r="Q35" s="27">
        <f t="shared" si="23"/>
        <v>0</v>
      </c>
      <c r="R35" s="27">
        <f t="shared" si="23"/>
        <v>0</v>
      </c>
      <c r="S35" s="27">
        <f t="shared" si="23"/>
        <v>0</v>
      </c>
      <c r="T35" s="27">
        <f t="shared" si="23"/>
        <v>0</v>
      </c>
      <c r="U35" s="27">
        <f t="shared" si="23"/>
        <v>0</v>
      </c>
      <c r="V35" s="27">
        <f t="shared" si="23"/>
        <v>12.77120895522388</v>
      </c>
      <c r="W35" s="27">
        <f t="shared" si="23"/>
        <v>0</v>
      </c>
      <c r="X35" s="27">
        <f t="shared" si="23"/>
        <v>0</v>
      </c>
      <c r="Y35" s="27">
        <f t="shared" si="23"/>
        <v>0</v>
      </c>
      <c r="Z35" s="27">
        <f t="shared" si="23"/>
        <v>0</v>
      </c>
      <c r="AA35" s="27">
        <f t="shared" si="23"/>
        <v>0</v>
      </c>
      <c r="AB35" s="27">
        <f t="shared" si="23"/>
        <v>0</v>
      </c>
      <c r="AC35" s="27">
        <f t="shared" si="23"/>
        <v>0</v>
      </c>
      <c r="AD35" s="27">
        <f t="shared" si="23"/>
        <v>0</v>
      </c>
      <c r="AE35" s="27">
        <f t="shared" si="23"/>
        <v>0</v>
      </c>
      <c r="AF35" s="27">
        <f t="shared" si="23"/>
        <v>0</v>
      </c>
      <c r="AG35" s="27">
        <f t="shared" si="23"/>
        <v>0</v>
      </c>
      <c r="AH35" s="27">
        <f t="shared" si="23"/>
        <v>0</v>
      </c>
      <c r="AI35" s="27">
        <f t="shared" si="23"/>
        <v>0</v>
      </c>
      <c r="AJ35" s="27">
        <f t="shared" si="23"/>
        <v>0</v>
      </c>
      <c r="AK35" s="27">
        <f t="shared" si="23"/>
        <v>0</v>
      </c>
      <c r="AL35" s="27">
        <f t="shared" si="23"/>
        <v>0</v>
      </c>
      <c r="AM35" s="27">
        <f t="shared" si="23"/>
        <v>0</v>
      </c>
      <c r="AN35" s="27">
        <f t="shared" si="23"/>
        <v>0</v>
      </c>
      <c r="AO35" s="27">
        <f t="shared" si="23"/>
        <v>0</v>
      </c>
      <c r="AP35" s="27">
        <f t="shared" si="23"/>
        <v>0</v>
      </c>
      <c r="AQ35" s="27">
        <f t="shared" si="23"/>
        <v>0</v>
      </c>
      <c r="AR35" s="27">
        <f t="shared" si="23"/>
        <v>0</v>
      </c>
      <c r="AS35" s="27">
        <f t="shared" si="23"/>
        <v>0</v>
      </c>
      <c r="AT35" s="28">
        <f t="shared" si="23"/>
        <v>0</v>
      </c>
    </row>
    <row r="36" spans="1:46" ht="12.75">
      <c r="A36" s="26" t="s">
        <v>142</v>
      </c>
      <c r="B36" s="27">
        <f>IF(B173=0,0,B179*100/B173)</f>
        <v>0.050386090528106726</v>
      </c>
      <c r="C36" s="27">
        <f aca="true" t="shared" si="24" ref="C36:AT36">IF(C173=0,0,C179*100/C173)</f>
        <v>0.3013727974578608</v>
      </c>
      <c r="D36" s="27">
        <f t="shared" si="24"/>
        <v>0</v>
      </c>
      <c r="E36" s="27">
        <f t="shared" si="24"/>
        <v>456.8664337543671</v>
      </c>
      <c r="F36" s="27">
        <f t="shared" si="24"/>
        <v>0</v>
      </c>
      <c r="G36" s="27">
        <f t="shared" si="24"/>
        <v>0</v>
      </c>
      <c r="H36" s="27">
        <f t="shared" si="24"/>
        <v>0</v>
      </c>
      <c r="I36" s="27">
        <f t="shared" si="24"/>
        <v>0</v>
      </c>
      <c r="J36" s="27">
        <f t="shared" si="24"/>
        <v>0</v>
      </c>
      <c r="K36" s="27">
        <f t="shared" si="24"/>
        <v>0</v>
      </c>
      <c r="L36" s="27">
        <f t="shared" si="24"/>
        <v>0</v>
      </c>
      <c r="M36" s="27">
        <f t="shared" si="24"/>
        <v>0</v>
      </c>
      <c r="N36" s="27">
        <f t="shared" si="24"/>
        <v>0</v>
      </c>
      <c r="O36" s="27">
        <f t="shared" si="24"/>
        <v>0</v>
      </c>
      <c r="P36" s="27">
        <f t="shared" si="24"/>
        <v>0</v>
      </c>
      <c r="Q36" s="27">
        <f t="shared" si="24"/>
        <v>0</v>
      </c>
      <c r="R36" s="27">
        <f t="shared" si="24"/>
        <v>0</v>
      </c>
      <c r="S36" s="27">
        <f t="shared" si="24"/>
        <v>0</v>
      </c>
      <c r="T36" s="27">
        <f t="shared" si="24"/>
        <v>0</v>
      </c>
      <c r="U36" s="27">
        <f t="shared" si="24"/>
        <v>87.36</v>
      </c>
      <c r="V36" s="27">
        <f t="shared" si="24"/>
        <v>0</v>
      </c>
      <c r="W36" s="27">
        <f t="shared" si="24"/>
        <v>0</v>
      </c>
      <c r="X36" s="27">
        <f t="shared" si="24"/>
        <v>0</v>
      </c>
      <c r="Y36" s="27">
        <f t="shared" si="24"/>
        <v>0</v>
      </c>
      <c r="Z36" s="27">
        <f t="shared" si="24"/>
        <v>0</v>
      </c>
      <c r="AA36" s="27">
        <f t="shared" si="24"/>
        <v>0</v>
      </c>
      <c r="AB36" s="27">
        <f t="shared" si="24"/>
        <v>0</v>
      </c>
      <c r="AC36" s="27">
        <f t="shared" si="24"/>
        <v>0</v>
      </c>
      <c r="AD36" s="27">
        <f t="shared" si="24"/>
        <v>0</v>
      </c>
      <c r="AE36" s="27">
        <f t="shared" si="24"/>
        <v>0</v>
      </c>
      <c r="AF36" s="27">
        <f t="shared" si="24"/>
        <v>0</v>
      </c>
      <c r="AG36" s="27">
        <f t="shared" si="24"/>
        <v>0</v>
      </c>
      <c r="AH36" s="27">
        <f t="shared" si="24"/>
        <v>0</v>
      </c>
      <c r="AI36" s="27">
        <f t="shared" si="24"/>
        <v>0</v>
      </c>
      <c r="AJ36" s="27">
        <f t="shared" si="24"/>
        <v>0</v>
      </c>
      <c r="AK36" s="27">
        <f t="shared" si="24"/>
        <v>0</v>
      </c>
      <c r="AL36" s="27">
        <f t="shared" si="24"/>
        <v>0</v>
      </c>
      <c r="AM36" s="27">
        <f t="shared" si="24"/>
        <v>0</v>
      </c>
      <c r="AN36" s="27">
        <f t="shared" si="24"/>
        <v>0</v>
      </c>
      <c r="AO36" s="27">
        <f t="shared" si="24"/>
        <v>0.04992220747723425</v>
      </c>
      <c r="AP36" s="27">
        <f t="shared" si="24"/>
        <v>0</v>
      </c>
      <c r="AQ36" s="27">
        <f t="shared" si="24"/>
        <v>0</v>
      </c>
      <c r="AR36" s="27">
        <f t="shared" si="24"/>
        <v>0</v>
      </c>
      <c r="AS36" s="27">
        <f t="shared" si="24"/>
        <v>0</v>
      </c>
      <c r="AT36" s="28">
        <f t="shared" si="24"/>
        <v>0</v>
      </c>
    </row>
    <row r="37" spans="1:46" ht="12.75">
      <c r="A37" s="29" t="s">
        <v>143</v>
      </c>
      <c r="B37" s="30">
        <f>IF(+B5=0,0,+B168*100/B5)</f>
        <v>24.26073668837357</v>
      </c>
      <c r="C37" s="30">
        <f aca="true" t="shared" si="25" ref="C37:AT37">IF(+C5=0,0,+C168*100/C5)</f>
        <v>25.767011174542645</v>
      </c>
      <c r="D37" s="30">
        <f t="shared" si="25"/>
        <v>32.312312210372234</v>
      </c>
      <c r="E37" s="30">
        <f t="shared" si="25"/>
        <v>38.33939641937659</v>
      </c>
      <c r="F37" s="30">
        <f t="shared" si="25"/>
        <v>45.78816840047871</v>
      </c>
      <c r="G37" s="30">
        <f t="shared" si="25"/>
        <v>29.645001284266677</v>
      </c>
      <c r="H37" s="30">
        <f t="shared" si="25"/>
        <v>26.690659611412396</v>
      </c>
      <c r="I37" s="30">
        <f t="shared" si="25"/>
        <v>33.22132294537784</v>
      </c>
      <c r="J37" s="30">
        <f t="shared" si="25"/>
        <v>42.01779045613061</v>
      </c>
      <c r="K37" s="30">
        <f t="shared" si="25"/>
        <v>33.258740925392985</v>
      </c>
      <c r="L37" s="30">
        <f t="shared" si="25"/>
        <v>40.11912992084922</v>
      </c>
      <c r="M37" s="30">
        <f t="shared" si="25"/>
        <v>32.81120931982423</v>
      </c>
      <c r="N37" s="30">
        <f t="shared" si="25"/>
        <v>27.195923611951063</v>
      </c>
      <c r="O37" s="30">
        <f t="shared" si="25"/>
        <v>58.22953201191965</v>
      </c>
      <c r="P37" s="30">
        <f t="shared" si="25"/>
        <v>48.35929778786602</v>
      </c>
      <c r="Q37" s="30">
        <f t="shared" si="25"/>
        <v>33.1335115289445</v>
      </c>
      <c r="R37" s="30">
        <f t="shared" si="25"/>
        <v>36.18981326311145</v>
      </c>
      <c r="S37" s="30">
        <f t="shared" si="25"/>
        <v>40.754757096498096</v>
      </c>
      <c r="T37" s="30">
        <f t="shared" si="25"/>
        <v>29.96449593149058</v>
      </c>
      <c r="U37" s="30">
        <f t="shared" si="25"/>
        <v>40.45449731864945</v>
      </c>
      <c r="V37" s="30">
        <f t="shared" si="25"/>
        <v>33.6914037377974</v>
      </c>
      <c r="W37" s="30">
        <f t="shared" si="25"/>
        <v>28.116138277345748</v>
      </c>
      <c r="X37" s="30">
        <f t="shared" si="25"/>
        <v>50.62537629573163</v>
      </c>
      <c r="Y37" s="30">
        <f t="shared" si="25"/>
        <v>30.84580071103717</v>
      </c>
      <c r="Z37" s="30">
        <f t="shared" si="25"/>
        <v>27.9621244567584</v>
      </c>
      <c r="AA37" s="30">
        <f t="shared" si="25"/>
        <v>37.40794968709909</v>
      </c>
      <c r="AB37" s="30">
        <f t="shared" si="25"/>
        <v>29.92523632420982</v>
      </c>
      <c r="AC37" s="30">
        <f t="shared" si="25"/>
        <v>35.866455663893</v>
      </c>
      <c r="AD37" s="30">
        <f t="shared" si="25"/>
        <v>29.64047743452935</v>
      </c>
      <c r="AE37" s="30">
        <f t="shared" si="25"/>
        <v>22.15020253771921</v>
      </c>
      <c r="AF37" s="30">
        <f t="shared" si="25"/>
        <v>36.836111017216666</v>
      </c>
      <c r="AG37" s="30">
        <f t="shared" si="25"/>
        <v>32.10393192644351</v>
      </c>
      <c r="AH37" s="30">
        <f t="shared" si="25"/>
        <v>35.01304333001009</v>
      </c>
      <c r="AI37" s="30">
        <f t="shared" si="25"/>
        <v>42.41568821055049</v>
      </c>
      <c r="AJ37" s="30">
        <f t="shared" si="25"/>
        <v>35.56008623108723</v>
      </c>
      <c r="AK37" s="30">
        <f t="shared" si="25"/>
        <v>0</v>
      </c>
      <c r="AL37" s="30">
        <f t="shared" si="25"/>
        <v>40.05655984616987</v>
      </c>
      <c r="AM37" s="30">
        <f t="shared" si="25"/>
        <v>39.60963070811881</v>
      </c>
      <c r="AN37" s="30">
        <f t="shared" si="25"/>
        <v>39.71498400420787</v>
      </c>
      <c r="AO37" s="30">
        <f t="shared" si="25"/>
        <v>23.68690951940363</v>
      </c>
      <c r="AP37" s="30">
        <f t="shared" si="25"/>
        <v>33.34999443888402</v>
      </c>
      <c r="AQ37" s="30">
        <f t="shared" si="25"/>
        <v>23.96871187734846</v>
      </c>
      <c r="AR37" s="30">
        <f t="shared" si="25"/>
        <v>31.60670403838242</v>
      </c>
      <c r="AS37" s="30">
        <f t="shared" si="25"/>
        <v>38.99866063229235</v>
      </c>
      <c r="AT37" s="31">
        <f t="shared" si="25"/>
        <v>31.638015245666747</v>
      </c>
    </row>
    <row r="38" spans="1:46" ht="25.5">
      <c r="A38" s="11" t="s">
        <v>144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20"/>
    </row>
    <row r="39" spans="1:46" s="34" customFormat="1" ht="12.75">
      <c r="A39" s="14" t="s">
        <v>145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3"/>
    </row>
    <row r="40" spans="1:46" s="34" customFormat="1" ht="12.75">
      <c r="A40" s="23" t="s">
        <v>146</v>
      </c>
      <c r="B40" s="35">
        <v>1275354230</v>
      </c>
      <c r="C40" s="35">
        <v>1612510043</v>
      </c>
      <c r="D40" s="35">
        <v>46040952</v>
      </c>
      <c r="E40" s="35">
        <v>25342900</v>
      </c>
      <c r="F40" s="35">
        <v>16072749</v>
      </c>
      <c r="G40" s="35">
        <v>191855298</v>
      </c>
      <c r="H40" s="35">
        <v>36736956</v>
      </c>
      <c r="I40" s="35">
        <v>45064826</v>
      </c>
      <c r="J40" s="35">
        <v>31449000</v>
      </c>
      <c r="K40" s="35">
        <v>63570000</v>
      </c>
      <c r="L40" s="35">
        <v>19280650</v>
      </c>
      <c r="M40" s="35">
        <v>5467000</v>
      </c>
      <c r="N40" s="35">
        <v>124099011</v>
      </c>
      <c r="O40" s="35">
        <v>107806650</v>
      </c>
      <c r="P40" s="35">
        <v>35152122</v>
      </c>
      <c r="Q40" s="35">
        <v>78221650</v>
      </c>
      <c r="R40" s="35">
        <v>31960961</v>
      </c>
      <c r="S40" s="35">
        <v>56908683</v>
      </c>
      <c r="T40" s="35">
        <v>9624111</v>
      </c>
      <c r="U40" s="35">
        <v>440639742</v>
      </c>
      <c r="V40" s="35">
        <v>23020000</v>
      </c>
      <c r="W40" s="35">
        <v>12200930</v>
      </c>
      <c r="X40" s="35">
        <v>9350200</v>
      </c>
      <c r="Y40" s="35">
        <v>76701759</v>
      </c>
      <c r="Z40" s="35">
        <v>71589491</v>
      </c>
      <c r="AA40" s="35">
        <v>40015000</v>
      </c>
      <c r="AB40" s="35">
        <v>84169000</v>
      </c>
      <c r="AC40" s="35">
        <v>21609550</v>
      </c>
      <c r="AD40" s="35">
        <v>767320342</v>
      </c>
      <c r="AE40" s="35">
        <v>54490612</v>
      </c>
      <c r="AF40" s="35">
        <v>62889900</v>
      </c>
      <c r="AG40" s="35">
        <v>13749700</v>
      </c>
      <c r="AH40" s="35">
        <v>11629550</v>
      </c>
      <c r="AI40" s="35">
        <v>234660932</v>
      </c>
      <c r="AJ40" s="35">
        <v>145145180</v>
      </c>
      <c r="AK40" s="35">
        <v>0</v>
      </c>
      <c r="AL40" s="35">
        <v>77317746</v>
      </c>
      <c r="AM40" s="35">
        <v>52698873</v>
      </c>
      <c r="AN40" s="35">
        <v>318320006</v>
      </c>
      <c r="AO40" s="35">
        <v>877559700</v>
      </c>
      <c r="AP40" s="35">
        <v>143606403</v>
      </c>
      <c r="AQ40" s="35">
        <v>85903890</v>
      </c>
      <c r="AR40" s="35">
        <v>93606219</v>
      </c>
      <c r="AS40" s="35">
        <v>111536150</v>
      </c>
      <c r="AT40" s="36">
        <v>723401033</v>
      </c>
    </row>
    <row r="41" spans="1:46" s="34" customFormat="1" ht="12.75">
      <c r="A41" s="26" t="s">
        <v>147</v>
      </c>
      <c r="B41" s="37">
        <v>425001630</v>
      </c>
      <c r="C41" s="37">
        <v>650450840</v>
      </c>
      <c r="D41" s="37">
        <v>10912000</v>
      </c>
      <c r="E41" s="37">
        <v>5880000</v>
      </c>
      <c r="F41" s="37">
        <v>0</v>
      </c>
      <c r="G41" s="37">
        <v>12079000</v>
      </c>
      <c r="H41" s="37">
        <v>4897000</v>
      </c>
      <c r="I41" s="37">
        <v>21444826</v>
      </c>
      <c r="J41" s="37">
        <v>0</v>
      </c>
      <c r="K41" s="37">
        <v>30210000</v>
      </c>
      <c r="L41" s="37">
        <v>82650</v>
      </c>
      <c r="M41" s="37">
        <v>5467000</v>
      </c>
      <c r="N41" s="37">
        <v>0</v>
      </c>
      <c r="O41" s="37">
        <v>0</v>
      </c>
      <c r="P41" s="37">
        <v>5055500</v>
      </c>
      <c r="Q41" s="37">
        <v>47520500</v>
      </c>
      <c r="R41" s="37">
        <v>8651160</v>
      </c>
      <c r="S41" s="37">
        <v>13153982</v>
      </c>
      <c r="T41" s="37">
        <v>400000</v>
      </c>
      <c r="U41" s="37">
        <v>23033333</v>
      </c>
      <c r="V41" s="37">
        <v>0</v>
      </c>
      <c r="W41" s="37">
        <v>143580</v>
      </c>
      <c r="X41" s="37">
        <v>500000</v>
      </c>
      <c r="Y41" s="37">
        <v>35730759</v>
      </c>
      <c r="Z41" s="37">
        <v>11227492</v>
      </c>
      <c r="AA41" s="37">
        <v>9400000</v>
      </c>
      <c r="AB41" s="37">
        <v>26865000</v>
      </c>
      <c r="AC41" s="37">
        <v>520000</v>
      </c>
      <c r="AD41" s="37">
        <v>103067000</v>
      </c>
      <c r="AE41" s="37">
        <v>16498212</v>
      </c>
      <c r="AF41" s="37">
        <v>27491000</v>
      </c>
      <c r="AG41" s="37">
        <v>430000</v>
      </c>
      <c r="AH41" s="37">
        <v>1000000</v>
      </c>
      <c r="AI41" s="37">
        <v>25152045</v>
      </c>
      <c r="AJ41" s="37">
        <v>0</v>
      </c>
      <c r="AK41" s="37">
        <v>0</v>
      </c>
      <c r="AL41" s="37">
        <v>0</v>
      </c>
      <c r="AM41" s="37">
        <v>0</v>
      </c>
      <c r="AN41" s="37">
        <v>22220256</v>
      </c>
      <c r="AO41" s="37">
        <v>122368700</v>
      </c>
      <c r="AP41" s="37">
        <v>50187601</v>
      </c>
      <c r="AQ41" s="37">
        <v>33039890</v>
      </c>
      <c r="AR41" s="37">
        <v>24083889</v>
      </c>
      <c r="AS41" s="37">
        <v>9400000</v>
      </c>
      <c r="AT41" s="38">
        <v>33406000</v>
      </c>
    </row>
    <row r="42" spans="1:46" s="34" customFormat="1" ht="12.75">
      <c r="A42" s="26" t="s">
        <v>148</v>
      </c>
      <c r="B42" s="37">
        <v>850352600</v>
      </c>
      <c r="C42" s="37">
        <v>962059203</v>
      </c>
      <c r="D42" s="37">
        <v>35128952</v>
      </c>
      <c r="E42" s="37">
        <v>16162900</v>
      </c>
      <c r="F42" s="37">
        <v>16072749</v>
      </c>
      <c r="G42" s="37">
        <v>179776298</v>
      </c>
      <c r="H42" s="37">
        <v>31839956</v>
      </c>
      <c r="I42" s="37">
        <v>23620000</v>
      </c>
      <c r="J42" s="37">
        <v>30657000</v>
      </c>
      <c r="K42" s="37">
        <v>33360000</v>
      </c>
      <c r="L42" s="37">
        <v>19198000</v>
      </c>
      <c r="M42" s="37">
        <v>0</v>
      </c>
      <c r="N42" s="37">
        <v>124099011</v>
      </c>
      <c r="O42" s="37">
        <v>107806650</v>
      </c>
      <c r="P42" s="37">
        <v>30096622</v>
      </c>
      <c r="Q42" s="37">
        <v>30701150</v>
      </c>
      <c r="R42" s="37">
        <v>23309801</v>
      </c>
      <c r="S42" s="37">
        <v>43754700</v>
      </c>
      <c r="T42" s="37">
        <v>9224111</v>
      </c>
      <c r="U42" s="37">
        <v>417606409</v>
      </c>
      <c r="V42" s="37">
        <v>23020000</v>
      </c>
      <c r="W42" s="37">
        <v>12057350</v>
      </c>
      <c r="X42" s="37">
        <v>8850200</v>
      </c>
      <c r="Y42" s="37">
        <v>40971000</v>
      </c>
      <c r="Z42" s="37">
        <v>60361999</v>
      </c>
      <c r="AA42" s="37">
        <v>30615000</v>
      </c>
      <c r="AB42" s="37">
        <v>57304000</v>
      </c>
      <c r="AC42" s="37">
        <v>21089550</v>
      </c>
      <c r="AD42" s="37">
        <v>664253342</v>
      </c>
      <c r="AE42" s="37">
        <v>37992400</v>
      </c>
      <c r="AF42" s="37">
        <v>35398900</v>
      </c>
      <c r="AG42" s="37">
        <v>13319700</v>
      </c>
      <c r="AH42" s="37">
        <v>10629550</v>
      </c>
      <c r="AI42" s="37">
        <v>209508887</v>
      </c>
      <c r="AJ42" s="37">
        <v>145145180</v>
      </c>
      <c r="AK42" s="37">
        <v>0</v>
      </c>
      <c r="AL42" s="37">
        <v>77317746</v>
      </c>
      <c r="AM42" s="37">
        <v>52698873</v>
      </c>
      <c r="AN42" s="37">
        <v>296099750</v>
      </c>
      <c r="AO42" s="37">
        <v>755191000</v>
      </c>
      <c r="AP42" s="37">
        <v>75261802</v>
      </c>
      <c r="AQ42" s="37">
        <v>52864000</v>
      </c>
      <c r="AR42" s="37">
        <v>69522330</v>
      </c>
      <c r="AS42" s="37">
        <v>102136150</v>
      </c>
      <c r="AT42" s="38">
        <v>611077551</v>
      </c>
    </row>
    <row r="43" spans="1:46" ht="12.75">
      <c r="A43" s="26" t="s">
        <v>149</v>
      </c>
      <c r="B43" s="27">
        <f>IF((B41+B48)=0,0,B41*100/(B41+B48))</f>
        <v>100</v>
      </c>
      <c r="C43" s="27">
        <f aca="true" t="shared" si="26" ref="C43:AT43">IF((C41+C48)=0,0,C41*100/(C41+C48))</f>
        <v>100</v>
      </c>
      <c r="D43" s="27">
        <f t="shared" si="26"/>
        <v>100</v>
      </c>
      <c r="E43" s="27">
        <f t="shared" si="26"/>
        <v>64.05228758169935</v>
      </c>
      <c r="F43" s="27">
        <f t="shared" si="26"/>
        <v>0</v>
      </c>
      <c r="G43" s="27">
        <f t="shared" si="26"/>
        <v>100</v>
      </c>
      <c r="H43" s="27">
        <f t="shared" si="26"/>
        <v>100</v>
      </c>
      <c r="I43" s="27">
        <f t="shared" si="26"/>
        <v>100</v>
      </c>
      <c r="J43" s="27">
        <f t="shared" si="26"/>
        <v>0</v>
      </c>
      <c r="K43" s="27">
        <f t="shared" si="26"/>
        <v>100</v>
      </c>
      <c r="L43" s="27">
        <f t="shared" si="26"/>
        <v>100</v>
      </c>
      <c r="M43" s="27">
        <f t="shared" si="26"/>
        <v>100</v>
      </c>
      <c r="N43" s="27">
        <f t="shared" si="26"/>
        <v>0</v>
      </c>
      <c r="O43" s="27">
        <f t="shared" si="26"/>
        <v>0</v>
      </c>
      <c r="P43" s="27">
        <f t="shared" si="26"/>
        <v>100</v>
      </c>
      <c r="Q43" s="27">
        <f t="shared" si="26"/>
        <v>100</v>
      </c>
      <c r="R43" s="27">
        <f t="shared" si="26"/>
        <v>100</v>
      </c>
      <c r="S43" s="27">
        <f t="shared" si="26"/>
        <v>100</v>
      </c>
      <c r="T43" s="27">
        <f t="shared" si="26"/>
        <v>100</v>
      </c>
      <c r="U43" s="27">
        <f t="shared" si="26"/>
        <v>100</v>
      </c>
      <c r="V43" s="27">
        <f t="shared" si="26"/>
        <v>0</v>
      </c>
      <c r="W43" s="27">
        <f t="shared" si="26"/>
        <v>100</v>
      </c>
      <c r="X43" s="27">
        <f t="shared" si="26"/>
        <v>100</v>
      </c>
      <c r="Y43" s="27">
        <f t="shared" si="26"/>
        <v>100</v>
      </c>
      <c r="Z43" s="27">
        <f t="shared" si="26"/>
        <v>100</v>
      </c>
      <c r="AA43" s="27">
        <f t="shared" si="26"/>
        <v>100</v>
      </c>
      <c r="AB43" s="27">
        <f t="shared" si="26"/>
        <v>100</v>
      </c>
      <c r="AC43" s="27">
        <f t="shared" si="26"/>
        <v>100</v>
      </c>
      <c r="AD43" s="27">
        <f t="shared" si="26"/>
        <v>100</v>
      </c>
      <c r="AE43" s="27">
        <f t="shared" si="26"/>
        <v>100</v>
      </c>
      <c r="AF43" s="27">
        <f t="shared" si="26"/>
        <v>100</v>
      </c>
      <c r="AG43" s="27">
        <f t="shared" si="26"/>
        <v>100</v>
      </c>
      <c r="AH43" s="27">
        <f t="shared" si="26"/>
        <v>100</v>
      </c>
      <c r="AI43" s="27">
        <f t="shared" si="26"/>
        <v>100</v>
      </c>
      <c r="AJ43" s="27">
        <f t="shared" si="26"/>
        <v>0</v>
      </c>
      <c r="AK43" s="27">
        <f t="shared" si="26"/>
        <v>0</v>
      </c>
      <c r="AL43" s="27">
        <f t="shared" si="26"/>
        <v>0</v>
      </c>
      <c r="AM43" s="27">
        <f t="shared" si="26"/>
        <v>0</v>
      </c>
      <c r="AN43" s="27">
        <f t="shared" si="26"/>
        <v>100</v>
      </c>
      <c r="AO43" s="27">
        <f t="shared" si="26"/>
        <v>100</v>
      </c>
      <c r="AP43" s="27">
        <f t="shared" si="26"/>
        <v>73.43316116513725</v>
      </c>
      <c r="AQ43" s="27">
        <f t="shared" si="26"/>
        <v>100</v>
      </c>
      <c r="AR43" s="27">
        <f t="shared" si="26"/>
        <v>100</v>
      </c>
      <c r="AS43" s="27">
        <f t="shared" si="26"/>
        <v>100</v>
      </c>
      <c r="AT43" s="28">
        <f t="shared" si="26"/>
        <v>29.740887128125177</v>
      </c>
    </row>
    <row r="44" spans="1:46" ht="12.75">
      <c r="A44" s="26" t="s">
        <v>150</v>
      </c>
      <c r="B44" s="27">
        <f>IF((B41+B48)=0,0,B48*100/(B41+B48))</f>
        <v>0</v>
      </c>
      <c r="C44" s="27">
        <f aca="true" t="shared" si="27" ref="C44:AT44">IF((C41+C48)=0,0,C48*100/(C41+C48))</f>
        <v>0</v>
      </c>
      <c r="D44" s="27">
        <f t="shared" si="27"/>
        <v>0</v>
      </c>
      <c r="E44" s="27">
        <f t="shared" si="27"/>
        <v>35.947712418300654</v>
      </c>
      <c r="F44" s="27">
        <f t="shared" si="27"/>
        <v>0</v>
      </c>
      <c r="G44" s="27">
        <f t="shared" si="27"/>
        <v>0</v>
      </c>
      <c r="H44" s="27">
        <f t="shared" si="27"/>
        <v>0</v>
      </c>
      <c r="I44" s="27">
        <f t="shared" si="27"/>
        <v>0</v>
      </c>
      <c r="J44" s="27">
        <f t="shared" si="27"/>
        <v>100</v>
      </c>
      <c r="K44" s="27">
        <f t="shared" si="27"/>
        <v>0</v>
      </c>
      <c r="L44" s="27">
        <f t="shared" si="27"/>
        <v>0</v>
      </c>
      <c r="M44" s="27">
        <f t="shared" si="27"/>
        <v>0</v>
      </c>
      <c r="N44" s="27">
        <f t="shared" si="27"/>
        <v>0</v>
      </c>
      <c r="O44" s="27">
        <f t="shared" si="27"/>
        <v>0</v>
      </c>
      <c r="P44" s="27">
        <f t="shared" si="27"/>
        <v>0</v>
      </c>
      <c r="Q44" s="27">
        <f t="shared" si="27"/>
        <v>0</v>
      </c>
      <c r="R44" s="27">
        <f t="shared" si="27"/>
        <v>0</v>
      </c>
      <c r="S44" s="27">
        <f t="shared" si="27"/>
        <v>0</v>
      </c>
      <c r="T44" s="27">
        <f t="shared" si="27"/>
        <v>0</v>
      </c>
      <c r="U44" s="27">
        <f t="shared" si="27"/>
        <v>0</v>
      </c>
      <c r="V44" s="27">
        <f t="shared" si="27"/>
        <v>0</v>
      </c>
      <c r="W44" s="27">
        <f t="shared" si="27"/>
        <v>0</v>
      </c>
      <c r="X44" s="27">
        <f t="shared" si="27"/>
        <v>0</v>
      </c>
      <c r="Y44" s="27">
        <f t="shared" si="27"/>
        <v>0</v>
      </c>
      <c r="Z44" s="27">
        <f t="shared" si="27"/>
        <v>0</v>
      </c>
      <c r="AA44" s="27">
        <f t="shared" si="27"/>
        <v>0</v>
      </c>
      <c r="AB44" s="27">
        <f t="shared" si="27"/>
        <v>0</v>
      </c>
      <c r="AC44" s="27">
        <f t="shared" si="27"/>
        <v>0</v>
      </c>
      <c r="AD44" s="27">
        <f t="shared" si="27"/>
        <v>0</v>
      </c>
      <c r="AE44" s="27">
        <f t="shared" si="27"/>
        <v>0</v>
      </c>
      <c r="AF44" s="27">
        <f t="shared" si="27"/>
        <v>0</v>
      </c>
      <c r="AG44" s="27">
        <f t="shared" si="27"/>
        <v>0</v>
      </c>
      <c r="AH44" s="27">
        <f t="shared" si="27"/>
        <v>0</v>
      </c>
      <c r="AI44" s="27">
        <f t="shared" si="27"/>
        <v>0</v>
      </c>
      <c r="AJ44" s="27">
        <f t="shared" si="27"/>
        <v>0</v>
      </c>
      <c r="AK44" s="27">
        <f t="shared" si="27"/>
        <v>0</v>
      </c>
      <c r="AL44" s="27">
        <f t="shared" si="27"/>
        <v>0</v>
      </c>
      <c r="AM44" s="27">
        <f t="shared" si="27"/>
        <v>0</v>
      </c>
      <c r="AN44" s="27">
        <f t="shared" si="27"/>
        <v>0</v>
      </c>
      <c r="AO44" s="27">
        <f t="shared" si="27"/>
        <v>0</v>
      </c>
      <c r="AP44" s="27">
        <f t="shared" si="27"/>
        <v>26.566838834862757</v>
      </c>
      <c r="AQ44" s="27">
        <f t="shared" si="27"/>
        <v>0</v>
      </c>
      <c r="AR44" s="27">
        <f t="shared" si="27"/>
        <v>0</v>
      </c>
      <c r="AS44" s="27">
        <f t="shared" si="27"/>
        <v>0</v>
      </c>
      <c r="AT44" s="28">
        <f t="shared" si="27"/>
        <v>70.25911287187482</v>
      </c>
    </row>
    <row r="45" spans="1:46" ht="12.75">
      <c r="A45" s="26" t="s">
        <v>151</v>
      </c>
      <c r="B45" s="27">
        <f>IF((B41+B48+B42)=0,0,B42*100/(B41+B48+B42))</f>
        <v>66.67579720184878</v>
      </c>
      <c r="C45" s="27">
        <f aca="true" t="shared" si="28" ref="C45:AT45">IF((C41+C48+C42)=0,0,C42*100/(C41+C48+C42))</f>
        <v>59.6622146433354</v>
      </c>
      <c r="D45" s="27">
        <f t="shared" si="28"/>
        <v>76.29936062138768</v>
      </c>
      <c r="E45" s="27">
        <f t="shared" si="28"/>
        <v>63.77683690501087</v>
      </c>
      <c r="F45" s="27">
        <f t="shared" si="28"/>
        <v>100</v>
      </c>
      <c r="G45" s="27">
        <f t="shared" si="28"/>
        <v>93.70410922923797</v>
      </c>
      <c r="H45" s="27">
        <f t="shared" si="28"/>
        <v>86.67009863310395</v>
      </c>
      <c r="I45" s="27">
        <f t="shared" si="28"/>
        <v>52.41338333360036</v>
      </c>
      <c r="J45" s="27">
        <f t="shared" si="28"/>
        <v>97.4816369359916</v>
      </c>
      <c r="K45" s="27">
        <f t="shared" si="28"/>
        <v>52.47758376592732</v>
      </c>
      <c r="L45" s="27">
        <f t="shared" si="28"/>
        <v>99.57133187937129</v>
      </c>
      <c r="M45" s="27">
        <f t="shared" si="28"/>
        <v>0</v>
      </c>
      <c r="N45" s="27">
        <f t="shared" si="28"/>
        <v>100</v>
      </c>
      <c r="O45" s="27">
        <f t="shared" si="28"/>
        <v>100</v>
      </c>
      <c r="P45" s="27">
        <f t="shared" si="28"/>
        <v>85.61822242196361</v>
      </c>
      <c r="Q45" s="27">
        <f t="shared" si="28"/>
        <v>39.24891638056727</v>
      </c>
      <c r="R45" s="27">
        <f t="shared" si="28"/>
        <v>72.93210301154586</v>
      </c>
      <c r="S45" s="27">
        <f t="shared" si="28"/>
        <v>76.88580803892103</v>
      </c>
      <c r="T45" s="27">
        <f t="shared" si="28"/>
        <v>95.8437719598205</v>
      </c>
      <c r="U45" s="27">
        <f t="shared" si="28"/>
        <v>94.7727517959558</v>
      </c>
      <c r="V45" s="27">
        <f t="shared" si="28"/>
        <v>100</v>
      </c>
      <c r="W45" s="27">
        <f t="shared" si="28"/>
        <v>98.82320446064358</v>
      </c>
      <c r="X45" s="27">
        <f t="shared" si="28"/>
        <v>94.65252080169408</v>
      </c>
      <c r="Y45" s="27">
        <f t="shared" si="28"/>
        <v>53.41598489286276</v>
      </c>
      <c r="Z45" s="27">
        <f t="shared" si="28"/>
        <v>84.3168433757966</v>
      </c>
      <c r="AA45" s="27">
        <f t="shared" si="28"/>
        <v>76.5088091965513</v>
      </c>
      <c r="AB45" s="27">
        <f t="shared" si="28"/>
        <v>68.08207297223443</v>
      </c>
      <c r="AC45" s="27">
        <f t="shared" si="28"/>
        <v>97.59365650834931</v>
      </c>
      <c r="AD45" s="27">
        <f t="shared" si="28"/>
        <v>86.56793071178608</v>
      </c>
      <c r="AE45" s="27">
        <f t="shared" si="28"/>
        <v>69.72283592630599</v>
      </c>
      <c r="AF45" s="27">
        <f t="shared" si="28"/>
        <v>56.287098564316366</v>
      </c>
      <c r="AG45" s="27">
        <f t="shared" si="28"/>
        <v>96.8726590398336</v>
      </c>
      <c r="AH45" s="27">
        <f t="shared" si="28"/>
        <v>91.40121500831933</v>
      </c>
      <c r="AI45" s="27">
        <f t="shared" si="28"/>
        <v>89.28153707324404</v>
      </c>
      <c r="AJ45" s="27">
        <f t="shared" si="28"/>
        <v>100</v>
      </c>
      <c r="AK45" s="27">
        <f t="shared" si="28"/>
        <v>0</v>
      </c>
      <c r="AL45" s="27">
        <f t="shared" si="28"/>
        <v>100</v>
      </c>
      <c r="AM45" s="27">
        <f t="shared" si="28"/>
        <v>100</v>
      </c>
      <c r="AN45" s="27">
        <f t="shared" si="28"/>
        <v>93.01952262466344</v>
      </c>
      <c r="AO45" s="27">
        <f t="shared" si="28"/>
        <v>86.05579768533127</v>
      </c>
      <c r="AP45" s="27">
        <f t="shared" si="28"/>
        <v>52.40838878194032</v>
      </c>
      <c r="AQ45" s="27">
        <f t="shared" si="28"/>
        <v>61.53854033851086</v>
      </c>
      <c r="AR45" s="27">
        <f t="shared" si="28"/>
        <v>74.2710588491989</v>
      </c>
      <c r="AS45" s="27">
        <f t="shared" si="28"/>
        <v>91.57223913502483</v>
      </c>
      <c r="AT45" s="28">
        <f t="shared" si="28"/>
        <v>84.472861265599</v>
      </c>
    </row>
    <row r="46" spans="1:46" ht="12.75">
      <c r="A46" s="14" t="s">
        <v>152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2"/>
    </row>
    <row r="47" spans="1:46" ht="12.75">
      <c r="A47" s="23" t="s">
        <v>153</v>
      </c>
      <c r="B47" s="35">
        <v>500418000</v>
      </c>
      <c r="C47" s="35">
        <v>1318032405</v>
      </c>
      <c r="D47" s="35">
        <v>0</v>
      </c>
      <c r="E47" s="35">
        <v>11428172</v>
      </c>
      <c r="F47" s="35">
        <v>5684467</v>
      </c>
      <c r="G47" s="35">
        <v>52572646</v>
      </c>
      <c r="H47" s="35">
        <v>20865244</v>
      </c>
      <c r="I47" s="35">
        <v>2605964</v>
      </c>
      <c r="J47" s="35">
        <v>4005000</v>
      </c>
      <c r="K47" s="35">
        <v>53962765</v>
      </c>
      <c r="L47" s="35">
        <v>0</v>
      </c>
      <c r="M47" s="35">
        <v>0</v>
      </c>
      <c r="N47" s="35">
        <v>0</v>
      </c>
      <c r="O47" s="35">
        <v>445234</v>
      </c>
      <c r="P47" s="35">
        <v>3500000</v>
      </c>
      <c r="Q47" s="35">
        <v>0</v>
      </c>
      <c r="R47" s="35">
        <v>0</v>
      </c>
      <c r="S47" s="35">
        <v>27592000</v>
      </c>
      <c r="T47" s="35">
        <v>0</v>
      </c>
      <c r="U47" s="35">
        <v>332677</v>
      </c>
      <c r="V47" s="35">
        <v>0</v>
      </c>
      <c r="W47" s="35">
        <v>0</v>
      </c>
      <c r="X47" s="35">
        <v>377686</v>
      </c>
      <c r="Y47" s="35">
        <v>1093655</v>
      </c>
      <c r="Z47" s="35">
        <v>0</v>
      </c>
      <c r="AA47" s="35">
        <v>551493</v>
      </c>
      <c r="AB47" s="35">
        <v>0</v>
      </c>
      <c r="AC47" s="35">
        <v>0</v>
      </c>
      <c r="AD47" s="35">
        <v>0</v>
      </c>
      <c r="AE47" s="35">
        <v>0</v>
      </c>
      <c r="AF47" s="35">
        <v>12027322</v>
      </c>
      <c r="AG47" s="35">
        <v>5734774</v>
      </c>
      <c r="AH47" s="35">
        <v>2397630</v>
      </c>
      <c r="AI47" s="35">
        <v>42723000</v>
      </c>
      <c r="AJ47" s="35">
        <v>6825840</v>
      </c>
      <c r="AK47" s="35">
        <v>0</v>
      </c>
      <c r="AL47" s="35">
        <v>1600000</v>
      </c>
      <c r="AM47" s="35">
        <v>0</v>
      </c>
      <c r="AN47" s="35">
        <v>192028000</v>
      </c>
      <c r="AO47" s="35">
        <v>0</v>
      </c>
      <c r="AP47" s="35">
        <v>10282338</v>
      </c>
      <c r="AQ47" s="35">
        <v>624539</v>
      </c>
      <c r="AR47" s="35">
        <v>0</v>
      </c>
      <c r="AS47" s="35">
        <v>0</v>
      </c>
      <c r="AT47" s="36">
        <v>328398507</v>
      </c>
    </row>
    <row r="48" spans="1:46" ht="12.75">
      <c r="A48" s="26" t="s">
        <v>154</v>
      </c>
      <c r="B48" s="37">
        <v>0</v>
      </c>
      <c r="C48" s="37">
        <v>0</v>
      </c>
      <c r="D48" s="37">
        <v>0</v>
      </c>
      <c r="E48" s="37">
        <v>3300000</v>
      </c>
      <c r="F48" s="37">
        <v>0</v>
      </c>
      <c r="G48" s="37">
        <v>0</v>
      </c>
      <c r="H48" s="37">
        <v>0</v>
      </c>
      <c r="I48" s="37">
        <v>0</v>
      </c>
      <c r="J48" s="37">
        <v>792000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18157000</v>
      </c>
      <c r="AQ48" s="37">
        <v>0</v>
      </c>
      <c r="AR48" s="37">
        <v>0</v>
      </c>
      <c r="AS48" s="37">
        <v>0</v>
      </c>
      <c r="AT48" s="38">
        <v>78917482</v>
      </c>
    </row>
    <row r="49" spans="1:46" ht="12.75">
      <c r="A49" s="26" t="s">
        <v>155</v>
      </c>
      <c r="B49" s="37">
        <v>100410193</v>
      </c>
      <c r="C49" s="37">
        <v>272454227</v>
      </c>
      <c r="D49" s="37">
        <v>0</v>
      </c>
      <c r="E49" s="37">
        <v>8621040</v>
      </c>
      <c r="F49" s="37">
        <v>98219</v>
      </c>
      <c r="G49" s="37">
        <v>2978000</v>
      </c>
      <c r="H49" s="37">
        <v>2554320</v>
      </c>
      <c r="I49" s="37">
        <v>1053819</v>
      </c>
      <c r="J49" s="37">
        <v>5706000</v>
      </c>
      <c r="K49" s="37">
        <v>16111720</v>
      </c>
      <c r="L49" s="37">
        <v>12196100</v>
      </c>
      <c r="M49" s="37">
        <v>0</v>
      </c>
      <c r="N49" s="37">
        <v>0</v>
      </c>
      <c r="O49" s="37">
        <v>1200000</v>
      </c>
      <c r="P49" s="37">
        <v>1055000</v>
      </c>
      <c r="Q49" s="37">
        <v>0</v>
      </c>
      <c r="R49" s="37">
        <v>0</v>
      </c>
      <c r="S49" s="37">
        <v>14596004</v>
      </c>
      <c r="T49" s="37">
        <v>0</v>
      </c>
      <c r="U49" s="37">
        <v>53864739</v>
      </c>
      <c r="V49" s="37">
        <v>0</v>
      </c>
      <c r="W49" s="37">
        <v>131328</v>
      </c>
      <c r="X49" s="37">
        <v>138060</v>
      </c>
      <c r="Y49" s="37">
        <v>1093655</v>
      </c>
      <c r="Z49" s="37">
        <v>0</v>
      </c>
      <c r="AA49" s="37">
        <v>735460</v>
      </c>
      <c r="AB49" s="37">
        <v>0</v>
      </c>
      <c r="AC49" s="37">
        <v>3738060</v>
      </c>
      <c r="AD49" s="37">
        <v>700897</v>
      </c>
      <c r="AE49" s="37">
        <v>93386</v>
      </c>
      <c r="AF49" s="37">
        <v>2024208</v>
      </c>
      <c r="AG49" s="37">
        <v>1976962</v>
      </c>
      <c r="AH49" s="37">
        <v>1395865</v>
      </c>
      <c r="AI49" s="37">
        <v>3643887</v>
      </c>
      <c r="AJ49" s="37">
        <v>104300</v>
      </c>
      <c r="AK49" s="37">
        <v>0</v>
      </c>
      <c r="AL49" s="37">
        <v>110459</v>
      </c>
      <c r="AM49" s="37">
        <v>0</v>
      </c>
      <c r="AN49" s="37">
        <v>11908000</v>
      </c>
      <c r="AO49" s="37">
        <v>5500</v>
      </c>
      <c r="AP49" s="37">
        <v>9216384</v>
      </c>
      <c r="AQ49" s="37">
        <v>27000000</v>
      </c>
      <c r="AR49" s="37">
        <v>26428300</v>
      </c>
      <c r="AS49" s="37">
        <v>100000</v>
      </c>
      <c r="AT49" s="38">
        <v>1140000</v>
      </c>
    </row>
    <row r="50" spans="1:46" ht="12.75">
      <c r="A50" s="26" t="s">
        <v>156</v>
      </c>
      <c r="B50" s="27">
        <f>IF(B47=0,0,B49*100/B47)</f>
        <v>20.065264039263177</v>
      </c>
      <c r="C50" s="27">
        <f aca="true" t="shared" si="29" ref="C50:AT50">IF(C47=0,0,C49*100/C47)</f>
        <v>20.67128440593993</v>
      </c>
      <c r="D50" s="27">
        <f t="shared" si="29"/>
        <v>0</v>
      </c>
      <c r="E50" s="27">
        <f t="shared" si="29"/>
        <v>75.43673651394116</v>
      </c>
      <c r="F50" s="27">
        <f t="shared" si="29"/>
        <v>1.7278488906699607</v>
      </c>
      <c r="G50" s="27">
        <f t="shared" si="29"/>
        <v>5.664542735779364</v>
      </c>
      <c r="H50" s="27">
        <f t="shared" si="29"/>
        <v>12.241984804970409</v>
      </c>
      <c r="I50" s="27">
        <f t="shared" si="29"/>
        <v>40.43873975235268</v>
      </c>
      <c r="J50" s="27">
        <f t="shared" si="29"/>
        <v>142.47191011235955</v>
      </c>
      <c r="K50" s="27">
        <f t="shared" si="29"/>
        <v>29.857106098992517</v>
      </c>
      <c r="L50" s="27">
        <f t="shared" si="29"/>
        <v>0</v>
      </c>
      <c r="M50" s="27">
        <f t="shared" si="29"/>
        <v>0</v>
      </c>
      <c r="N50" s="27">
        <f t="shared" si="29"/>
        <v>0</v>
      </c>
      <c r="O50" s="27">
        <f t="shared" si="29"/>
        <v>269.5211955960237</v>
      </c>
      <c r="P50" s="27">
        <f t="shared" si="29"/>
        <v>30.142857142857142</v>
      </c>
      <c r="Q50" s="27">
        <f t="shared" si="29"/>
        <v>0</v>
      </c>
      <c r="R50" s="27">
        <f t="shared" si="29"/>
        <v>0</v>
      </c>
      <c r="S50" s="27">
        <f t="shared" si="29"/>
        <v>52.89940562481879</v>
      </c>
      <c r="T50" s="27">
        <f t="shared" si="29"/>
        <v>0</v>
      </c>
      <c r="U50" s="27">
        <f t="shared" si="29"/>
        <v>16191.302374375146</v>
      </c>
      <c r="V50" s="27">
        <f t="shared" si="29"/>
        <v>0</v>
      </c>
      <c r="W50" s="27">
        <f t="shared" si="29"/>
        <v>0</v>
      </c>
      <c r="X50" s="27">
        <f t="shared" si="29"/>
        <v>36.55417463183703</v>
      </c>
      <c r="Y50" s="27">
        <f t="shared" si="29"/>
        <v>100</v>
      </c>
      <c r="Z50" s="27">
        <f t="shared" si="29"/>
        <v>0</v>
      </c>
      <c r="AA50" s="27">
        <f t="shared" si="29"/>
        <v>133.3579936644708</v>
      </c>
      <c r="AB50" s="27">
        <f t="shared" si="29"/>
        <v>0</v>
      </c>
      <c r="AC50" s="27">
        <f t="shared" si="29"/>
        <v>0</v>
      </c>
      <c r="AD50" s="27">
        <f t="shared" si="29"/>
        <v>0</v>
      </c>
      <c r="AE50" s="27">
        <f t="shared" si="29"/>
        <v>0</v>
      </c>
      <c r="AF50" s="27">
        <f t="shared" si="29"/>
        <v>16.830080711233972</v>
      </c>
      <c r="AG50" s="27">
        <f t="shared" si="29"/>
        <v>34.47323294693043</v>
      </c>
      <c r="AH50" s="27">
        <f t="shared" si="29"/>
        <v>58.218532467478305</v>
      </c>
      <c r="AI50" s="27">
        <f t="shared" si="29"/>
        <v>8.529099080120778</v>
      </c>
      <c r="AJ50" s="27">
        <f t="shared" si="29"/>
        <v>1.5280170645664124</v>
      </c>
      <c r="AK50" s="27">
        <f t="shared" si="29"/>
        <v>0</v>
      </c>
      <c r="AL50" s="27">
        <f t="shared" si="29"/>
        <v>6.9036875</v>
      </c>
      <c r="AM50" s="27">
        <f t="shared" si="29"/>
        <v>0</v>
      </c>
      <c r="AN50" s="27">
        <f t="shared" si="29"/>
        <v>6.201178994729935</v>
      </c>
      <c r="AO50" s="27">
        <f t="shared" si="29"/>
        <v>0</v>
      </c>
      <c r="AP50" s="27">
        <f t="shared" si="29"/>
        <v>89.63315541659883</v>
      </c>
      <c r="AQ50" s="27">
        <f t="shared" si="29"/>
        <v>4323.188784047114</v>
      </c>
      <c r="AR50" s="27">
        <f t="shared" si="29"/>
        <v>0</v>
      </c>
      <c r="AS50" s="27">
        <f t="shared" si="29"/>
        <v>0</v>
      </c>
      <c r="AT50" s="28">
        <f t="shared" si="29"/>
        <v>0.34713921522182806</v>
      </c>
    </row>
    <row r="51" spans="1:46" ht="12.75">
      <c r="A51" s="26" t="s">
        <v>157</v>
      </c>
      <c r="B51" s="27">
        <f>IF(B89=0,0,B49*100/B89)</f>
        <v>0.8967364784928783</v>
      </c>
      <c r="C51" s="27">
        <f aca="true" t="shared" si="30" ref="C51:AT51">IF(C89=0,0,C49*100/C89)</f>
        <v>1.9215589364982317</v>
      </c>
      <c r="D51" s="27">
        <f t="shared" si="30"/>
        <v>0</v>
      </c>
      <c r="E51" s="27">
        <f t="shared" si="30"/>
        <v>1.2795750333292053</v>
      </c>
      <c r="F51" s="27">
        <f t="shared" si="30"/>
        <v>0.0954512785018432</v>
      </c>
      <c r="G51" s="27">
        <f t="shared" si="30"/>
        <v>0.4499820550390035</v>
      </c>
      <c r="H51" s="27">
        <f t="shared" si="30"/>
        <v>0.35484876980077934</v>
      </c>
      <c r="I51" s="27">
        <f t="shared" si="30"/>
        <v>0.322056555326488</v>
      </c>
      <c r="J51" s="27">
        <f t="shared" si="30"/>
        <v>2.3184377971184085</v>
      </c>
      <c r="K51" s="27">
        <f t="shared" si="30"/>
        <v>0.6232250426447754</v>
      </c>
      <c r="L51" s="27">
        <f t="shared" si="30"/>
        <v>6.151533089594872</v>
      </c>
      <c r="M51" s="27">
        <f t="shared" si="30"/>
        <v>0</v>
      </c>
      <c r="N51" s="27">
        <f t="shared" si="30"/>
        <v>0</v>
      </c>
      <c r="O51" s="27">
        <f t="shared" si="30"/>
        <v>0.2026520396927795</v>
      </c>
      <c r="P51" s="27">
        <f t="shared" si="30"/>
        <v>0.44893617021276594</v>
      </c>
      <c r="Q51" s="27">
        <f t="shared" si="30"/>
        <v>0</v>
      </c>
      <c r="R51" s="27">
        <f t="shared" si="30"/>
        <v>0</v>
      </c>
      <c r="S51" s="27">
        <f t="shared" si="30"/>
        <v>4.507033203933819</v>
      </c>
      <c r="T51" s="27">
        <f t="shared" si="30"/>
        <v>0</v>
      </c>
      <c r="U51" s="27">
        <f t="shared" si="30"/>
        <v>1.2004204485806622</v>
      </c>
      <c r="V51" s="27">
        <f t="shared" si="30"/>
        <v>0</v>
      </c>
      <c r="W51" s="27">
        <f t="shared" si="30"/>
        <v>0.150135293588476</v>
      </c>
      <c r="X51" s="27">
        <f t="shared" si="30"/>
        <v>0.08934976205755818</v>
      </c>
      <c r="Y51" s="27">
        <f t="shared" si="30"/>
        <v>0.11320826231267835</v>
      </c>
      <c r="Z51" s="27">
        <f t="shared" si="30"/>
        <v>0</v>
      </c>
      <c r="AA51" s="27">
        <f t="shared" si="30"/>
        <v>0.16087452605055685</v>
      </c>
      <c r="AB51" s="27">
        <f t="shared" si="30"/>
        <v>0</v>
      </c>
      <c r="AC51" s="27">
        <f t="shared" si="30"/>
        <v>2.7438035278537205</v>
      </c>
      <c r="AD51" s="27">
        <f t="shared" si="30"/>
        <v>0.015504035313860277</v>
      </c>
      <c r="AE51" s="27">
        <f t="shared" si="30"/>
        <v>0.032433239677286035</v>
      </c>
      <c r="AF51" s="27">
        <f t="shared" si="30"/>
        <v>0.6365824039142223</v>
      </c>
      <c r="AG51" s="27">
        <f t="shared" si="30"/>
        <v>0.9084044108352757</v>
      </c>
      <c r="AH51" s="27">
        <f t="shared" si="30"/>
        <v>0.36901170767440616</v>
      </c>
      <c r="AI51" s="27">
        <f t="shared" si="30"/>
        <v>0.24798820340972738</v>
      </c>
      <c r="AJ51" s="27">
        <f t="shared" si="30"/>
        <v>0.02387286029647474</v>
      </c>
      <c r="AK51" s="27">
        <f t="shared" si="30"/>
        <v>0</v>
      </c>
      <c r="AL51" s="27">
        <f t="shared" si="30"/>
        <v>0.03688606157750618</v>
      </c>
      <c r="AM51" s="27">
        <f t="shared" si="30"/>
        <v>0</v>
      </c>
      <c r="AN51" s="27">
        <f t="shared" si="30"/>
        <v>0.6533197343927193</v>
      </c>
      <c r="AO51" s="27">
        <f t="shared" si="30"/>
        <v>0</v>
      </c>
      <c r="AP51" s="27">
        <f t="shared" si="30"/>
        <v>1.1096831746332372</v>
      </c>
      <c r="AQ51" s="27">
        <f t="shared" si="30"/>
        <v>11.691588471085693</v>
      </c>
      <c r="AR51" s="27">
        <f t="shared" si="30"/>
        <v>6.012248846575505</v>
      </c>
      <c r="AS51" s="27">
        <f t="shared" si="30"/>
        <v>0.047292451578500254</v>
      </c>
      <c r="AT51" s="28">
        <f t="shared" si="30"/>
        <v>0.03888303263424278</v>
      </c>
    </row>
    <row r="52" spans="1:46" ht="12.75">
      <c r="A52" s="26" t="s">
        <v>158</v>
      </c>
      <c r="B52" s="27">
        <f>IF(B6=0,0,B49*100/B6)</f>
        <v>1.7558265116235399</v>
      </c>
      <c r="C52" s="27">
        <f aca="true" t="shared" si="31" ref="C52:AT52">IF(C6=0,0,C49*100/C6)</f>
        <v>3.0891064775246444</v>
      </c>
      <c r="D52" s="27">
        <f t="shared" si="31"/>
        <v>0</v>
      </c>
      <c r="E52" s="27">
        <f t="shared" si="31"/>
        <v>3.877469125890912</v>
      </c>
      <c r="F52" s="27">
        <f t="shared" si="31"/>
        <v>0.18405179287422607</v>
      </c>
      <c r="G52" s="27">
        <f t="shared" si="31"/>
        <v>0.6963841534292274</v>
      </c>
      <c r="H52" s="27">
        <f t="shared" si="31"/>
        <v>0.7806914793414019</v>
      </c>
      <c r="I52" s="27">
        <f t="shared" si="31"/>
        <v>0.6618712702934109</v>
      </c>
      <c r="J52" s="27">
        <f t="shared" si="31"/>
        <v>7.312352801415413</v>
      </c>
      <c r="K52" s="27">
        <f t="shared" si="31"/>
        <v>2.3375917333357497</v>
      </c>
      <c r="L52" s="27">
        <f t="shared" si="31"/>
        <v>9.318795235442062</v>
      </c>
      <c r="M52" s="27">
        <f t="shared" si="31"/>
        <v>0</v>
      </c>
      <c r="N52" s="27">
        <f t="shared" si="31"/>
        <v>0</v>
      </c>
      <c r="O52" s="27">
        <f t="shared" si="31"/>
        <v>0.39820453556957036</v>
      </c>
      <c r="P52" s="27">
        <f t="shared" si="31"/>
        <v>0.9215966862632773</v>
      </c>
      <c r="Q52" s="27">
        <f t="shared" si="31"/>
        <v>0</v>
      </c>
      <c r="R52" s="27">
        <f t="shared" si="31"/>
        <v>0</v>
      </c>
      <c r="S52" s="27">
        <f t="shared" si="31"/>
        <v>5.688596950194196</v>
      </c>
      <c r="T52" s="27">
        <f t="shared" si="31"/>
        <v>0</v>
      </c>
      <c r="U52" s="27">
        <f t="shared" si="31"/>
        <v>3.5585368197104637</v>
      </c>
      <c r="V52" s="27">
        <f t="shared" si="31"/>
        <v>0</v>
      </c>
      <c r="W52" s="27">
        <f t="shared" si="31"/>
        <v>0.15090936370607969</v>
      </c>
      <c r="X52" s="27">
        <f t="shared" si="31"/>
        <v>0.20067414944125128</v>
      </c>
      <c r="Y52" s="27">
        <f t="shared" si="31"/>
        <v>0.19501612914120336</v>
      </c>
      <c r="Z52" s="27">
        <f t="shared" si="31"/>
        <v>0</v>
      </c>
      <c r="AA52" s="27">
        <f t="shared" si="31"/>
        <v>0.36575331546682477</v>
      </c>
      <c r="AB52" s="27">
        <f t="shared" si="31"/>
        <v>0</v>
      </c>
      <c r="AC52" s="27">
        <f t="shared" si="31"/>
        <v>4.004633001042334</v>
      </c>
      <c r="AD52" s="27">
        <f t="shared" si="31"/>
        <v>0.07282449115180775</v>
      </c>
      <c r="AE52" s="27">
        <f t="shared" si="31"/>
        <v>0.03494372900028699</v>
      </c>
      <c r="AF52" s="27">
        <f t="shared" si="31"/>
        <v>1.0247998611802138</v>
      </c>
      <c r="AG52" s="27">
        <f t="shared" si="31"/>
        <v>1.2888710980258444</v>
      </c>
      <c r="AH52" s="27">
        <f t="shared" si="31"/>
        <v>1.0360157387792002</v>
      </c>
      <c r="AI52" s="27">
        <f t="shared" si="31"/>
        <v>0.7893102058791068</v>
      </c>
      <c r="AJ52" s="27">
        <f t="shared" si="31"/>
        <v>0.03090890070337249</v>
      </c>
      <c r="AK52" s="27">
        <f t="shared" si="31"/>
        <v>0</v>
      </c>
      <c r="AL52" s="27">
        <f t="shared" si="31"/>
        <v>0.029333014871880232</v>
      </c>
      <c r="AM52" s="27">
        <f t="shared" si="31"/>
        <v>0</v>
      </c>
      <c r="AN52" s="27">
        <f t="shared" si="31"/>
        <v>1.1148285001498428</v>
      </c>
      <c r="AO52" s="27">
        <f t="shared" si="31"/>
        <v>0.00036073465225399244</v>
      </c>
      <c r="AP52" s="27">
        <f t="shared" si="31"/>
        <v>3.1782935348085166</v>
      </c>
      <c r="AQ52" s="27">
        <f t="shared" si="31"/>
        <v>10.395877238427774</v>
      </c>
      <c r="AR52" s="27">
        <f t="shared" si="31"/>
        <v>7.67546343555048</v>
      </c>
      <c r="AS52" s="27">
        <f t="shared" si="31"/>
        <v>0.09142934716739813</v>
      </c>
      <c r="AT52" s="28">
        <f t="shared" si="31"/>
        <v>0.23038119841094284</v>
      </c>
    </row>
    <row r="53" spans="1:46" ht="12.75">
      <c r="A53" s="26" t="s">
        <v>159</v>
      </c>
      <c r="B53" s="27">
        <f>IF(B89=0,0,B47*100/B89)</f>
        <v>4.469098820420046</v>
      </c>
      <c r="C53" s="27">
        <f aca="true" t="shared" si="32" ref="C53:AT53">IF(C89=0,0,C47*100/C89)</f>
        <v>9.295788780043432</v>
      </c>
      <c r="D53" s="27">
        <f t="shared" si="32"/>
        <v>0</v>
      </c>
      <c r="E53" s="27">
        <f t="shared" si="32"/>
        <v>1.6962226793741697</v>
      </c>
      <c r="F53" s="27">
        <f t="shared" si="32"/>
        <v>5.524283924205471</v>
      </c>
      <c r="G53" s="27">
        <f t="shared" si="32"/>
        <v>7.943837235029567</v>
      </c>
      <c r="H53" s="27">
        <f t="shared" si="32"/>
        <v>2.898621224041268</v>
      </c>
      <c r="I53" s="27">
        <f t="shared" si="32"/>
        <v>0.7964060138836329</v>
      </c>
      <c r="J53" s="27">
        <f t="shared" si="32"/>
        <v>1.627294668324435</v>
      </c>
      <c r="K53" s="27">
        <f t="shared" si="32"/>
        <v>2.0873591719788447</v>
      </c>
      <c r="L53" s="27">
        <f t="shared" si="32"/>
        <v>0</v>
      </c>
      <c r="M53" s="27">
        <f t="shared" si="32"/>
        <v>0</v>
      </c>
      <c r="N53" s="27">
        <f t="shared" si="32"/>
        <v>0</v>
      </c>
      <c r="O53" s="27">
        <f t="shared" si="32"/>
        <v>0.07518964853381249</v>
      </c>
      <c r="P53" s="27">
        <f t="shared" si="32"/>
        <v>1.4893617021276595</v>
      </c>
      <c r="Q53" s="27">
        <f t="shared" si="32"/>
        <v>0</v>
      </c>
      <c r="R53" s="27">
        <f t="shared" si="32"/>
        <v>0</v>
      </c>
      <c r="S53" s="27">
        <f t="shared" si="32"/>
        <v>8.520007267944154</v>
      </c>
      <c r="T53" s="27">
        <f t="shared" si="32"/>
        <v>0</v>
      </c>
      <c r="U53" s="27">
        <f t="shared" si="32"/>
        <v>0.007413983265981645</v>
      </c>
      <c r="V53" s="27">
        <f t="shared" si="32"/>
        <v>0</v>
      </c>
      <c r="W53" s="27">
        <f t="shared" si="32"/>
        <v>0</v>
      </c>
      <c r="X53" s="27">
        <f t="shared" si="32"/>
        <v>0.24443107513016746</v>
      </c>
      <c r="Y53" s="27">
        <f t="shared" si="32"/>
        <v>0.11320826231267835</v>
      </c>
      <c r="Z53" s="27">
        <f t="shared" si="32"/>
        <v>0</v>
      </c>
      <c r="AA53" s="27">
        <f t="shared" si="32"/>
        <v>0.12063358305713397</v>
      </c>
      <c r="AB53" s="27">
        <f t="shared" si="32"/>
        <v>0</v>
      </c>
      <c r="AC53" s="27">
        <f t="shared" si="32"/>
        <v>0</v>
      </c>
      <c r="AD53" s="27">
        <f t="shared" si="32"/>
        <v>0</v>
      </c>
      <c r="AE53" s="27">
        <f t="shared" si="32"/>
        <v>0</v>
      </c>
      <c r="AF53" s="27">
        <f t="shared" si="32"/>
        <v>3.7824085031826824</v>
      </c>
      <c r="AG53" s="27">
        <f t="shared" si="32"/>
        <v>2.635100723606957</v>
      </c>
      <c r="AH53" s="27">
        <f t="shared" si="32"/>
        <v>0.6338389032402033</v>
      </c>
      <c r="AI53" s="27">
        <f t="shared" si="32"/>
        <v>2.9075544917484497</v>
      </c>
      <c r="AJ53" s="27">
        <f t="shared" si="32"/>
        <v>1.5623425189462046</v>
      </c>
      <c r="AK53" s="27">
        <f t="shared" si="32"/>
        <v>0</v>
      </c>
      <c r="AL53" s="27">
        <f t="shared" si="32"/>
        <v>0.5342950644493422</v>
      </c>
      <c r="AM53" s="27">
        <f t="shared" si="32"/>
        <v>0</v>
      </c>
      <c r="AN53" s="27">
        <f t="shared" si="32"/>
        <v>10.535411652331636</v>
      </c>
      <c r="AO53" s="27">
        <f t="shared" si="32"/>
        <v>0</v>
      </c>
      <c r="AP53" s="27">
        <f t="shared" si="32"/>
        <v>1.2380275685661504</v>
      </c>
      <c r="AQ53" s="27">
        <f t="shared" si="32"/>
        <v>0.2704389989682736</v>
      </c>
      <c r="AR53" s="27">
        <f t="shared" si="32"/>
        <v>0</v>
      </c>
      <c r="AS53" s="27">
        <f t="shared" si="32"/>
        <v>0</v>
      </c>
      <c r="AT53" s="28">
        <f t="shared" si="32"/>
        <v>11.200991109401409</v>
      </c>
    </row>
    <row r="54" spans="1:46" ht="12.75">
      <c r="A54" s="26" t="s">
        <v>160</v>
      </c>
      <c r="B54" s="27">
        <f>IF(+(B5-B163)=0,0,+B49*100/(B5-B163))</f>
        <v>2.2461752610095824</v>
      </c>
      <c r="C54" s="27">
        <f aca="true" t="shared" si="33" ref="C54:AT54">IF(+(C5-C163)=0,0,+C49*100/(C5-C163))</f>
        <v>3.604757414769747</v>
      </c>
      <c r="D54" s="27">
        <f t="shared" si="33"/>
        <v>0</v>
      </c>
      <c r="E54" s="27">
        <f t="shared" si="33"/>
        <v>6.632674846645591</v>
      </c>
      <c r="F54" s="27">
        <f t="shared" si="33"/>
        <v>0.439519241065781</v>
      </c>
      <c r="G54" s="27">
        <f t="shared" si="33"/>
        <v>0.8689388922663126</v>
      </c>
      <c r="H54" s="27">
        <f t="shared" si="33"/>
        <v>0.8130191667855354</v>
      </c>
      <c r="I54" s="27">
        <f t="shared" si="33"/>
        <v>1.3082269193262734</v>
      </c>
      <c r="J54" s="27">
        <f t="shared" si="33"/>
        <v>18.57358511988263</v>
      </c>
      <c r="K54" s="27">
        <f t="shared" si="33"/>
        <v>2.9476834757017967</v>
      </c>
      <c r="L54" s="27">
        <f t="shared" si="33"/>
        <v>18.87211678594022</v>
      </c>
      <c r="M54" s="27">
        <f t="shared" si="33"/>
        <v>0</v>
      </c>
      <c r="N54" s="27">
        <f t="shared" si="33"/>
        <v>0</v>
      </c>
      <c r="O54" s="27">
        <f t="shared" si="33"/>
        <v>2.729816544044066</v>
      </c>
      <c r="P54" s="27">
        <f t="shared" si="33"/>
        <v>2.3549358931761795</v>
      </c>
      <c r="Q54" s="27">
        <f t="shared" si="33"/>
        <v>0</v>
      </c>
      <c r="R54" s="27">
        <f t="shared" si="33"/>
        <v>0</v>
      </c>
      <c r="S54" s="27">
        <f t="shared" si="33"/>
        <v>14.622229260623513</v>
      </c>
      <c r="T54" s="27">
        <f t="shared" si="33"/>
        <v>0</v>
      </c>
      <c r="U54" s="27">
        <f t="shared" si="33"/>
        <v>6.728194703409061</v>
      </c>
      <c r="V54" s="27">
        <f t="shared" si="33"/>
        <v>0</v>
      </c>
      <c r="W54" s="27">
        <f t="shared" si="33"/>
        <v>0.446904530713831</v>
      </c>
      <c r="X54" s="27">
        <f t="shared" si="33"/>
        <v>0.5394704959928315</v>
      </c>
      <c r="Y54" s="27">
        <f t="shared" si="33"/>
        <v>0.25434821773507954</v>
      </c>
      <c r="Z54" s="27">
        <f t="shared" si="33"/>
        <v>0</v>
      </c>
      <c r="AA54" s="27">
        <f t="shared" si="33"/>
        <v>2.7423437094149277</v>
      </c>
      <c r="AB54" s="27">
        <f t="shared" si="33"/>
        <v>0</v>
      </c>
      <c r="AC54" s="27">
        <f t="shared" si="33"/>
        <v>13.190631202858278</v>
      </c>
      <c r="AD54" s="27">
        <f t="shared" si="33"/>
        <v>0.23311244673167383</v>
      </c>
      <c r="AE54" s="27">
        <f t="shared" si="33"/>
        <v>0.09406203323909268</v>
      </c>
      <c r="AF54" s="27">
        <f t="shared" si="33"/>
        <v>3.8859106367715732</v>
      </c>
      <c r="AG54" s="27">
        <f t="shared" si="33"/>
        <v>1.6243310905575827</v>
      </c>
      <c r="AH54" s="27">
        <f t="shared" si="33"/>
        <v>1.7785141969037481</v>
      </c>
      <c r="AI54" s="27">
        <f t="shared" si="33"/>
        <v>5.175617381955193</v>
      </c>
      <c r="AJ54" s="27">
        <f t="shared" si="33"/>
        <v>0.1636855032428405</v>
      </c>
      <c r="AK54" s="27">
        <f t="shared" si="33"/>
        <v>0</v>
      </c>
      <c r="AL54" s="27">
        <f t="shared" si="33"/>
        <v>0.5173999680826064</v>
      </c>
      <c r="AM54" s="27">
        <f t="shared" si="33"/>
        <v>0</v>
      </c>
      <c r="AN54" s="27">
        <f t="shared" si="33"/>
        <v>2.0213443438410885</v>
      </c>
      <c r="AO54" s="27">
        <f t="shared" si="33"/>
        <v>0.000610379456039151</v>
      </c>
      <c r="AP54" s="27">
        <f t="shared" si="33"/>
        <v>8.628477588692649</v>
      </c>
      <c r="AQ54" s="27">
        <f t="shared" si="33"/>
        <v>60.97914621606782</v>
      </c>
      <c r="AR54" s="27">
        <f t="shared" si="33"/>
        <v>40.80652971178206</v>
      </c>
      <c r="AS54" s="27">
        <f t="shared" si="33"/>
        <v>0.6986546635932382</v>
      </c>
      <c r="AT54" s="28">
        <f t="shared" si="33"/>
        <v>0.5490505798108978</v>
      </c>
    </row>
    <row r="55" spans="1:46" ht="12.75">
      <c r="A55" s="26" t="s">
        <v>161</v>
      </c>
      <c r="B55" s="27">
        <f>IF(+(B40-B42-B185)=0,0,+B191*100/(B40-B42-B185))</f>
        <v>0</v>
      </c>
      <c r="C55" s="27">
        <f aca="true" t="shared" si="34" ref="C55:AT55">IF(+(C40-C42-C185)=0,0,+C191*100/(C40-C42-C185))</f>
        <v>0</v>
      </c>
      <c r="D55" s="27">
        <f t="shared" si="34"/>
        <v>0</v>
      </c>
      <c r="E55" s="27">
        <f t="shared" si="34"/>
        <v>35.947712418300654</v>
      </c>
      <c r="F55" s="27">
        <f t="shared" si="34"/>
        <v>0</v>
      </c>
      <c r="G55" s="27">
        <f t="shared" si="34"/>
        <v>0</v>
      </c>
      <c r="H55" s="27">
        <f t="shared" si="34"/>
        <v>0</v>
      </c>
      <c r="I55" s="27">
        <f t="shared" si="34"/>
        <v>0</v>
      </c>
      <c r="J55" s="27">
        <f t="shared" si="34"/>
        <v>114.0125</v>
      </c>
      <c r="K55" s="27">
        <f t="shared" si="34"/>
        <v>0</v>
      </c>
      <c r="L55" s="27">
        <f t="shared" si="34"/>
        <v>14519.056261343012</v>
      </c>
      <c r="M55" s="27">
        <f t="shared" si="34"/>
        <v>0</v>
      </c>
      <c r="N55" s="27">
        <f t="shared" si="34"/>
        <v>0</v>
      </c>
      <c r="O55" s="27">
        <f t="shared" si="34"/>
        <v>0</v>
      </c>
      <c r="P55" s="27">
        <f t="shared" si="34"/>
        <v>0</v>
      </c>
      <c r="Q55" s="27">
        <f t="shared" si="34"/>
        <v>0</v>
      </c>
      <c r="R55" s="27">
        <f t="shared" si="34"/>
        <v>0</v>
      </c>
      <c r="S55" s="27">
        <f t="shared" si="34"/>
        <v>0</v>
      </c>
      <c r="T55" s="27">
        <f t="shared" si="34"/>
        <v>0</v>
      </c>
      <c r="U55" s="27">
        <f t="shared" si="34"/>
        <v>0</v>
      </c>
      <c r="V55" s="27">
        <f t="shared" si="34"/>
        <v>0</v>
      </c>
      <c r="W55" s="27">
        <f t="shared" si="34"/>
        <v>0</v>
      </c>
      <c r="X55" s="27">
        <f t="shared" si="34"/>
        <v>0</v>
      </c>
      <c r="Y55" s="27">
        <f t="shared" si="34"/>
        <v>0</v>
      </c>
      <c r="Z55" s="27">
        <f t="shared" si="34"/>
        <v>0</v>
      </c>
      <c r="AA55" s="27">
        <f t="shared" si="34"/>
        <v>0</v>
      </c>
      <c r="AB55" s="27">
        <f t="shared" si="34"/>
        <v>0</v>
      </c>
      <c r="AC55" s="27">
        <f t="shared" si="34"/>
        <v>0</v>
      </c>
      <c r="AD55" s="27">
        <f t="shared" si="34"/>
        <v>0</v>
      </c>
      <c r="AE55" s="27">
        <f t="shared" si="34"/>
        <v>0</v>
      </c>
      <c r="AF55" s="27">
        <f t="shared" si="34"/>
        <v>0</v>
      </c>
      <c r="AG55" s="27">
        <f t="shared" si="34"/>
        <v>0</v>
      </c>
      <c r="AH55" s="27">
        <f t="shared" si="34"/>
        <v>0</v>
      </c>
      <c r="AI55" s="27">
        <f t="shared" si="34"/>
        <v>89.45594682261422</v>
      </c>
      <c r="AJ55" s="27">
        <f t="shared" si="34"/>
        <v>0</v>
      </c>
      <c r="AK55" s="27">
        <f t="shared" si="34"/>
        <v>0</v>
      </c>
      <c r="AL55" s="27">
        <f t="shared" si="34"/>
        <v>0</v>
      </c>
      <c r="AM55" s="27">
        <f t="shared" si="34"/>
        <v>0</v>
      </c>
      <c r="AN55" s="27">
        <f t="shared" si="34"/>
        <v>0</v>
      </c>
      <c r="AO55" s="27">
        <f t="shared" si="34"/>
        <v>0</v>
      </c>
      <c r="AP55" s="27">
        <f t="shared" si="34"/>
        <v>26.566832982169288</v>
      </c>
      <c r="AQ55" s="27">
        <f t="shared" si="34"/>
        <v>0</v>
      </c>
      <c r="AR55" s="27">
        <f t="shared" si="34"/>
        <v>0</v>
      </c>
      <c r="AS55" s="27">
        <f t="shared" si="34"/>
        <v>0</v>
      </c>
      <c r="AT55" s="28">
        <f t="shared" si="34"/>
        <v>0</v>
      </c>
    </row>
    <row r="56" spans="1:46" ht="12.75">
      <c r="A56" s="26" t="s">
        <v>162</v>
      </c>
      <c r="B56" s="27">
        <f>IF(B186=0,0,B47*100/B186)</f>
        <v>3.899961633052529</v>
      </c>
      <c r="C56" s="27">
        <f aca="true" t="shared" si="35" ref="C56:AT56">IF(C186=0,0,C47*100/C186)</f>
        <v>11.068036331957455</v>
      </c>
      <c r="D56" s="27">
        <f t="shared" si="35"/>
        <v>0</v>
      </c>
      <c r="E56" s="27">
        <f t="shared" si="35"/>
        <v>1.7574766275696798</v>
      </c>
      <c r="F56" s="27">
        <f t="shared" si="35"/>
        <v>5.410296080207503</v>
      </c>
      <c r="G56" s="27">
        <f t="shared" si="35"/>
        <v>5.514827111088155</v>
      </c>
      <c r="H56" s="27">
        <f t="shared" si="35"/>
        <v>3.152110924436686</v>
      </c>
      <c r="I56" s="27">
        <f t="shared" si="35"/>
        <v>0.6886867783443642</v>
      </c>
      <c r="J56" s="27">
        <f t="shared" si="35"/>
        <v>1.579850496045443</v>
      </c>
      <c r="K56" s="27">
        <f t="shared" si="35"/>
        <v>2.218687349667505</v>
      </c>
      <c r="L56" s="27">
        <f t="shared" si="35"/>
        <v>0</v>
      </c>
      <c r="M56" s="27">
        <f t="shared" si="35"/>
        <v>0</v>
      </c>
      <c r="N56" s="27">
        <f t="shared" si="35"/>
        <v>0</v>
      </c>
      <c r="O56" s="27">
        <f t="shared" si="35"/>
        <v>0.07231828008686626</v>
      </c>
      <c r="P56" s="27">
        <f t="shared" si="35"/>
        <v>0.9562332139918766</v>
      </c>
      <c r="Q56" s="27">
        <f t="shared" si="35"/>
        <v>0</v>
      </c>
      <c r="R56" s="27">
        <f t="shared" si="35"/>
        <v>0</v>
      </c>
      <c r="S56" s="27">
        <f t="shared" si="35"/>
        <v>9.99942921495312</v>
      </c>
      <c r="T56" s="27">
        <f t="shared" si="35"/>
        <v>0</v>
      </c>
      <c r="U56" s="27">
        <f t="shared" si="35"/>
        <v>0.007659531916727537</v>
      </c>
      <c r="V56" s="27">
        <f t="shared" si="35"/>
        <v>0</v>
      </c>
      <c r="W56" s="27">
        <f t="shared" si="35"/>
        <v>0</v>
      </c>
      <c r="X56" s="27">
        <f t="shared" si="35"/>
        <v>0.28021847820531315</v>
      </c>
      <c r="Y56" s="27">
        <f t="shared" si="35"/>
        <v>0.0940039617823593</v>
      </c>
      <c r="Z56" s="27">
        <f t="shared" si="35"/>
        <v>0</v>
      </c>
      <c r="AA56" s="27">
        <f t="shared" si="35"/>
        <v>0.11706152575900568</v>
      </c>
      <c r="AB56" s="27">
        <f t="shared" si="35"/>
        <v>0</v>
      </c>
      <c r="AC56" s="27">
        <f t="shared" si="35"/>
        <v>0</v>
      </c>
      <c r="AD56" s="27">
        <f t="shared" si="35"/>
        <v>0</v>
      </c>
      <c r="AE56" s="27">
        <f t="shared" si="35"/>
        <v>0</v>
      </c>
      <c r="AF56" s="27">
        <f t="shared" si="35"/>
        <v>2.8885990157324546</v>
      </c>
      <c r="AG56" s="27">
        <f t="shared" si="35"/>
        <v>2.9219392701506974</v>
      </c>
      <c r="AH56" s="27">
        <f t="shared" si="35"/>
        <v>0.9198409641881305</v>
      </c>
      <c r="AI56" s="27">
        <f t="shared" si="35"/>
        <v>2.9313967750761525</v>
      </c>
      <c r="AJ56" s="27">
        <f t="shared" si="35"/>
        <v>0.6604431774354502</v>
      </c>
      <c r="AK56" s="27">
        <f t="shared" si="35"/>
        <v>0</v>
      </c>
      <c r="AL56" s="27">
        <f t="shared" si="35"/>
        <v>0.3668958278133665</v>
      </c>
      <c r="AM56" s="27">
        <f t="shared" si="35"/>
        <v>0</v>
      </c>
      <c r="AN56" s="27">
        <f t="shared" si="35"/>
        <v>10.967206551493522</v>
      </c>
      <c r="AO56" s="27">
        <f t="shared" si="35"/>
        <v>0</v>
      </c>
      <c r="AP56" s="27">
        <f t="shared" si="35"/>
        <v>1.2372397123392143</v>
      </c>
      <c r="AQ56" s="27">
        <f t="shared" si="35"/>
        <v>0.2188167745837242</v>
      </c>
      <c r="AR56" s="27">
        <f t="shared" si="35"/>
        <v>0</v>
      </c>
      <c r="AS56" s="27">
        <f t="shared" si="35"/>
        <v>0</v>
      </c>
      <c r="AT56" s="28">
        <f t="shared" si="35"/>
        <v>10.443712830978251</v>
      </c>
    </row>
    <row r="57" spans="1:46" ht="12.75">
      <c r="A57" s="26" t="s">
        <v>163</v>
      </c>
      <c r="B57" s="39">
        <f>IF(B188=0,0,B187/B188)</f>
        <v>3.1673119105227205</v>
      </c>
      <c r="C57" s="39">
        <f aca="true" t="shared" si="36" ref="C57:AT57">IF(C188=0,0,C187/C188)</f>
        <v>1.1649465756386692</v>
      </c>
      <c r="D57" s="39">
        <f t="shared" si="36"/>
        <v>2.6478160577423915</v>
      </c>
      <c r="E57" s="39">
        <f t="shared" si="36"/>
        <v>0.6351115278224242</v>
      </c>
      <c r="F57" s="39">
        <f t="shared" si="36"/>
        <v>0.1969816270777312</v>
      </c>
      <c r="G57" s="39">
        <f t="shared" si="36"/>
        <v>1.517667532200685</v>
      </c>
      <c r="H57" s="39">
        <f t="shared" si="36"/>
        <v>0.9502727741129138</v>
      </c>
      <c r="I57" s="39">
        <f t="shared" si="36"/>
        <v>2.111397939621699</v>
      </c>
      <c r="J57" s="39">
        <f t="shared" si="36"/>
        <v>0.11358758461284464</v>
      </c>
      <c r="K57" s="39">
        <f t="shared" si="36"/>
        <v>0.5977835104726911</v>
      </c>
      <c r="L57" s="39">
        <f t="shared" si="36"/>
        <v>5.30815443902439</v>
      </c>
      <c r="M57" s="39">
        <f t="shared" si="36"/>
        <v>6.714956496219675</v>
      </c>
      <c r="N57" s="39">
        <f t="shared" si="36"/>
        <v>0</v>
      </c>
      <c r="O57" s="39">
        <f t="shared" si="36"/>
        <v>1.210617466286733</v>
      </c>
      <c r="P57" s="39">
        <f t="shared" si="36"/>
        <v>3.8897151149185194</v>
      </c>
      <c r="Q57" s="39">
        <f t="shared" si="36"/>
        <v>0</v>
      </c>
      <c r="R57" s="39">
        <f t="shared" si="36"/>
        <v>0.21971001067217646</v>
      </c>
      <c r="S57" s="39">
        <f t="shared" si="36"/>
        <v>0.49621528370562556</v>
      </c>
      <c r="T57" s="39">
        <f t="shared" si="36"/>
        <v>1.0622045736356036</v>
      </c>
      <c r="U57" s="39">
        <f t="shared" si="36"/>
        <v>1.1008768380341662</v>
      </c>
      <c r="V57" s="39">
        <f t="shared" si="36"/>
        <v>0.8854807090454448</v>
      </c>
      <c r="W57" s="39">
        <f t="shared" si="36"/>
        <v>8.106400462316602</v>
      </c>
      <c r="X57" s="39">
        <f t="shared" si="36"/>
        <v>0.29136310268684973</v>
      </c>
      <c r="Y57" s="39">
        <f t="shared" si="36"/>
        <v>1.4359385651508774</v>
      </c>
      <c r="Z57" s="39">
        <f t="shared" si="36"/>
        <v>0</v>
      </c>
      <c r="AA57" s="39">
        <f t="shared" si="36"/>
        <v>1.9021245979450228</v>
      </c>
      <c r="AB57" s="39">
        <f t="shared" si="36"/>
        <v>0.7727105722616762</v>
      </c>
      <c r="AC57" s="39">
        <f t="shared" si="36"/>
        <v>0.620354166889812</v>
      </c>
      <c r="AD57" s="39">
        <f t="shared" si="36"/>
        <v>73.19343166797564</v>
      </c>
      <c r="AE57" s="39">
        <f t="shared" si="36"/>
        <v>1.7325707242281214</v>
      </c>
      <c r="AF57" s="39">
        <f t="shared" si="36"/>
        <v>8.006262729867377</v>
      </c>
      <c r="AG57" s="39">
        <f t="shared" si="36"/>
        <v>0.3780034012688414</v>
      </c>
      <c r="AH57" s="39">
        <f t="shared" si="36"/>
        <v>-0.06596807934006171</v>
      </c>
      <c r="AI57" s="39">
        <f t="shared" si="36"/>
        <v>2.3755732243954513</v>
      </c>
      <c r="AJ57" s="39">
        <f t="shared" si="36"/>
        <v>2.8224811044488685</v>
      </c>
      <c r="AK57" s="39">
        <f t="shared" si="36"/>
        <v>0</v>
      </c>
      <c r="AL57" s="39">
        <f t="shared" si="36"/>
        <v>9.183503877638948</v>
      </c>
      <c r="AM57" s="39">
        <f t="shared" si="36"/>
        <v>1.161530122989551</v>
      </c>
      <c r="AN57" s="39">
        <f t="shared" si="36"/>
        <v>0.8534911384960838</v>
      </c>
      <c r="AO57" s="39">
        <f t="shared" si="36"/>
        <v>0</v>
      </c>
      <c r="AP57" s="39">
        <f t="shared" si="36"/>
        <v>1.3339078393958235</v>
      </c>
      <c r="AQ57" s="39">
        <f t="shared" si="36"/>
        <v>2.01598151151413</v>
      </c>
      <c r="AR57" s="39">
        <f t="shared" si="36"/>
        <v>3.0294378227960723</v>
      </c>
      <c r="AS57" s="39">
        <f t="shared" si="36"/>
        <v>6.169934679748127</v>
      </c>
      <c r="AT57" s="40">
        <f t="shared" si="36"/>
        <v>37.56043092835726</v>
      </c>
    </row>
    <row r="58" spans="1:46" ht="12.75">
      <c r="A58" s="26" t="s">
        <v>164</v>
      </c>
      <c r="B58" s="39">
        <f>IF(B188=0,0,B189/B188)</f>
        <v>2.3225212355550964</v>
      </c>
      <c r="C58" s="39">
        <f aca="true" t="shared" si="37" ref="C58:AT58">IF(C188=0,0,C189/C188)</f>
        <v>0.4833111433570221</v>
      </c>
      <c r="D58" s="39">
        <f t="shared" si="37"/>
        <v>0.9520053575414837</v>
      </c>
      <c r="E58" s="39">
        <f t="shared" si="37"/>
        <v>0.18144618003511845</v>
      </c>
      <c r="F58" s="39">
        <f t="shared" si="37"/>
        <v>0.00034077424098143935</v>
      </c>
      <c r="G58" s="39">
        <f t="shared" si="37"/>
        <v>0.08859697281313572</v>
      </c>
      <c r="H58" s="39">
        <f t="shared" si="37"/>
        <v>0.27757581767627687</v>
      </c>
      <c r="I58" s="39">
        <f t="shared" si="37"/>
        <v>0.08457552937303907</v>
      </c>
      <c r="J58" s="39">
        <f t="shared" si="37"/>
        <v>0.02786032689450223</v>
      </c>
      <c r="K58" s="39">
        <f t="shared" si="37"/>
        <v>0.06932084105229563</v>
      </c>
      <c r="L58" s="39">
        <f t="shared" si="37"/>
        <v>0.05112195121951219</v>
      </c>
      <c r="M58" s="39">
        <f t="shared" si="37"/>
        <v>6.587451614110866</v>
      </c>
      <c r="N58" s="39">
        <f t="shared" si="37"/>
        <v>0</v>
      </c>
      <c r="O58" s="39">
        <f t="shared" si="37"/>
        <v>0.9744876605386311</v>
      </c>
      <c r="P58" s="39">
        <f t="shared" si="37"/>
        <v>0.27977069272035754</v>
      </c>
      <c r="Q58" s="39">
        <f t="shared" si="37"/>
        <v>0</v>
      </c>
      <c r="R58" s="39">
        <f t="shared" si="37"/>
        <v>-0.05038957693616659</v>
      </c>
      <c r="S58" s="39">
        <f t="shared" si="37"/>
        <v>0.04933907977034878</v>
      </c>
      <c r="T58" s="39">
        <f t="shared" si="37"/>
        <v>0.06646264667642711</v>
      </c>
      <c r="U58" s="39">
        <f t="shared" si="37"/>
        <v>1.1049640851193514</v>
      </c>
      <c r="V58" s="39">
        <f t="shared" si="37"/>
        <v>0.4423387068889952</v>
      </c>
      <c r="W58" s="39">
        <f t="shared" si="37"/>
        <v>4.197082564706514</v>
      </c>
      <c r="X58" s="39">
        <f t="shared" si="37"/>
        <v>0.008153545160716792</v>
      </c>
      <c r="Y58" s="39">
        <f t="shared" si="37"/>
        <v>0.8610085580437529</v>
      </c>
      <c r="Z58" s="39">
        <f t="shared" si="37"/>
        <v>0</v>
      </c>
      <c r="AA58" s="39">
        <f t="shared" si="37"/>
        <v>1.2341083320543758</v>
      </c>
      <c r="AB58" s="39">
        <f t="shared" si="37"/>
        <v>0.6898053894550512</v>
      </c>
      <c r="AC58" s="39">
        <f t="shared" si="37"/>
        <v>-0.3991640235416181</v>
      </c>
      <c r="AD58" s="39">
        <f t="shared" si="37"/>
        <v>33.26030432506216</v>
      </c>
      <c r="AE58" s="39">
        <f t="shared" si="37"/>
        <v>1.3220695667859184</v>
      </c>
      <c r="AF58" s="39">
        <f t="shared" si="37"/>
        <v>7.225472279593845</v>
      </c>
      <c r="AG58" s="39">
        <f t="shared" si="37"/>
        <v>0.11308122986517528</v>
      </c>
      <c r="AH58" s="39">
        <f t="shared" si="37"/>
        <v>-0.3662714968459328</v>
      </c>
      <c r="AI58" s="39">
        <f t="shared" si="37"/>
        <v>0.5704120536301429</v>
      </c>
      <c r="AJ58" s="39">
        <f t="shared" si="37"/>
        <v>1.5319201026375466</v>
      </c>
      <c r="AK58" s="39">
        <f t="shared" si="37"/>
        <v>0</v>
      </c>
      <c r="AL58" s="39">
        <f t="shared" si="37"/>
        <v>8.125764756570444</v>
      </c>
      <c r="AM58" s="39">
        <f t="shared" si="37"/>
        <v>0.3654687507138294</v>
      </c>
      <c r="AN58" s="39">
        <f t="shared" si="37"/>
        <v>0.3206447646288326</v>
      </c>
      <c r="AO58" s="39">
        <f t="shared" si="37"/>
        <v>0</v>
      </c>
      <c r="AP58" s="39">
        <f t="shared" si="37"/>
        <v>0.7725941773869794</v>
      </c>
      <c r="AQ58" s="39">
        <f t="shared" si="37"/>
        <v>1.9272582342410542</v>
      </c>
      <c r="AR58" s="39">
        <f t="shared" si="37"/>
        <v>1.8370354400091213</v>
      </c>
      <c r="AS58" s="39">
        <f t="shared" si="37"/>
        <v>1.511550302887369</v>
      </c>
      <c r="AT58" s="40">
        <f t="shared" si="37"/>
        <v>34.463682663854534</v>
      </c>
    </row>
    <row r="59" spans="1:46" ht="12.75">
      <c r="A59" s="26" t="s">
        <v>165</v>
      </c>
      <c r="B59" s="27">
        <f>IF(B5=0,0,(B176+B181)*100/B5)</f>
        <v>13.401726887835492</v>
      </c>
      <c r="C59" s="27">
        <f aca="true" t="shared" si="38" ref="C59:AT59">IF(C5=0,0,(C176+C181)*100/C5)</f>
        <v>11.728243303818545</v>
      </c>
      <c r="D59" s="27">
        <f t="shared" si="38"/>
        <v>17.6377110303995</v>
      </c>
      <c r="E59" s="27">
        <f t="shared" si="38"/>
        <v>22.50135578855318</v>
      </c>
      <c r="F59" s="27">
        <f t="shared" si="38"/>
        <v>8.834246900793179</v>
      </c>
      <c r="G59" s="27">
        <f t="shared" si="38"/>
        <v>7.47825445616217</v>
      </c>
      <c r="H59" s="27">
        <f t="shared" si="38"/>
        <v>1.9148866259131727</v>
      </c>
      <c r="I59" s="27">
        <f t="shared" si="38"/>
        <v>13.032863816918972</v>
      </c>
      <c r="J59" s="27">
        <f t="shared" si="38"/>
        <v>29.443017229890348</v>
      </c>
      <c r="K59" s="27">
        <f t="shared" si="38"/>
        <v>15.158815141435316</v>
      </c>
      <c r="L59" s="27">
        <f t="shared" si="38"/>
        <v>20.896623749869626</v>
      </c>
      <c r="M59" s="27">
        <f t="shared" si="38"/>
        <v>1.2944200317346122</v>
      </c>
      <c r="N59" s="27">
        <f t="shared" si="38"/>
        <v>12.929278582557433</v>
      </c>
      <c r="O59" s="27">
        <f t="shared" si="38"/>
        <v>19.223233104009807</v>
      </c>
      <c r="P59" s="27">
        <f t="shared" si="38"/>
        <v>25.742133559777212</v>
      </c>
      <c r="Q59" s="27">
        <f t="shared" si="38"/>
        <v>10.682296391562211</v>
      </c>
      <c r="R59" s="27">
        <f t="shared" si="38"/>
        <v>11.44777653695326</v>
      </c>
      <c r="S59" s="27">
        <f t="shared" si="38"/>
        <v>8.784898590382774</v>
      </c>
      <c r="T59" s="27">
        <f t="shared" si="38"/>
        <v>3.535651399103222</v>
      </c>
      <c r="U59" s="27">
        <f t="shared" si="38"/>
        <v>14.98313711677442</v>
      </c>
      <c r="V59" s="27">
        <f t="shared" si="38"/>
        <v>26.469084224436532</v>
      </c>
      <c r="W59" s="27">
        <f t="shared" si="38"/>
        <v>7.683399693055957</v>
      </c>
      <c r="X59" s="27">
        <f t="shared" si="38"/>
        <v>21.440628813652978</v>
      </c>
      <c r="Y59" s="27">
        <f t="shared" si="38"/>
        <v>4.762788742666628</v>
      </c>
      <c r="Z59" s="27">
        <f t="shared" si="38"/>
        <v>0</v>
      </c>
      <c r="AA59" s="27">
        <f t="shared" si="38"/>
        <v>15.940807128518449</v>
      </c>
      <c r="AB59" s="27">
        <f t="shared" si="38"/>
        <v>25.83960799764291</v>
      </c>
      <c r="AC59" s="27">
        <f t="shared" si="38"/>
        <v>10.202972129901045</v>
      </c>
      <c r="AD59" s="27">
        <f t="shared" si="38"/>
        <v>13.279430009287902</v>
      </c>
      <c r="AE59" s="27">
        <f t="shared" si="38"/>
        <v>11.94048563652758</v>
      </c>
      <c r="AF59" s="27">
        <f t="shared" si="38"/>
        <v>10.398546542555964</v>
      </c>
      <c r="AG59" s="27">
        <f t="shared" si="38"/>
        <v>1.187278180017113</v>
      </c>
      <c r="AH59" s="27">
        <f t="shared" si="38"/>
        <v>9.117134926297286</v>
      </c>
      <c r="AI59" s="27">
        <f t="shared" si="38"/>
        <v>12.010709053411496</v>
      </c>
      <c r="AJ59" s="27">
        <f t="shared" si="38"/>
        <v>0.03888790958634845</v>
      </c>
      <c r="AK59" s="27">
        <f t="shared" si="38"/>
        <v>0</v>
      </c>
      <c r="AL59" s="27">
        <f t="shared" si="38"/>
        <v>17.60528191137415</v>
      </c>
      <c r="AM59" s="27">
        <f t="shared" si="38"/>
        <v>4.8457744519997</v>
      </c>
      <c r="AN59" s="27">
        <f t="shared" si="38"/>
        <v>24.401075401318913</v>
      </c>
      <c r="AO59" s="27">
        <f t="shared" si="38"/>
        <v>10.799985505661258</v>
      </c>
      <c r="AP59" s="27">
        <f t="shared" si="38"/>
        <v>7.199983913748283</v>
      </c>
      <c r="AQ59" s="27">
        <f t="shared" si="38"/>
        <v>21.354716824525273</v>
      </c>
      <c r="AR59" s="27">
        <f t="shared" si="38"/>
        <v>8.688672306381028</v>
      </c>
      <c r="AS59" s="27">
        <f t="shared" si="38"/>
        <v>2.4850163246620456</v>
      </c>
      <c r="AT59" s="28">
        <f t="shared" si="38"/>
        <v>8.688551241809728</v>
      </c>
    </row>
    <row r="60" spans="1:46" ht="12.75">
      <c r="A60" s="26" t="s">
        <v>166</v>
      </c>
      <c r="B60" s="39">
        <f>IF(+(B180+B193)=0,0,+(B5-B163)/(B180+B193))</f>
        <v>22.505749712798686</v>
      </c>
      <c r="C60" s="39">
        <f aca="true" t="shared" si="39" ref="C60:AT60">IF(+(C180+C193)=0,0,+(C5-C163)/(C180+C193))</f>
        <v>43.40340856125486</v>
      </c>
      <c r="D60" s="39">
        <f t="shared" si="39"/>
        <v>30.287278995899978</v>
      </c>
      <c r="E60" s="39">
        <f t="shared" si="39"/>
        <v>16.21577184347924</v>
      </c>
      <c r="F60" s="39">
        <f t="shared" si="39"/>
        <v>30.75139673260896</v>
      </c>
      <c r="G60" s="39">
        <f t="shared" si="39"/>
        <v>23.8121768109288</v>
      </c>
      <c r="H60" s="39">
        <f t="shared" si="39"/>
        <v>45.140893101962924</v>
      </c>
      <c r="I60" s="39">
        <f t="shared" si="39"/>
        <v>21.441220005786636</v>
      </c>
      <c r="J60" s="39">
        <f t="shared" si="39"/>
        <v>6.081374407076325</v>
      </c>
      <c r="K60" s="39">
        <f t="shared" si="39"/>
        <v>65.66630096567168</v>
      </c>
      <c r="L60" s="39">
        <f t="shared" si="39"/>
        <v>3.727962238681988</v>
      </c>
      <c r="M60" s="39">
        <f t="shared" si="39"/>
        <v>5.106443396226415</v>
      </c>
      <c r="N60" s="39">
        <f t="shared" si="39"/>
        <v>11.125149333333333</v>
      </c>
      <c r="O60" s="39">
        <f t="shared" si="39"/>
        <v>4.870980130912237</v>
      </c>
      <c r="P60" s="39">
        <f t="shared" si="39"/>
        <v>9.603327116827439</v>
      </c>
      <c r="Q60" s="39">
        <f t="shared" si="39"/>
        <v>10.550016272727273</v>
      </c>
      <c r="R60" s="39">
        <f t="shared" si="39"/>
        <v>5.212433984973594</v>
      </c>
      <c r="S60" s="39">
        <f t="shared" si="39"/>
        <v>5.411505277782656</v>
      </c>
      <c r="T60" s="39">
        <f t="shared" si="39"/>
        <v>653.8252533333333</v>
      </c>
      <c r="U60" s="39">
        <f t="shared" si="39"/>
        <v>45.809926954271916</v>
      </c>
      <c r="V60" s="39">
        <f t="shared" si="39"/>
        <v>161099578</v>
      </c>
      <c r="W60" s="39">
        <f t="shared" si="39"/>
        <v>21.973575904407255</v>
      </c>
      <c r="X60" s="39">
        <f t="shared" si="39"/>
        <v>22.049925557542984</v>
      </c>
      <c r="Y60" s="39">
        <f t="shared" si="39"/>
        <v>51.393444357032365</v>
      </c>
      <c r="Z60" s="39">
        <f t="shared" si="39"/>
        <v>241.0902604286702</v>
      </c>
      <c r="AA60" s="39">
        <f t="shared" si="39"/>
        <v>5.504286250257577</v>
      </c>
      <c r="AB60" s="39">
        <f t="shared" si="39"/>
        <v>4.50146</v>
      </c>
      <c r="AC60" s="39">
        <f t="shared" si="39"/>
        <v>5.70984296231821</v>
      </c>
      <c r="AD60" s="39">
        <f t="shared" si="39"/>
        <v>10.372083185285097</v>
      </c>
      <c r="AE60" s="39">
        <f t="shared" si="39"/>
        <v>29.38063826890866</v>
      </c>
      <c r="AF60" s="39">
        <f t="shared" si="39"/>
        <v>5.6396965857780055</v>
      </c>
      <c r="AG60" s="39">
        <f t="shared" si="39"/>
        <v>49.74300728881681</v>
      </c>
      <c r="AH60" s="39">
        <f t="shared" si="39"/>
        <v>16.120552977710535</v>
      </c>
      <c r="AI60" s="39">
        <f t="shared" si="39"/>
        <v>9.485878875871858</v>
      </c>
      <c r="AJ60" s="39">
        <f t="shared" si="39"/>
        <v>25.48794238070781</v>
      </c>
      <c r="AK60" s="39">
        <f t="shared" si="39"/>
        <v>0</v>
      </c>
      <c r="AL60" s="39">
        <f t="shared" si="39"/>
        <v>4.028083941068724</v>
      </c>
      <c r="AM60" s="39">
        <f t="shared" si="39"/>
        <v>29.701548103785395</v>
      </c>
      <c r="AN60" s="39">
        <f t="shared" si="39"/>
        <v>13.218291893888718</v>
      </c>
      <c r="AO60" s="39">
        <f t="shared" si="39"/>
        <v>23.551460196103513</v>
      </c>
      <c r="AP60" s="39">
        <f t="shared" si="39"/>
        <v>6.358840178101125</v>
      </c>
      <c r="AQ60" s="39">
        <f t="shared" si="39"/>
        <v>1.542713912407233</v>
      </c>
      <c r="AR60" s="39">
        <f t="shared" si="39"/>
        <v>1.9753665102393503</v>
      </c>
      <c r="AS60" s="39">
        <f t="shared" si="39"/>
        <v>6.239806143103079</v>
      </c>
      <c r="AT60" s="40">
        <f t="shared" si="39"/>
        <v>5.611653147205746</v>
      </c>
    </row>
    <row r="61" spans="1:46" ht="12.75">
      <c r="A61" s="14" t="s">
        <v>167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2"/>
    </row>
    <row r="62" spans="1:46" ht="12.75">
      <c r="A62" s="11" t="s">
        <v>168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20"/>
    </row>
    <row r="63" spans="1:46" ht="12.75">
      <c r="A63" s="14" t="s">
        <v>169</v>
      </c>
      <c r="B63" s="15">
        <v>529266069</v>
      </c>
      <c r="C63" s="15">
        <v>684445627</v>
      </c>
      <c r="D63" s="15">
        <v>33283774</v>
      </c>
      <c r="E63" s="15">
        <v>11062900</v>
      </c>
      <c r="F63" s="15">
        <v>10614000</v>
      </c>
      <c r="G63" s="15">
        <v>161674000</v>
      </c>
      <c r="H63" s="15">
        <v>25762650</v>
      </c>
      <c r="I63" s="15">
        <v>4194951</v>
      </c>
      <c r="J63" s="15">
        <v>24801000</v>
      </c>
      <c r="K63" s="15">
        <v>42608000</v>
      </c>
      <c r="L63" s="15">
        <v>10498000</v>
      </c>
      <c r="M63" s="15">
        <v>0</v>
      </c>
      <c r="N63" s="15">
        <v>2800000</v>
      </c>
      <c r="O63" s="15">
        <v>0</v>
      </c>
      <c r="P63" s="15">
        <v>2570000</v>
      </c>
      <c r="Q63" s="15">
        <v>8678000</v>
      </c>
      <c r="R63" s="15">
        <v>2491200</v>
      </c>
      <c r="S63" s="15">
        <v>12030000</v>
      </c>
      <c r="T63" s="15">
        <v>0</v>
      </c>
      <c r="U63" s="15">
        <v>0</v>
      </c>
      <c r="V63" s="15">
        <v>10900000</v>
      </c>
      <c r="W63" s="15">
        <v>0</v>
      </c>
      <c r="X63" s="15">
        <v>500000</v>
      </c>
      <c r="Y63" s="15">
        <v>27480309</v>
      </c>
      <c r="Z63" s="15">
        <v>0</v>
      </c>
      <c r="AA63" s="15">
        <v>10874000</v>
      </c>
      <c r="AB63" s="15">
        <v>20000000</v>
      </c>
      <c r="AC63" s="15">
        <v>4010000</v>
      </c>
      <c r="AD63" s="15">
        <v>664253342</v>
      </c>
      <c r="AE63" s="15">
        <v>5644708</v>
      </c>
      <c r="AF63" s="15">
        <v>12593910</v>
      </c>
      <c r="AG63" s="15">
        <v>2726600</v>
      </c>
      <c r="AH63" s="15">
        <v>0</v>
      </c>
      <c r="AI63" s="15">
        <v>226985732</v>
      </c>
      <c r="AJ63" s="15">
        <v>120404000</v>
      </c>
      <c r="AK63" s="15">
        <v>0</v>
      </c>
      <c r="AL63" s="15">
        <v>2035276</v>
      </c>
      <c r="AM63" s="15">
        <v>2400000</v>
      </c>
      <c r="AN63" s="15">
        <v>123000000</v>
      </c>
      <c r="AO63" s="15">
        <v>812876200</v>
      </c>
      <c r="AP63" s="15">
        <v>96565436</v>
      </c>
      <c r="AQ63" s="15">
        <v>700000</v>
      </c>
      <c r="AR63" s="15">
        <v>29560000</v>
      </c>
      <c r="AS63" s="15">
        <v>0</v>
      </c>
      <c r="AT63" s="16">
        <v>703941033</v>
      </c>
    </row>
    <row r="64" spans="1:46" ht="12.75">
      <c r="A64" s="26" t="s">
        <v>170</v>
      </c>
      <c r="B64" s="37">
        <v>158500000</v>
      </c>
      <c r="C64" s="37">
        <v>229792351</v>
      </c>
      <c r="D64" s="37">
        <v>3051500</v>
      </c>
      <c r="E64" s="37">
        <v>2070000</v>
      </c>
      <c r="F64" s="37">
        <v>0</v>
      </c>
      <c r="G64" s="37">
        <v>7674000</v>
      </c>
      <c r="H64" s="37">
        <v>200000</v>
      </c>
      <c r="I64" s="37">
        <v>700011</v>
      </c>
      <c r="J64" s="37">
        <v>175000</v>
      </c>
      <c r="K64" s="37">
        <v>10100000</v>
      </c>
      <c r="L64" s="37">
        <v>2000000</v>
      </c>
      <c r="M64" s="37">
        <v>0</v>
      </c>
      <c r="N64" s="37">
        <v>2500000</v>
      </c>
      <c r="O64" s="37">
        <v>0</v>
      </c>
      <c r="P64" s="37">
        <v>1000000</v>
      </c>
      <c r="Q64" s="37">
        <v>5450000</v>
      </c>
      <c r="R64" s="37">
        <v>500000</v>
      </c>
      <c r="S64" s="37">
        <v>12030000</v>
      </c>
      <c r="T64" s="37">
        <v>0</v>
      </c>
      <c r="U64" s="37">
        <v>0</v>
      </c>
      <c r="V64" s="37">
        <v>10900000</v>
      </c>
      <c r="W64" s="37">
        <v>0</v>
      </c>
      <c r="X64" s="37">
        <v>0</v>
      </c>
      <c r="Y64" s="37">
        <v>22668000</v>
      </c>
      <c r="Z64" s="37">
        <v>0</v>
      </c>
      <c r="AA64" s="37">
        <v>0</v>
      </c>
      <c r="AB64" s="37">
        <v>20000000</v>
      </c>
      <c r="AC64" s="37">
        <v>4010000</v>
      </c>
      <c r="AD64" s="37">
        <v>0</v>
      </c>
      <c r="AE64" s="37">
        <v>3594708</v>
      </c>
      <c r="AF64" s="37">
        <v>5467000</v>
      </c>
      <c r="AG64" s="37">
        <v>2661600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121000000</v>
      </c>
      <c r="AO64" s="37">
        <v>0</v>
      </c>
      <c r="AP64" s="37">
        <v>96565436</v>
      </c>
      <c r="AQ64" s="37">
        <v>0</v>
      </c>
      <c r="AR64" s="37">
        <v>28560000</v>
      </c>
      <c r="AS64" s="37">
        <v>0</v>
      </c>
      <c r="AT64" s="38">
        <v>0</v>
      </c>
    </row>
    <row r="65" spans="1:46" ht="12.75">
      <c r="A65" s="26" t="s">
        <v>171</v>
      </c>
      <c r="B65" s="37">
        <v>91000000</v>
      </c>
      <c r="C65" s="37">
        <v>167503276</v>
      </c>
      <c r="D65" s="37">
        <v>15970000</v>
      </c>
      <c r="E65" s="37">
        <v>3710000</v>
      </c>
      <c r="F65" s="37">
        <v>3390000</v>
      </c>
      <c r="G65" s="37">
        <v>15000000</v>
      </c>
      <c r="H65" s="37">
        <v>11524761</v>
      </c>
      <c r="I65" s="37">
        <v>288000</v>
      </c>
      <c r="J65" s="37">
        <v>22696000</v>
      </c>
      <c r="K65" s="37">
        <v>0</v>
      </c>
      <c r="L65" s="37">
        <v>5568000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603663811</v>
      </c>
      <c r="AE65" s="37">
        <v>0</v>
      </c>
      <c r="AF65" s="37">
        <v>0</v>
      </c>
      <c r="AG65" s="37">
        <v>0</v>
      </c>
      <c r="AH65" s="37">
        <v>0</v>
      </c>
      <c r="AI65" s="37">
        <v>170257661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812876200</v>
      </c>
      <c r="AP65" s="37">
        <v>0</v>
      </c>
      <c r="AQ65" s="37">
        <v>0</v>
      </c>
      <c r="AR65" s="37">
        <v>0</v>
      </c>
      <c r="AS65" s="37">
        <v>0</v>
      </c>
      <c r="AT65" s="38">
        <v>703941033</v>
      </c>
    </row>
    <row r="66" spans="1:46" ht="12.75">
      <c r="A66" s="26" t="s">
        <v>172</v>
      </c>
      <c r="B66" s="37">
        <v>258055969</v>
      </c>
      <c r="C66" s="37">
        <v>269950000</v>
      </c>
      <c r="D66" s="37">
        <v>12762274</v>
      </c>
      <c r="E66" s="37">
        <v>4532900</v>
      </c>
      <c r="F66" s="37">
        <v>7224000</v>
      </c>
      <c r="G66" s="37">
        <v>139000000</v>
      </c>
      <c r="H66" s="37">
        <v>14037889</v>
      </c>
      <c r="I66" s="37">
        <v>3206940</v>
      </c>
      <c r="J66" s="37">
        <v>1930000</v>
      </c>
      <c r="K66" s="37">
        <v>32508000</v>
      </c>
      <c r="L66" s="37">
        <v>2930000</v>
      </c>
      <c r="M66" s="37">
        <v>0</v>
      </c>
      <c r="N66" s="37">
        <v>300000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60589531</v>
      </c>
      <c r="AE66" s="37">
        <v>0</v>
      </c>
      <c r="AF66" s="37">
        <v>0</v>
      </c>
      <c r="AG66" s="37">
        <v>0</v>
      </c>
      <c r="AH66" s="37">
        <v>0</v>
      </c>
      <c r="AI66" s="37">
        <v>56728071</v>
      </c>
      <c r="AJ66" s="37">
        <v>0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  <c r="AR66" s="37">
        <v>0</v>
      </c>
      <c r="AS66" s="37">
        <v>0</v>
      </c>
      <c r="AT66" s="38">
        <v>0</v>
      </c>
    </row>
    <row r="67" spans="1:46" ht="12.75">
      <c r="A67" s="26" t="s">
        <v>173</v>
      </c>
      <c r="B67" s="37">
        <v>21710100</v>
      </c>
      <c r="C67" s="37">
        <v>17200000</v>
      </c>
      <c r="D67" s="37">
        <v>1500000</v>
      </c>
      <c r="E67" s="37">
        <v>750000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1570000</v>
      </c>
      <c r="Q67" s="37">
        <v>3228000</v>
      </c>
      <c r="R67" s="37">
        <v>1991200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500000</v>
      </c>
      <c r="Y67" s="37">
        <v>4812309</v>
      </c>
      <c r="Z67" s="37">
        <v>0</v>
      </c>
      <c r="AA67" s="37">
        <v>10874000</v>
      </c>
      <c r="AB67" s="37">
        <v>0</v>
      </c>
      <c r="AC67" s="37">
        <v>0</v>
      </c>
      <c r="AD67" s="37">
        <v>0</v>
      </c>
      <c r="AE67" s="37">
        <v>2050000</v>
      </c>
      <c r="AF67" s="37">
        <v>7126910</v>
      </c>
      <c r="AG67" s="37">
        <v>65000</v>
      </c>
      <c r="AH67" s="37">
        <v>0</v>
      </c>
      <c r="AI67" s="37">
        <v>0</v>
      </c>
      <c r="AJ67" s="37">
        <v>120404000</v>
      </c>
      <c r="AK67" s="37">
        <v>0</v>
      </c>
      <c r="AL67" s="37">
        <v>2035276</v>
      </c>
      <c r="AM67" s="37">
        <v>2400000</v>
      </c>
      <c r="AN67" s="37">
        <v>2000000</v>
      </c>
      <c r="AO67" s="37">
        <v>0</v>
      </c>
      <c r="AP67" s="37">
        <v>0</v>
      </c>
      <c r="AQ67" s="37">
        <v>700000</v>
      </c>
      <c r="AR67" s="37">
        <v>1000000</v>
      </c>
      <c r="AS67" s="37">
        <v>0</v>
      </c>
      <c r="AT67" s="38">
        <v>0</v>
      </c>
    </row>
    <row r="68" spans="1:46" ht="12.75">
      <c r="A68" s="14" t="s">
        <v>174</v>
      </c>
      <c r="B68" s="15">
        <v>333220661</v>
      </c>
      <c r="C68" s="15">
        <v>522538796</v>
      </c>
      <c r="D68" s="15">
        <v>4401678</v>
      </c>
      <c r="E68" s="15">
        <v>2310000</v>
      </c>
      <c r="F68" s="15">
        <v>2000000</v>
      </c>
      <c r="G68" s="15">
        <v>14681510</v>
      </c>
      <c r="H68" s="15">
        <v>1700000</v>
      </c>
      <c r="I68" s="15">
        <v>17958740</v>
      </c>
      <c r="J68" s="15">
        <v>3511000</v>
      </c>
      <c r="K68" s="15">
        <v>4628000</v>
      </c>
      <c r="L68" s="15">
        <v>3200000</v>
      </c>
      <c r="M68" s="15">
        <v>162500</v>
      </c>
      <c r="N68" s="15">
        <v>116325851</v>
      </c>
      <c r="O68" s="15">
        <v>101396650</v>
      </c>
      <c r="P68" s="15">
        <v>30198272</v>
      </c>
      <c r="Q68" s="15">
        <v>66463650</v>
      </c>
      <c r="R68" s="15">
        <v>23890360</v>
      </c>
      <c r="S68" s="15">
        <v>38958683</v>
      </c>
      <c r="T68" s="15">
        <v>4402444</v>
      </c>
      <c r="U68" s="15">
        <v>0</v>
      </c>
      <c r="V68" s="15">
        <v>2850000</v>
      </c>
      <c r="W68" s="15">
        <v>6352350</v>
      </c>
      <c r="X68" s="15">
        <v>6750200</v>
      </c>
      <c r="Y68" s="15">
        <v>31883450</v>
      </c>
      <c r="Z68" s="15">
        <v>67394699</v>
      </c>
      <c r="AA68" s="15">
        <v>16073000</v>
      </c>
      <c r="AB68" s="15">
        <v>57034000</v>
      </c>
      <c r="AC68" s="15">
        <v>16510000</v>
      </c>
      <c r="AD68" s="15">
        <v>0</v>
      </c>
      <c r="AE68" s="15">
        <v>43324752</v>
      </c>
      <c r="AF68" s="15">
        <v>21178940</v>
      </c>
      <c r="AG68" s="15">
        <v>10268100</v>
      </c>
      <c r="AH68" s="15">
        <v>6000000</v>
      </c>
      <c r="AI68" s="15">
        <v>0</v>
      </c>
      <c r="AJ68" s="15">
        <v>15000000</v>
      </c>
      <c r="AK68" s="15">
        <v>0</v>
      </c>
      <c r="AL68" s="15">
        <v>68020670</v>
      </c>
      <c r="AM68" s="15">
        <v>45649873</v>
      </c>
      <c r="AN68" s="15">
        <v>95970000</v>
      </c>
      <c r="AO68" s="15">
        <v>19883000</v>
      </c>
      <c r="AP68" s="15">
        <v>1380000</v>
      </c>
      <c r="AQ68" s="15">
        <v>76610000</v>
      </c>
      <c r="AR68" s="15">
        <v>56285718</v>
      </c>
      <c r="AS68" s="15">
        <v>0</v>
      </c>
      <c r="AT68" s="16">
        <v>750000</v>
      </c>
    </row>
    <row r="69" spans="1:46" ht="12.75">
      <c r="A69" s="26" t="s">
        <v>175</v>
      </c>
      <c r="B69" s="37">
        <v>68220661</v>
      </c>
      <c r="C69" s="37">
        <v>69006560</v>
      </c>
      <c r="D69" s="37">
        <v>0</v>
      </c>
      <c r="E69" s="37">
        <v>0</v>
      </c>
      <c r="F69" s="37">
        <v>0</v>
      </c>
      <c r="G69" s="37">
        <v>0</v>
      </c>
      <c r="H69" s="37">
        <v>700000</v>
      </c>
      <c r="I69" s="37">
        <v>2205004</v>
      </c>
      <c r="J69" s="37">
        <v>0</v>
      </c>
      <c r="K69" s="37">
        <v>1463000</v>
      </c>
      <c r="L69" s="37">
        <v>0</v>
      </c>
      <c r="M69" s="37">
        <v>162500</v>
      </c>
      <c r="N69" s="37">
        <v>62880</v>
      </c>
      <c r="O69" s="37">
        <v>660000</v>
      </c>
      <c r="P69" s="37">
        <v>101650</v>
      </c>
      <c r="Q69" s="37">
        <v>31426150</v>
      </c>
      <c r="R69" s="37">
        <v>1580559</v>
      </c>
      <c r="S69" s="37">
        <v>270000</v>
      </c>
      <c r="T69" s="37">
        <v>0</v>
      </c>
      <c r="U69" s="37">
        <v>0</v>
      </c>
      <c r="V69" s="37">
        <v>0</v>
      </c>
      <c r="W69" s="37">
        <v>45000</v>
      </c>
      <c r="X69" s="37">
        <v>300000</v>
      </c>
      <c r="Y69" s="37">
        <v>0</v>
      </c>
      <c r="Z69" s="37">
        <v>1913080</v>
      </c>
      <c r="AA69" s="37">
        <v>4280000</v>
      </c>
      <c r="AB69" s="37">
        <v>3130000</v>
      </c>
      <c r="AC69" s="37">
        <v>0</v>
      </c>
      <c r="AD69" s="37">
        <v>0</v>
      </c>
      <c r="AE69" s="37">
        <v>2182352</v>
      </c>
      <c r="AF69" s="37">
        <v>2241100</v>
      </c>
      <c r="AG69" s="37">
        <v>0</v>
      </c>
      <c r="AH69" s="37">
        <v>0</v>
      </c>
      <c r="AI69" s="37">
        <v>0</v>
      </c>
      <c r="AJ69" s="37">
        <v>15000000</v>
      </c>
      <c r="AK69" s="37">
        <v>0</v>
      </c>
      <c r="AL69" s="37">
        <v>0</v>
      </c>
      <c r="AM69" s="37">
        <v>2800000</v>
      </c>
      <c r="AN69" s="37">
        <v>0</v>
      </c>
      <c r="AO69" s="37">
        <v>4190000</v>
      </c>
      <c r="AP69" s="37">
        <v>1380000</v>
      </c>
      <c r="AQ69" s="37">
        <v>1100000</v>
      </c>
      <c r="AR69" s="37">
        <v>1292000</v>
      </c>
      <c r="AS69" s="37">
        <v>0</v>
      </c>
      <c r="AT69" s="38">
        <v>750000</v>
      </c>
    </row>
    <row r="70" spans="1:46" ht="12.75">
      <c r="A70" s="26" t="s">
        <v>176</v>
      </c>
      <c r="B70" s="37">
        <v>265000000</v>
      </c>
      <c r="C70" s="37">
        <v>418599686</v>
      </c>
      <c r="D70" s="37">
        <v>4401678</v>
      </c>
      <c r="E70" s="37">
        <v>2310000</v>
      </c>
      <c r="F70" s="37">
        <v>2000000</v>
      </c>
      <c r="G70" s="37">
        <v>14681510</v>
      </c>
      <c r="H70" s="37">
        <v>1000000</v>
      </c>
      <c r="I70" s="37">
        <v>15753736</v>
      </c>
      <c r="J70" s="37">
        <v>3511000</v>
      </c>
      <c r="K70" s="37">
        <v>0</v>
      </c>
      <c r="L70" s="37">
        <v>3200000</v>
      </c>
      <c r="M70" s="37">
        <v>0</v>
      </c>
      <c r="N70" s="37">
        <v>115612971</v>
      </c>
      <c r="O70" s="37">
        <v>100736650</v>
      </c>
      <c r="P70" s="37">
        <v>30096622</v>
      </c>
      <c r="Q70" s="37">
        <v>35030000</v>
      </c>
      <c r="R70" s="37">
        <v>22309801</v>
      </c>
      <c r="S70" s="37">
        <v>38688683</v>
      </c>
      <c r="T70" s="37">
        <v>4402444</v>
      </c>
      <c r="U70" s="37">
        <v>0</v>
      </c>
      <c r="V70" s="37">
        <v>2850000</v>
      </c>
      <c r="W70" s="37">
        <v>6307350</v>
      </c>
      <c r="X70" s="37">
        <v>6450200</v>
      </c>
      <c r="Y70" s="37">
        <v>31883450</v>
      </c>
      <c r="Z70" s="37">
        <v>65481619</v>
      </c>
      <c r="AA70" s="37">
        <v>11793000</v>
      </c>
      <c r="AB70" s="37">
        <v>53904000</v>
      </c>
      <c r="AC70" s="37">
        <v>16510000</v>
      </c>
      <c r="AD70" s="37">
        <v>0</v>
      </c>
      <c r="AE70" s="37">
        <v>41142400</v>
      </c>
      <c r="AF70" s="37">
        <v>18937840</v>
      </c>
      <c r="AG70" s="37">
        <v>10268100</v>
      </c>
      <c r="AH70" s="37">
        <v>6000000</v>
      </c>
      <c r="AI70" s="37">
        <v>0</v>
      </c>
      <c r="AJ70" s="37">
        <v>0</v>
      </c>
      <c r="AK70" s="37">
        <v>0</v>
      </c>
      <c r="AL70" s="37">
        <v>68020670</v>
      </c>
      <c r="AM70" s="37">
        <v>42849873</v>
      </c>
      <c r="AN70" s="37">
        <v>95970000</v>
      </c>
      <c r="AO70" s="37">
        <v>15693000</v>
      </c>
      <c r="AP70" s="37">
        <v>0</v>
      </c>
      <c r="AQ70" s="37">
        <v>75510000</v>
      </c>
      <c r="AR70" s="37">
        <v>54993718</v>
      </c>
      <c r="AS70" s="37">
        <v>0</v>
      </c>
      <c r="AT70" s="38">
        <v>0</v>
      </c>
    </row>
    <row r="71" spans="1:46" ht="12.75">
      <c r="A71" s="26" t="s">
        <v>177</v>
      </c>
      <c r="B71" s="37">
        <v>0</v>
      </c>
      <c r="C71" s="37">
        <v>34932550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3165000</v>
      </c>
      <c r="L71" s="37">
        <v>0</v>
      </c>
      <c r="M71" s="37">
        <v>0</v>
      </c>
      <c r="N71" s="37">
        <v>650000</v>
      </c>
      <c r="O71" s="37">
        <v>0</v>
      </c>
      <c r="P71" s="37">
        <v>0</v>
      </c>
      <c r="Q71" s="37">
        <v>7500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0</v>
      </c>
      <c r="AR71" s="37">
        <v>0</v>
      </c>
      <c r="AS71" s="37">
        <v>0</v>
      </c>
      <c r="AT71" s="38">
        <v>0</v>
      </c>
    </row>
    <row r="72" spans="1:46" ht="12.75">
      <c r="A72" s="14" t="s">
        <v>178</v>
      </c>
      <c r="B72" s="15">
        <v>59300000</v>
      </c>
      <c r="C72" s="15">
        <v>110900000</v>
      </c>
      <c r="D72" s="15">
        <v>3080000</v>
      </c>
      <c r="E72" s="15">
        <v>2190000</v>
      </c>
      <c r="F72" s="15">
        <v>65000</v>
      </c>
      <c r="G72" s="15">
        <v>1200000</v>
      </c>
      <c r="H72" s="15">
        <v>677306</v>
      </c>
      <c r="I72" s="15">
        <v>17000290</v>
      </c>
      <c r="J72" s="15">
        <v>1581000</v>
      </c>
      <c r="K72" s="15">
        <v>645000</v>
      </c>
      <c r="L72" s="15">
        <v>82650</v>
      </c>
      <c r="M72" s="15">
        <v>4484500</v>
      </c>
      <c r="N72" s="15">
        <v>4485400</v>
      </c>
      <c r="O72" s="15">
        <v>1230000</v>
      </c>
      <c r="P72" s="15">
        <v>1780000</v>
      </c>
      <c r="Q72" s="15">
        <v>1905000</v>
      </c>
      <c r="R72" s="15">
        <v>4169033</v>
      </c>
      <c r="S72" s="15">
        <v>5920000</v>
      </c>
      <c r="T72" s="15">
        <v>230000</v>
      </c>
      <c r="U72" s="15">
        <v>440639742</v>
      </c>
      <c r="V72" s="15">
        <v>0</v>
      </c>
      <c r="W72" s="15">
        <v>33580</v>
      </c>
      <c r="X72" s="15">
        <v>0</v>
      </c>
      <c r="Y72" s="15">
        <v>4316000</v>
      </c>
      <c r="Z72" s="15">
        <v>2453562</v>
      </c>
      <c r="AA72" s="15">
        <v>3370000</v>
      </c>
      <c r="AB72" s="15">
        <v>3800000</v>
      </c>
      <c r="AC72" s="15">
        <v>500000</v>
      </c>
      <c r="AD72" s="15">
        <v>103067000</v>
      </c>
      <c r="AE72" s="15">
        <v>2966560</v>
      </c>
      <c r="AF72" s="15">
        <v>5000000</v>
      </c>
      <c r="AG72" s="15">
        <v>600000</v>
      </c>
      <c r="AH72" s="15">
        <v>1000000</v>
      </c>
      <c r="AI72" s="15">
        <v>2675200</v>
      </c>
      <c r="AJ72" s="15">
        <v>2961180</v>
      </c>
      <c r="AK72" s="15">
        <v>0</v>
      </c>
      <c r="AL72" s="15">
        <v>6155900</v>
      </c>
      <c r="AM72" s="15">
        <v>3539000</v>
      </c>
      <c r="AN72" s="15">
        <v>8158006</v>
      </c>
      <c r="AO72" s="15">
        <v>28630500</v>
      </c>
      <c r="AP72" s="15">
        <v>4583101</v>
      </c>
      <c r="AQ72" s="15">
        <v>4489000</v>
      </c>
      <c r="AR72" s="15">
        <v>4243915</v>
      </c>
      <c r="AS72" s="15">
        <v>111536150</v>
      </c>
      <c r="AT72" s="16">
        <v>9610000</v>
      </c>
    </row>
    <row r="73" spans="1:46" ht="12.75">
      <c r="A73" s="14" t="s">
        <v>179</v>
      </c>
      <c r="B73" s="15">
        <v>305567500</v>
      </c>
      <c r="C73" s="15">
        <v>294625620</v>
      </c>
      <c r="D73" s="15">
        <v>5275500</v>
      </c>
      <c r="E73" s="15">
        <v>9780000</v>
      </c>
      <c r="F73" s="15">
        <v>3393749</v>
      </c>
      <c r="G73" s="15">
        <v>14299788</v>
      </c>
      <c r="H73" s="15">
        <v>8597000</v>
      </c>
      <c r="I73" s="15">
        <v>5910845</v>
      </c>
      <c r="J73" s="15">
        <v>1556000</v>
      </c>
      <c r="K73" s="15">
        <v>15689000</v>
      </c>
      <c r="L73" s="15">
        <v>5500000</v>
      </c>
      <c r="M73" s="15">
        <v>820000</v>
      </c>
      <c r="N73" s="15">
        <v>487760</v>
      </c>
      <c r="O73" s="15">
        <v>5180000</v>
      </c>
      <c r="P73" s="15">
        <v>603850</v>
      </c>
      <c r="Q73" s="15">
        <v>1175000</v>
      </c>
      <c r="R73" s="15">
        <v>1410368</v>
      </c>
      <c r="S73" s="15">
        <v>0</v>
      </c>
      <c r="T73" s="15">
        <v>4991667</v>
      </c>
      <c r="U73" s="15">
        <v>0</v>
      </c>
      <c r="V73" s="15">
        <v>9270000</v>
      </c>
      <c r="W73" s="15">
        <v>5815000</v>
      </c>
      <c r="X73" s="15">
        <v>2100000</v>
      </c>
      <c r="Y73" s="15">
        <v>13022000</v>
      </c>
      <c r="Z73" s="15">
        <v>1741230</v>
      </c>
      <c r="AA73" s="15">
        <v>9698000</v>
      </c>
      <c r="AB73" s="15">
        <v>3335000</v>
      </c>
      <c r="AC73" s="15">
        <v>589550</v>
      </c>
      <c r="AD73" s="15">
        <v>0</v>
      </c>
      <c r="AE73" s="15">
        <v>2554592</v>
      </c>
      <c r="AF73" s="15">
        <v>24117050</v>
      </c>
      <c r="AG73" s="15">
        <v>155000</v>
      </c>
      <c r="AH73" s="15">
        <v>4629550</v>
      </c>
      <c r="AI73" s="15">
        <v>5000000</v>
      </c>
      <c r="AJ73" s="15">
        <v>6780000</v>
      </c>
      <c r="AK73" s="15">
        <v>0</v>
      </c>
      <c r="AL73" s="15">
        <v>1105900</v>
      </c>
      <c r="AM73" s="15">
        <v>1110000</v>
      </c>
      <c r="AN73" s="15">
        <v>91192000</v>
      </c>
      <c r="AO73" s="15">
        <v>15970000</v>
      </c>
      <c r="AP73" s="15">
        <v>41077866</v>
      </c>
      <c r="AQ73" s="15">
        <v>4104890</v>
      </c>
      <c r="AR73" s="15">
        <v>3516586</v>
      </c>
      <c r="AS73" s="15">
        <v>0</v>
      </c>
      <c r="AT73" s="16">
        <v>9100000</v>
      </c>
    </row>
    <row r="74" spans="1:46" ht="12.75">
      <c r="A74" s="14" t="s">
        <v>180</v>
      </c>
      <c r="B74" s="15">
        <v>48000000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200000</v>
      </c>
      <c r="AP74" s="15">
        <v>0</v>
      </c>
      <c r="AQ74" s="15">
        <v>0</v>
      </c>
      <c r="AR74" s="15">
        <v>0</v>
      </c>
      <c r="AS74" s="15">
        <v>0</v>
      </c>
      <c r="AT74" s="16">
        <v>0</v>
      </c>
    </row>
    <row r="75" spans="1:46" ht="25.5">
      <c r="A75" s="10" t="s">
        <v>181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2"/>
    </row>
    <row r="76" spans="1:46" ht="12.75">
      <c r="A76" s="11" t="s">
        <v>169</v>
      </c>
      <c r="B76" s="43">
        <f>IF(B40=0,0,B63*100/B40)</f>
        <v>41.49953452540005</v>
      </c>
      <c r="C76" s="43">
        <f aca="true" t="shared" si="40" ref="C76:AT76">IF(C40=0,0,C63*100/C40)</f>
        <v>42.445976071356476</v>
      </c>
      <c r="D76" s="43">
        <f t="shared" si="40"/>
        <v>72.29167198801623</v>
      </c>
      <c r="E76" s="43">
        <f t="shared" si="40"/>
        <v>43.65285740779469</v>
      </c>
      <c r="F76" s="43">
        <f t="shared" si="40"/>
        <v>66.03724104694226</v>
      </c>
      <c r="G76" s="43">
        <f t="shared" si="40"/>
        <v>84.26871797931793</v>
      </c>
      <c r="H76" s="43">
        <f t="shared" si="40"/>
        <v>70.1273398917428</v>
      </c>
      <c r="I76" s="43">
        <f t="shared" si="40"/>
        <v>9.308703422043614</v>
      </c>
      <c r="J76" s="43">
        <f t="shared" si="40"/>
        <v>78.86101306877802</v>
      </c>
      <c r="K76" s="43">
        <f t="shared" si="40"/>
        <v>67.02532641182948</v>
      </c>
      <c r="L76" s="43">
        <f t="shared" si="40"/>
        <v>54.448371813190946</v>
      </c>
      <c r="M76" s="43">
        <f t="shared" si="40"/>
        <v>0</v>
      </c>
      <c r="N76" s="43">
        <f t="shared" si="40"/>
        <v>2.2562629447546523</v>
      </c>
      <c r="O76" s="43">
        <f t="shared" si="40"/>
        <v>0</v>
      </c>
      <c r="P76" s="43">
        <f t="shared" si="40"/>
        <v>7.311080679567509</v>
      </c>
      <c r="Q76" s="43">
        <f t="shared" si="40"/>
        <v>11.094115248144217</v>
      </c>
      <c r="R76" s="43">
        <f t="shared" si="40"/>
        <v>7.794509057471707</v>
      </c>
      <c r="S76" s="43">
        <f t="shared" si="40"/>
        <v>21.139129155387412</v>
      </c>
      <c r="T76" s="43">
        <f t="shared" si="40"/>
        <v>0</v>
      </c>
      <c r="U76" s="43">
        <f t="shared" si="40"/>
        <v>0</v>
      </c>
      <c r="V76" s="43">
        <f t="shared" si="40"/>
        <v>47.3501303214596</v>
      </c>
      <c r="W76" s="43">
        <f t="shared" si="40"/>
        <v>0</v>
      </c>
      <c r="X76" s="43">
        <f t="shared" si="40"/>
        <v>5.347479198305918</v>
      </c>
      <c r="Y76" s="43">
        <f t="shared" si="40"/>
        <v>35.82748213114643</v>
      </c>
      <c r="Z76" s="43">
        <f t="shared" si="40"/>
        <v>0</v>
      </c>
      <c r="AA76" s="43">
        <f t="shared" si="40"/>
        <v>27.17480944645758</v>
      </c>
      <c r="AB76" s="43">
        <f t="shared" si="40"/>
        <v>23.76171749694068</v>
      </c>
      <c r="AC76" s="43">
        <f t="shared" si="40"/>
        <v>18.556610387536992</v>
      </c>
      <c r="AD76" s="43">
        <f t="shared" si="40"/>
        <v>86.56793071178608</v>
      </c>
      <c r="AE76" s="43">
        <f t="shared" si="40"/>
        <v>10.359046802410662</v>
      </c>
      <c r="AF76" s="43">
        <f t="shared" si="40"/>
        <v>20.02532998144376</v>
      </c>
      <c r="AG76" s="43">
        <f t="shared" si="40"/>
        <v>19.83025084183655</v>
      </c>
      <c r="AH76" s="43">
        <f t="shared" si="40"/>
        <v>0</v>
      </c>
      <c r="AI76" s="43">
        <f t="shared" si="40"/>
        <v>96.72923825257799</v>
      </c>
      <c r="AJ76" s="43">
        <f t="shared" si="40"/>
        <v>82.95418421748487</v>
      </c>
      <c r="AK76" s="43">
        <f t="shared" si="40"/>
        <v>0</v>
      </c>
      <c r="AL76" s="43">
        <f t="shared" si="40"/>
        <v>2.6323529917698325</v>
      </c>
      <c r="AM76" s="43">
        <f t="shared" si="40"/>
        <v>4.554177088379101</v>
      </c>
      <c r="AN76" s="43">
        <f t="shared" si="40"/>
        <v>38.64036117164436</v>
      </c>
      <c r="AO76" s="43">
        <f t="shared" si="40"/>
        <v>92.62916243760965</v>
      </c>
      <c r="AP76" s="43">
        <f t="shared" si="40"/>
        <v>67.24312703522001</v>
      </c>
      <c r="AQ76" s="43">
        <f t="shared" si="40"/>
        <v>0.8148641464315528</v>
      </c>
      <c r="AR76" s="43">
        <f t="shared" si="40"/>
        <v>31.579098393024505</v>
      </c>
      <c r="AS76" s="43">
        <f t="shared" si="40"/>
        <v>0</v>
      </c>
      <c r="AT76" s="44">
        <f t="shared" si="40"/>
        <v>97.30992919386667</v>
      </c>
    </row>
    <row r="77" spans="1:46" ht="12.75">
      <c r="A77" s="26" t="s">
        <v>182</v>
      </c>
      <c r="B77" s="27">
        <f>IF(B40=0,0,B64*100/B40)</f>
        <v>12.427919731759545</v>
      </c>
      <c r="C77" s="27">
        <f aca="true" t="shared" si="41" ref="C77:AT77">IF(C40=0,0,C64*100/C40)</f>
        <v>14.250599678280578</v>
      </c>
      <c r="D77" s="27">
        <f t="shared" si="41"/>
        <v>6.6277951854687975</v>
      </c>
      <c r="E77" s="27">
        <f t="shared" si="41"/>
        <v>8.167968148870099</v>
      </c>
      <c r="F77" s="27">
        <f t="shared" si="41"/>
        <v>0</v>
      </c>
      <c r="G77" s="27">
        <f t="shared" si="41"/>
        <v>3.9998895417524514</v>
      </c>
      <c r="H77" s="27">
        <f t="shared" si="41"/>
        <v>0.5444109196200142</v>
      </c>
      <c r="I77" s="27">
        <f t="shared" si="41"/>
        <v>1.5533422896162963</v>
      </c>
      <c r="J77" s="27">
        <f t="shared" si="41"/>
        <v>0.5564564851028649</v>
      </c>
      <c r="K77" s="27">
        <f t="shared" si="41"/>
        <v>15.887997483089508</v>
      </c>
      <c r="L77" s="27">
        <f t="shared" si="41"/>
        <v>10.373094268087435</v>
      </c>
      <c r="M77" s="27">
        <f t="shared" si="41"/>
        <v>0</v>
      </c>
      <c r="N77" s="27">
        <f t="shared" si="41"/>
        <v>2.0145204863880823</v>
      </c>
      <c r="O77" s="27">
        <f t="shared" si="41"/>
        <v>0</v>
      </c>
      <c r="P77" s="27">
        <f t="shared" si="41"/>
        <v>2.8447784745398867</v>
      </c>
      <c r="Q77" s="27">
        <f t="shared" si="41"/>
        <v>6.9673805142182506</v>
      </c>
      <c r="R77" s="27">
        <f t="shared" si="41"/>
        <v>1.5644085295182457</v>
      </c>
      <c r="S77" s="27">
        <f t="shared" si="41"/>
        <v>21.139129155387412</v>
      </c>
      <c r="T77" s="27">
        <f t="shared" si="41"/>
        <v>0</v>
      </c>
      <c r="U77" s="27">
        <f t="shared" si="41"/>
        <v>0</v>
      </c>
      <c r="V77" s="27">
        <f t="shared" si="41"/>
        <v>47.3501303214596</v>
      </c>
      <c r="W77" s="27">
        <f t="shared" si="41"/>
        <v>0</v>
      </c>
      <c r="X77" s="27">
        <f t="shared" si="41"/>
        <v>0</v>
      </c>
      <c r="Y77" s="27">
        <f t="shared" si="41"/>
        <v>29.553429146259866</v>
      </c>
      <c r="Z77" s="27">
        <f t="shared" si="41"/>
        <v>0</v>
      </c>
      <c r="AA77" s="27">
        <f t="shared" si="41"/>
        <v>0</v>
      </c>
      <c r="AB77" s="27">
        <f t="shared" si="41"/>
        <v>23.76171749694068</v>
      </c>
      <c r="AC77" s="27">
        <f t="shared" si="41"/>
        <v>18.556610387536992</v>
      </c>
      <c r="AD77" s="27">
        <f t="shared" si="41"/>
        <v>0</v>
      </c>
      <c r="AE77" s="27">
        <f t="shared" si="41"/>
        <v>6.596930862145575</v>
      </c>
      <c r="AF77" s="27">
        <f t="shared" si="41"/>
        <v>8.692969777341036</v>
      </c>
      <c r="AG77" s="27">
        <f t="shared" si="41"/>
        <v>19.35751325483465</v>
      </c>
      <c r="AH77" s="27">
        <f t="shared" si="41"/>
        <v>0</v>
      </c>
      <c r="AI77" s="27">
        <f t="shared" si="41"/>
        <v>0</v>
      </c>
      <c r="AJ77" s="27">
        <f t="shared" si="41"/>
        <v>0</v>
      </c>
      <c r="AK77" s="27">
        <f t="shared" si="41"/>
        <v>0</v>
      </c>
      <c r="AL77" s="27">
        <f t="shared" si="41"/>
        <v>0</v>
      </c>
      <c r="AM77" s="27">
        <f t="shared" si="41"/>
        <v>0</v>
      </c>
      <c r="AN77" s="27">
        <f t="shared" si="41"/>
        <v>38.01206261600787</v>
      </c>
      <c r="AO77" s="27">
        <f t="shared" si="41"/>
        <v>0</v>
      </c>
      <c r="AP77" s="27">
        <f t="shared" si="41"/>
        <v>67.24312703522001</v>
      </c>
      <c r="AQ77" s="27">
        <f t="shared" si="41"/>
        <v>0</v>
      </c>
      <c r="AR77" s="27">
        <f t="shared" si="41"/>
        <v>30.510793305303785</v>
      </c>
      <c r="AS77" s="27">
        <f t="shared" si="41"/>
        <v>0</v>
      </c>
      <c r="AT77" s="28">
        <f t="shared" si="41"/>
        <v>0</v>
      </c>
    </row>
    <row r="78" spans="1:46" ht="12.75">
      <c r="A78" s="26" t="s">
        <v>183</v>
      </c>
      <c r="B78" s="27">
        <f>IF(B40=0,0,B65*100/B40)</f>
        <v>7.135272527382451</v>
      </c>
      <c r="C78" s="27">
        <f aca="true" t="shared" si="42" ref="C78:AT78">IF(C40=0,0,C65*100/C40)</f>
        <v>10.387735364944948</v>
      </c>
      <c r="D78" s="27">
        <f t="shared" si="42"/>
        <v>34.68651126067072</v>
      </c>
      <c r="E78" s="27">
        <f t="shared" si="42"/>
        <v>14.639208614641577</v>
      </c>
      <c r="F78" s="27">
        <f t="shared" si="42"/>
        <v>21.091600447440573</v>
      </c>
      <c r="G78" s="27">
        <f t="shared" si="42"/>
        <v>7.8183923802823525</v>
      </c>
      <c r="H78" s="27">
        <f t="shared" si="42"/>
        <v>31.371028672054376</v>
      </c>
      <c r="I78" s="27">
        <f t="shared" si="42"/>
        <v>0.6390793564808173</v>
      </c>
      <c r="J78" s="27">
        <f t="shared" si="42"/>
        <v>72.16763649082641</v>
      </c>
      <c r="K78" s="27">
        <f t="shared" si="42"/>
        <v>0</v>
      </c>
      <c r="L78" s="27">
        <f t="shared" si="42"/>
        <v>28.878694442355417</v>
      </c>
      <c r="M78" s="27">
        <f t="shared" si="42"/>
        <v>0</v>
      </c>
      <c r="N78" s="27">
        <f t="shared" si="42"/>
        <v>0</v>
      </c>
      <c r="O78" s="27">
        <f t="shared" si="42"/>
        <v>0</v>
      </c>
      <c r="P78" s="27">
        <f t="shared" si="42"/>
        <v>0</v>
      </c>
      <c r="Q78" s="27">
        <f t="shared" si="42"/>
        <v>0</v>
      </c>
      <c r="R78" s="27">
        <f t="shared" si="42"/>
        <v>0</v>
      </c>
      <c r="S78" s="27">
        <f t="shared" si="42"/>
        <v>0</v>
      </c>
      <c r="T78" s="27">
        <f t="shared" si="42"/>
        <v>0</v>
      </c>
      <c r="U78" s="27">
        <f t="shared" si="42"/>
        <v>0</v>
      </c>
      <c r="V78" s="27">
        <f t="shared" si="42"/>
        <v>0</v>
      </c>
      <c r="W78" s="27">
        <f t="shared" si="42"/>
        <v>0</v>
      </c>
      <c r="X78" s="27">
        <f t="shared" si="42"/>
        <v>0</v>
      </c>
      <c r="Y78" s="27">
        <f t="shared" si="42"/>
        <v>0</v>
      </c>
      <c r="Z78" s="27">
        <f t="shared" si="42"/>
        <v>0</v>
      </c>
      <c r="AA78" s="27">
        <f t="shared" si="42"/>
        <v>0</v>
      </c>
      <c r="AB78" s="27">
        <f t="shared" si="42"/>
        <v>0</v>
      </c>
      <c r="AC78" s="27">
        <f t="shared" si="42"/>
        <v>0</v>
      </c>
      <c r="AD78" s="27">
        <f t="shared" si="42"/>
        <v>78.67168090794601</v>
      </c>
      <c r="AE78" s="27">
        <f t="shared" si="42"/>
        <v>0</v>
      </c>
      <c r="AF78" s="27">
        <f t="shared" si="42"/>
        <v>0</v>
      </c>
      <c r="AG78" s="27">
        <f t="shared" si="42"/>
        <v>0</v>
      </c>
      <c r="AH78" s="27">
        <f t="shared" si="42"/>
        <v>0</v>
      </c>
      <c r="AI78" s="27">
        <f t="shared" si="42"/>
        <v>72.55475359656374</v>
      </c>
      <c r="AJ78" s="27">
        <f t="shared" si="42"/>
        <v>0</v>
      </c>
      <c r="AK78" s="27">
        <f t="shared" si="42"/>
        <v>0</v>
      </c>
      <c r="AL78" s="27">
        <f t="shared" si="42"/>
        <v>0</v>
      </c>
      <c r="AM78" s="27">
        <f t="shared" si="42"/>
        <v>0</v>
      </c>
      <c r="AN78" s="27">
        <f t="shared" si="42"/>
        <v>0</v>
      </c>
      <c r="AO78" s="27">
        <f t="shared" si="42"/>
        <v>92.62916243760965</v>
      </c>
      <c r="AP78" s="27">
        <f t="shared" si="42"/>
        <v>0</v>
      </c>
      <c r="AQ78" s="27">
        <f t="shared" si="42"/>
        <v>0</v>
      </c>
      <c r="AR78" s="27">
        <f t="shared" si="42"/>
        <v>0</v>
      </c>
      <c r="AS78" s="27">
        <f t="shared" si="42"/>
        <v>0</v>
      </c>
      <c r="AT78" s="28">
        <f t="shared" si="42"/>
        <v>97.30992919386667</v>
      </c>
    </row>
    <row r="79" spans="1:46" ht="12.75">
      <c r="A79" s="26" t="s">
        <v>184</v>
      </c>
      <c r="B79" s="27">
        <f>IF(B40=0,0,B66*100/B40)</f>
        <v>20.23406226519514</v>
      </c>
      <c r="C79" s="27">
        <f aca="true" t="shared" si="43" ref="C79:AT79">IF(C40=0,0,C66*100/C40)</f>
        <v>16.74098100485443</v>
      </c>
      <c r="D79" s="27">
        <f t="shared" si="43"/>
        <v>27.7193964190836</v>
      </c>
      <c r="E79" s="27">
        <f t="shared" si="43"/>
        <v>17.8862718946924</v>
      </c>
      <c r="F79" s="27">
        <f t="shared" si="43"/>
        <v>44.94564059950168</v>
      </c>
      <c r="G79" s="27">
        <f t="shared" si="43"/>
        <v>72.45043605728313</v>
      </c>
      <c r="H79" s="27">
        <f t="shared" si="43"/>
        <v>38.21190030006841</v>
      </c>
      <c r="I79" s="27">
        <f t="shared" si="43"/>
        <v>7.1162817759465</v>
      </c>
      <c r="J79" s="27">
        <f t="shared" si="43"/>
        <v>6.136920092848739</v>
      </c>
      <c r="K79" s="27">
        <f t="shared" si="43"/>
        <v>51.13732892873997</v>
      </c>
      <c r="L79" s="27">
        <f t="shared" si="43"/>
        <v>15.196583102748091</v>
      </c>
      <c r="M79" s="27">
        <f t="shared" si="43"/>
        <v>0</v>
      </c>
      <c r="N79" s="27">
        <f t="shared" si="43"/>
        <v>0.2417424583665699</v>
      </c>
      <c r="O79" s="27">
        <f t="shared" si="43"/>
        <v>0</v>
      </c>
      <c r="P79" s="27">
        <f t="shared" si="43"/>
        <v>0</v>
      </c>
      <c r="Q79" s="27">
        <f t="shared" si="43"/>
        <v>0</v>
      </c>
      <c r="R79" s="27">
        <f t="shared" si="43"/>
        <v>0</v>
      </c>
      <c r="S79" s="27">
        <f t="shared" si="43"/>
        <v>0</v>
      </c>
      <c r="T79" s="27">
        <f t="shared" si="43"/>
        <v>0</v>
      </c>
      <c r="U79" s="27">
        <f t="shared" si="43"/>
        <v>0</v>
      </c>
      <c r="V79" s="27">
        <f t="shared" si="43"/>
        <v>0</v>
      </c>
      <c r="W79" s="27">
        <f t="shared" si="43"/>
        <v>0</v>
      </c>
      <c r="X79" s="27">
        <f t="shared" si="43"/>
        <v>0</v>
      </c>
      <c r="Y79" s="27">
        <f t="shared" si="43"/>
        <v>0</v>
      </c>
      <c r="Z79" s="27">
        <f t="shared" si="43"/>
        <v>0</v>
      </c>
      <c r="AA79" s="27">
        <f t="shared" si="43"/>
        <v>0</v>
      </c>
      <c r="AB79" s="27">
        <f t="shared" si="43"/>
        <v>0</v>
      </c>
      <c r="AC79" s="27">
        <f t="shared" si="43"/>
        <v>0</v>
      </c>
      <c r="AD79" s="27">
        <f t="shared" si="43"/>
        <v>7.896249803840076</v>
      </c>
      <c r="AE79" s="27">
        <f t="shared" si="43"/>
        <v>0</v>
      </c>
      <c r="AF79" s="27">
        <f t="shared" si="43"/>
        <v>0</v>
      </c>
      <c r="AG79" s="27">
        <f t="shared" si="43"/>
        <v>0</v>
      </c>
      <c r="AH79" s="27">
        <f t="shared" si="43"/>
        <v>0</v>
      </c>
      <c r="AI79" s="27">
        <f t="shared" si="43"/>
        <v>24.174484656014236</v>
      </c>
      <c r="AJ79" s="27">
        <f t="shared" si="43"/>
        <v>0</v>
      </c>
      <c r="AK79" s="27">
        <f t="shared" si="43"/>
        <v>0</v>
      </c>
      <c r="AL79" s="27">
        <f t="shared" si="43"/>
        <v>0</v>
      </c>
      <c r="AM79" s="27">
        <f t="shared" si="43"/>
        <v>0</v>
      </c>
      <c r="AN79" s="27">
        <f t="shared" si="43"/>
        <v>0</v>
      </c>
      <c r="AO79" s="27">
        <f t="shared" si="43"/>
        <v>0</v>
      </c>
      <c r="AP79" s="27">
        <f t="shared" si="43"/>
        <v>0</v>
      </c>
      <c r="AQ79" s="27">
        <f t="shared" si="43"/>
        <v>0</v>
      </c>
      <c r="AR79" s="27">
        <f t="shared" si="43"/>
        <v>0</v>
      </c>
      <c r="AS79" s="27">
        <f t="shared" si="43"/>
        <v>0</v>
      </c>
      <c r="AT79" s="28">
        <f t="shared" si="43"/>
        <v>0</v>
      </c>
    </row>
    <row r="80" spans="1:46" ht="12.75">
      <c r="A80" s="26" t="s">
        <v>185</v>
      </c>
      <c r="B80" s="27">
        <f>IF(B40=0,0,B67*100/B40)</f>
        <v>1.7022800010629204</v>
      </c>
      <c r="C80" s="27">
        <f aca="true" t="shared" si="44" ref="C80:AT80">IF(C40=0,0,C67*100/C40)</f>
        <v>1.0666600232765187</v>
      </c>
      <c r="D80" s="27">
        <f t="shared" si="44"/>
        <v>3.2579691227931167</v>
      </c>
      <c r="E80" s="27">
        <f t="shared" si="44"/>
        <v>2.959408749590615</v>
      </c>
      <c r="F80" s="27">
        <f t="shared" si="44"/>
        <v>0</v>
      </c>
      <c r="G80" s="27">
        <f t="shared" si="44"/>
        <v>0</v>
      </c>
      <c r="H80" s="27">
        <f t="shared" si="44"/>
        <v>0</v>
      </c>
      <c r="I80" s="27">
        <f t="shared" si="44"/>
        <v>0</v>
      </c>
      <c r="J80" s="27">
        <f t="shared" si="44"/>
        <v>0</v>
      </c>
      <c r="K80" s="27">
        <f t="shared" si="44"/>
        <v>0</v>
      </c>
      <c r="L80" s="27">
        <f t="shared" si="44"/>
        <v>0</v>
      </c>
      <c r="M80" s="27">
        <f t="shared" si="44"/>
        <v>0</v>
      </c>
      <c r="N80" s="27">
        <f t="shared" si="44"/>
        <v>0</v>
      </c>
      <c r="O80" s="27">
        <f t="shared" si="44"/>
        <v>0</v>
      </c>
      <c r="P80" s="27">
        <f t="shared" si="44"/>
        <v>4.466302205027622</v>
      </c>
      <c r="Q80" s="27">
        <f t="shared" si="44"/>
        <v>4.126734733925965</v>
      </c>
      <c r="R80" s="27">
        <f t="shared" si="44"/>
        <v>6.230100527953462</v>
      </c>
      <c r="S80" s="27">
        <f t="shared" si="44"/>
        <v>0</v>
      </c>
      <c r="T80" s="27">
        <f t="shared" si="44"/>
        <v>0</v>
      </c>
      <c r="U80" s="27">
        <f t="shared" si="44"/>
        <v>0</v>
      </c>
      <c r="V80" s="27">
        <f t="shared" si="44"/>
        <v>0</v>
      </c>
      <c r="W80" s="27">
        <f t="shared" si="44"/>
        <v>0</v>
      </c>
      <c r="X80" s="27">
        <f t="shared" si="44"/>
        <v>5.347479198305918</v>
      </c>
      <c r="Y80" s="27">
        <f t="shared" si="44"/>
        <v>6.274052984886565</v>
      </c>
      <c r="Z80" s="27">
        <f t="shared" si="44"/>
        <v>0</v>
      </c>
      <c r="AA80" s="27">
        <f t="shared" si="44"/>
        <v>27.17480944645758</v>
      </c>
      <c r="AB80" s="27">
        <f t="shared" si="44"/>
        <v>0</v>
      </c>
      <c r="AC80" s="27">
        <f t="shared" si="44"/>
        <v>0</v>
      </c>
      <c r="AD80" s="27">
        <f t="shared" si="44"/>
        <v>0</v>
      </c>
      <c r="AE80" s="27">
        <f t="shared" si="44"/>
        <v>3.7621159402650863</v>
      </c>
      <c r="AF80" s="27">
        <f t="shared" si="44"/>
        <v>11.332360204102725</v>
      </c>
      <c r="AG80" s="27">
        <f t="shared" si="44"/>
        <v>0.4727375870018982</v>
      </c>
      <c r="AH80" s="27">
        <f t="shared" si="44"/>
        <v>0</v>
      </c>
      <c r="AI80" s="27">
        <f t="shared" si="44"/>
        <v>0</v>
      </c>
      <c r="AJ80" s="27">
        <f t="shared" si="44"/>
        <v>82.95418421748487</v>
      </c>
      <c r="AK80" s="27">
        <f t="shared" si="44"/>
        <v>0</v>
      </c>
      <c r="AL80" s="27">
        <f t="shared" si="44"/>
        <v>2.6323529917698325</v>
      </c>
      <c r="AM80" s="27">
        <f t="shared" si="44"/>
        <v>4.554177088379101</v>
      </c>
      <c r="AN80" s="27">
        <f t="shared" si="44"/>
        <v>0.6282985556364937</v>
      </c>
      <c r="AO80" s="27">
        <f t="shared" si="44"/>
        <v>0</v>
      </c>
      <c r="AP80" s="27">
        <f t="shared" si="44"/>
        <v>0</v>
      </c>
      <c r="AQ80" s="27">
        <f t="shared" si="44"/>
        <v>0.8148641464315528</v>
      </c>
      <c r="AR80" s="27">
        <f t="shared" si="44"/>
        <v>1.0683050877207207</v>
      </c>
      <c r="AS80" s="27">
        <f t="shared" si="44"/>
        <v>0</v>
      </c>
      <c r="AT80" s="28">
        <f t="shared" si="44"/>
        <v>0</v>
      </c>
    </row>
    <row r="81" spans="1:46" ht="12.75">
      <c r="A81" s="14" t="s">
        <v>174</v>
      </c>
      <c r="B81" s="45">
        <f>IF(B40=0,0,B68*100/B40)</f>
        <v>26.12769481307166</v>
      </c>
      <c r="C81" s="45">
        <f aca="true" t="shared" si="45" ref="C81:AT81">IF(C40=0,0,C68*100/C40)</f>
        <v>32.40530490140954</v>
      </c>
      <c r="D81" s="45">
        <f t="shared" si="45"/>
        <v>9.560354008318507</v>
      </c>
      <c r="E81" s="45">
        <f t="shared" si="45"/>
        <v>9.114978948739095</v>
      </c>
      <c r="F81" s="45">
        <f t="shared" si="45"/>
        <v>12.443422092885292</v>
      </c>
      <c r="G81" s="45">
        <f t="shared" si="45"/>
        <v>7.65238706100261</v>
      </c>
      <c r="H81" s="45">
        <f t="shared" si="45"/>
        <v>4.627492816770121</v>
      </c>
      <c r="I81" s="45">
        <f t="shared" si="45"/>
        <v>39.85090278613303</v>
      </c>
      <c r="J81" s="45">
        <f t="shared" si="45"/>
        <v>11.164106966835194</v>
      </c>
      <c r="K81" s="45">
        <f t="shared" si="45"/>
        <v>7.280163599182004</v>
      </c>
      <c r="L81" s="45">
        <f t="shared" si="45"/>
        <v>16.596950828939896</v>
      </c>
      <c r="M81" s="45">
        <f t="shared" si="45"/>
        <v>2.9723797329431134</v>
      </c>
      <c r="N81" s="45">
        <f t="shared" si="45"/>
        <v>93.73632397441105</v>
      </c>
      <c r="O81" s="45">
        <f t="shared" si="45"/>
        <v>94.05417012772403</v>
      </c>
      <c r="P81" s="45">
        <f t="shared" si="45"/>
        <v>85.90739415390058</v>
      </c>
      <c r="Q81" s="45">
        <f t="shared" si="45"/>
        <v>84.96835594749024</v>
      </c>
      <c r="R81" s="45">
        <f t="shared" si="45"/>
        <v>74.74856591452303</v>
      </c>
      <c r="S81" s="45">
        <f t="shared" si="45"/>
        <v>68.45824037080598</v>
      </c>
      <c r="T81" s="45">
        <f t="shared" si="45"/>
        <v>45.74390299530003</v>
      </c>
      <c r="U81" s="45">
        <f t="shared" si="45"/>
        <v>0</v>
      </c>
      <c r="V81" s="45">
        <f t="shared" si="45"/>
        <v>12.380538662033015</v>
      </c>
      <c r="W81" s="45">
        <f t="shared" si="45"/>
        <v>52.06447377372053</v>
      </c>
      <c r="X81" s="45">
        <f t="shared" si="45"/>
        <v>72.19310816880922</v>
      </c>
      <c r="Y81" s="45">
        <f t="shared" si="45"/>
        <v>41.56808190018172</v>
      </c>
      <c r="Z81" s="45">
        <f t="shared" si="45"/>
        <v>94.14049193337608</v>
      </c>
      <c r="AA81" s="45">
        <f t="shared" si="45"/>
        <v>40.16743721104586</v>
      </c>
      <c r="AB81" s="45">
        <f t="shared" si="45"/>
        <v>67.76128978602573</v>
      </c>
      <c r="AC81" s="45">
        <f t="shared" si="45"/>
        <v>76.40140585990916</v>
      </c>
      <c r="AD81" s="45">
        <f t="shared" si="45"/>
        <v>0</v>
      </c>
      <c r="AE81" s="45">
        <f t="shared" si="45"/>
        <v>79.50865371084473</v>
      </c>
      <c r="AF81" s="45">
        <f t="shared" si="45"/>
        <v>33.67621827988278</v>
      </c>
      <c r="AG81" s="45">
        <f t="shared" si="45"/>
        <v>74.67872026298755</v>
      </c>
      <c r="AH81" s="45">
        <f t="shared" si="45"/>
        <v>51.59270995008405</v>
      </c>
      <c r="AI81" s="45">
        <f t="shared" si="45"/>
        <v>0</v>
      </c>
      <c r="AJ81" s="45">
        <f t="shared" si="45"/>
        <v>10.334480276919978</v>
      </c>
      <c r="AK81" s="45">
        <f t="shared" si="45"/>
        <v>0</v>
      </c>
      <c r="AL81" s="45">
        <f t="shared" si="45"/>
        <v>87.97549530220397</v>
      </c>
      <c r="AM81" s="45">
        <f t="shared" si="45"/>
        <v>86.62400237667322</v>
      </c>
      <c r="AN81" s="45">
        <f t="shared" si="45"/>
        <v>30.148906192217147</v>
      </c>
      <c r="AO81" s="45">
        <f t="shared" si="45"/>
        <v>2.2657147998022245</v>
      </c>
      <c r="AP81" s="45">
        <f t="shared" si="45"/>
        <v>0.9609599371415215</v>
      </c>
      <c r="AQ81" s="45">
        <f t="shared" si="45"/>
        <v>89.18106036874465</v>
      </c>
      <c r="AR81" s="45">
        <f t="shared" si="45"/>
        <v>60.13031890541375</v>
      </c>
      <c r="AS81" s="45">
        <f t="shared" si="45"/>
        <v>0</v>
      </c>
      <c r="AT81" s="46">
        <f t="shared" si="45"/>
        <v>0.1036769324049334</v>
      </c>
    </row>
    <row r="82" spans="1:46" ht="12.75">
      <c r="A82" s="26" t="s">
        <v>186</v>
      </c>
      <c r="B82" s="27">
        <f>IF(B40=0,0,B69*100/B40)</f>
        <v>5.349153936628257</v>
      </c>
      <c r="C82" s="27">
        <f aca="true" t="shared" si="46" ref="C82:AT82">IF(C40=0,0,C69*100/C40)</f>
        <v>4.279449935804214</v>
      </c>
      <c r="D82" s="27">
        <f t="shared" si="46"/>
        <v>0</v>
      </c>
      <c r="E82" s="27">
        <f t="shared" si="46"/>
        <v>0</v>
      </c>
      <c r="F82" s="27">
        <f t="shared" si="46"/>
        <v>0</v>
      </c>
      <c r="G82" s="27">
        <f t="shared" si="46"/>
        <v>0</v>
      </c>
      <c r="H82" s="27">
        <f t="shared" si="46"/>
        <v>1.9054382186700498</v>
      </c>
      <c r="I82" s="27">
        <f t="shared" si="46"/>
        <v>4.89296019915843</v>
      </c>
      <c r="J82" s="27">
        <f t="shared" si="46"/>
        <v>0</v>
      </c>
      <c r="K82" s="27">
        <f t="shared" si="46"/>
        <v>2.301400031461381</v>
      </c>
      <c r="L82" s="27">
        <f t="shared" si="46"/>
        <v>0</v>
      </c>
      <c r="M82" s="27">
        <f t="shared" si="46"/>
        <v>2.9723797329431134</v>
      </c>
      <c r="N82" s="27">
        <f t="shared" si="46"/>
        <v>0.05066921927363305</v>
      </c>
      <c r="O82" s="27">
        <f t="shared" si="46"/>
        <v>0.612207131934811</v>
      </c>
      <c r="P82" s="27">
        <f t="shared" si="46"/>
        <v>0.2891717319369795</v>
      </c>
      <c r="Q82" s="27">
        <f t="shared" si="46"/>
        <v>40.175769751724744</v>
      </c>
      <c r="R82" s="27">
        <f t="shared" si="46"/>
        <v>4.945279962013658</v>
      </c>
      <c r="S82" s="27">
        <f t="shared" si="46"/>
        <v>0.4744442952580716</v>
      </c>
      <c r="T82" s="27">
        <f t="shared" si="46"/>
        <v>0</v>
      </c>
      <c r="U82" s="27">
        <f t="shared" si="46"/>
        <v>0</v>
      </c>
      <c r="V82" s="27">
        <f t="shared" si="46"/>
        <v>0</v>
      </c>
      <c r="W82" s="27">
        <f t="shared" si="46"/>
        <v>0.36882434371806083</v>
      </c>
      <c r="X82" s="27">
        <f t="shared" si="46"/>
        <v>3.208487518983551</v>
      </c>
      <c r="Y82" s="27">
        <f t="shared" si="46"/>
        <v>0</v>
      </c>
      <c r="Z82" s="27">
        <f t="shared" si="46"/>
        <v>2.6722916635906797</v>
      </c>
      <c r="AA82" s="27">
        <f t="shared" si="46"/>
        <v>10.695989004123454</v>
      </c>
      <c r="AB82" s="27">
        <f t="shared" si="46"/>
        <v>3.718708788271216</v>
      </c>
      <c r="AC82" s="27">
        <f t="shared" si="46"/>
        <v>0</v>
      </c>
      <c r="AD82" s="27">
        <f t="shared" si="46"/>
        <v>0</v>
      </c>
      <c r="AE82" s="27">
        <f t="shared" si="46"/>
        <v>4.00500548608263</v>
      </c>
      <c r="AF82" s="27">
        <f t="shared" si="46"/>
        <v>3.563529278946222</v>
      </c>
      <c r="AG82" s="27">
        <f t="shared" si="46"/>
        <v>0</v>
      </c>
      <c r="AH82" s="27">
        <f t="shared" si="46"/>
        <v>0</v>
      </c>
      <c r="AI82" s="27">
        <f t="shared" si="46"/>
        <v>0</v>
      </c>
      <c r="AJ82" s="27">
        <f t="shared" si="46"/>
        <v>10.334480276919978</v>
      </c>
      <c r="AK82" s="27">
        <f t="shared" si="46"/>
        <v>0</v>
      </c>
      <c r="AL82" s="27">
        <f t="shared" si="46"/>
        <v>0</v>
      </c>
      <c r="AM82" s="27">
        <f t="shared" si="46"/>
        <v>5.31320660310895</v>
      </c>
      <c r="AN82" s="27">
        <f t="shared" si="46"/>
        <v>0</v>
      </c>
      <c r="AO82" s="27">
        <f t="shared" si="46"/>
        <v>0.47746039386266254</v>
      </c>
      <c r="AP82" s="27">
        <f t="shared" si="46"/>
        <v>0.9609599371415215</v>
      </c>
      <c r="AQ82" s="27">
        <f t="shared" si="46"/>
        <v>1.2805008015352972</v>
      </c>
      <c r="AR82" s="27">
        <f t="shared" si="46"/>
        <v>1.3802501733351713</v>
      </c>
      <c r="AS82" s="27">
        <f t="shared" si="46"/>
        <v>0</v>
      </c>
      <c r="AT82" s="28">
        <f t="shared" si="46"/>
        <v>0.1036769324049334</v>
      </c>
    </row>
    <row r="83" spans="1:46" ht="12.75">
      <c r="A83" s="26" t="s">
        <v>187</v>
      </c>
      <c r="B83" s="27">
        <f>IF(B40=0,0,B70*100/B40)</f>
        <v>20.7785408764434</v>
      </c>
      <c r="C83" s="27">
        <f aca="true" t="shared" si="47" ref="C83:AT83">IF(C40=0,0,C70*100/C40)</f>
        <v>25.95950876815717</v>
      </c>
      <c r="D83" s="27">
        <f t="shared" si="47"/>
        <v>9.560354008318507</v>
      </c>
      <c r="E83" s="27">
        <f t="shared" si="47"/>
        <v>9.114978948739095</v>
      </c>
      <c r="F83" s="27">
        <f t="shared" si="47"/>
        <v>12.443422092885292</v>
      </c>
      <c r="G83" s="27">
        <f t="shared" si="47"/>
        <v>7.65238706100261</v>
      </c>
      <c r="H83" s="27">
        <f t="shared" si="47"/>
        <v>2.722054598100071</v>
      </c>
      <c r="I83" s="27">
        <f t="shared" si="47"/>
        <v>34.957942586974596</v>
      </c>
      <c r="J83" s="27">
        <f t="shared" si="47"/>
        <v>11.164106966835194</v>
      </c>
      <c r="K83" s="27">
        <f t="shared" si="47"/>
        <v>0</v>
      </c>
      <c r="L83" s="27">
        <f t="shared" si="47"/>
        <v>16.596950828939896</v>
      </c>
      <c r="M83" s="27">
        <f t="shared" si="47"/>
        <v>0</v>
      </c>
      <c r="N83" s="27">
        <f t="shared" si="47"/>
        <v>93.16187942867651</v>
      </c>
      <c r="O83" s="27">
        <f t="shared" si="47"/>
        <v>93.44196299578923</v>
      </c>
      <c r="P83" s="27">
        <f t="shared" si="47"/>
        <v>85.61822242196361</v>
      </c>
      <c r="Q83" s="27">
        <f t="shared" si="47"/>
        <v>44.78299805744317</v>
      </c>
      <c r="R83" s="27">
        <f t="shared" si="47"/>
        <v>69.80328595250937</v>
      </c>
      <c r="S83" s="27">
        <f t="shared" si="47"/>
        <v>67.98379607554791</v>
      </c>
      <c r="T83" s="27">
        <f t="shared" si="47"/>
        <v>45.74390299530003</v>
      </c>
      <c r="U83" s="27">
        <f t="shared" si="47"/>
        <v>0</v>
      </c>
      <c r="V83" s="27">
        <f t="shared" si="47"/>
        <v>12.380538662033015</v>
      </c>
      <c r="W83" s="27">
        <f t="shared" si="47"/>
        <v>51.69564943000247</v>
      </c>
      <c r="X83" s="27">
        <f t="shared" si="47"/>
        <v>68.98462064982567</v>
      </c>
      <c r="Y83" s="27">
        <f t="shared" si="47"/>
        <v>41.56808190018172</v>
      </c>
      <c r="Z83" s="27">
        <f t="shared" si="47"/>
        <v>91.46820026978541</v>
      </c>
      <c r="AA83" s="27">
        <f t="shared" si="47"/>
        <v>29.471448206922403</v>
      </c>
      <c r="AB83" s="27">
        <f t="shared" si="47"/>
        <v>64.04258099775451</v>
      </c>
      <c r="AC83" s="27">
        <f t="shared" si="47"/>
        <v>76.40140585990916</v>
      </c>
      <c r="AD83" s="27">
        <f t="shared" si="47"/>
        <v>0</v>
      </c>
      <c r="AE83" s="27">
        <f t="shared" si="47"/>
        <v>75.50364822476209</v>
      </c>
      <c r="AF83" s="27">
        <f t="shared" si="47"/>
        <v>30.11268900093656</v>
      </c>
      <c r="AG83" s="27">
        <f t="shared" si="47"/>
        <v>74.67872026298755</v>
      </c>
      <c r="AH83" s="27">
        <f t="shared" si="47"/>
        <v>51.59270995008405</v>
      </c>
      <c r="AI83" s="27">
        <f t="shared" si="47"/>
        <v>0</v>
      </c>
      <c r="AJ83" s="27">
        <f t="shared" si="47"/>
        <v>0</v>
      </c>
      <c r="AK83" s="27">
        <f t="shared" si="47"/>
        <v>0</v>
      </c>
      <c r="AL83" s="27">
        <f t="shared" si="47"/>
        <v>87.97549530220397</v>
      </c>
      <c r="AM83" s="27">
        <f t="shared" si="47"/>
        <v>81.31079577356427</v>
      </c>
      <c r="AN83" s="27">
        <f t="shared" si="47"/>
        <v>30.148906192217147</v>
      </c>
      <c r="AO83" s="27">
        <f t="shared" si="47"/>
        <v>1.7882544059395618</v>
      </c>
      <c r="AP83" s="27">
        <f t="shared" si="47"/>
        <v>0</v>
      </c>
      <c r="AQ83" s="27">
        <f t="shared" si="47"/>
        <v>87.90055956720936</v>
      </c>
      <c r="AR83" s="27">
        <f t="shared" si="47"/>
        <v>58.75006873207858</v>
      </c>
      <c r="AS83" s="27">
        <f t="shared" si="47"/>
        <v>0</v>
      </c>
      <c r="AT83" s="28">
        <f t="shared" si="47"/>
        <v>0</v>
      </c>
    </row>
    <row r="84" spans="1:46" ht="12.75">
      <c r="A84" s="26" t="s">
        <v>188</v>
      </c>
      <c r="B84" s="27">
        <f>IF(B40=0,0,B71*100/B40)</f>
        <v>0</v>
      </c>
      <c r="C84" s="27">
        <f aca="true" t="shared" si="48" ref="C84:AT84">IF(C40=0,0,C71*100/C40)</f>
        <v>2.1663461974481484</v>
      </c>
      <c r="D84" s="27">
        <f t="shared" si="48"/>
        <v>0</v>
      </c>
      <c r="E84" s="27">
        <f t="shared" si="48"/>
        <v>0</v>
      </c>
      <c r="F84" s="27">
        <f t="shared" si="48"/>
        <v>0</v>
      </c>
      <c r="G84" s="27">
        <f t="shared" si="48"/>
        <v>0</v>
      </c>
      <c r="H84" s="27">
        <f t="shared" si="48"/>
        <v>0</v>
      </c>
      <c r="I84" s="27">
        <f t="shared" si="48"/>
        <v>0</v>
      </c>
      <c r="J84" s="27">
        <f t="shared" si="48"/>
        <v>0</v>
      </c>
      <c r="K84" s="27">
        <f t="shared" si="48"/>
        <v>4.978763567720623</v>
      </c>
      <c r="L84" s="27">
        <f t="shared" si="48"/>
        <v>0</v>
      </c>
      <c r="M84" s="27">
        <f t="shared" si="48"/>
        <v>0</v>
      </c>
      <c r="N84" s="27">
        <f t="shared" si="48"/>
        <v>0.5237753264609014</v>
      </c>
      <c r="O84" s="27">
        <f t="shared" si="48"/>
        <v>0</v>
      </c>
      <c r="P84" s="27">
        <f t="shared" si="48"/>
        <v>0</v>
      </c>
      <c r="Q84" s="27">
        <f t="shared" si="48"/>
        <v>0.009588138322318694</v>
      </c>
      <c r="R84" s="27">
        <f t="shared" si="48"/>
        <v>0</v>
      </c>
      <c r="S84" s="27">
        <f t="shared" si="48"/>
        <v>0</v>
      </c>
      <c r="T84" s="27">
        <f t="shared" si="48"/>
        <v>0</v>
      </c>
      <c r="U84" s="27">
        <f t="shared" si="48"/>
        <v>0</v>
      </c>
      <c r="V84" s="27">
        <f t="shared" si="48"/>
        <v>0</v>
      </c>
      <c r="W84" s="27">
        <f t="shared" si="48"/>
        <v>0</v>
      </c>
      <c r="X84" s="27">
        <f t="shared" si="48"/>
        <v>0</v>
      </c>
      <c r="Y84" s="27">
        <f t="shared" si="48"/>
        <v>0</v>
      </c>
      <c r="Z84" s="27">
        <f t="shared" si="48"/>
        <v>0</v>
      </c>
      <c r="AA84" s="27">
        <f t="shared" si="48"/>
        <v>0</v>
      </c>
      <c r="AB84" s="27">
        <f t="shared" si="48"/>
        <v>0</v>
      </c>
      <c r="AC84" s="27">
        <f t="shared" si="48"/>
        <v>0</v>
      </c>
      <c r="AD84" s="27">
        <f t="shared" si="48"/>
        <v>0</v>
      </c>
      <c r="AE84" s="27">
        <f t="shared" si="48"/>
        <v>0</v>
      </c>
      <c r="AF84" s="27">
        <f t="shared" si="48"/>
        <v>0</v>
      </c>
      <c r="AG84" s="27">
        <f t="shared" si="48"/>
        <v>0</v>
      </c>
      <c r="AH84" s="27">
        <f t="shared" si="48"/>
        <v>0</v>
      </c>
      <c r="AI84" s="27">
        <f t="shared" si="48"/>
        <v>0</v>
      </c>
      <c r="AJ84" s="27">
        <f t="shared" si="48"/>
        <v>0</v>
      </c>
      <c r="AK84" s="27">
        <f t="shared" si="48"/>
        <v>0</v>
      </c>
      <c r="AL84" s="27">
        <f t="shared" si="48"/>
        <v>0</v>
      </c>
      <c r="AM84" s="27">
        <f t="shared" si="48"/>
        <v>0</v>
      </c>
      <c r="AN84" s="27">
        <f t="shared" si="48"/>
        <v>0</v>
      </c>
      <c r="AO84" s="27">
        <f t="shared" si="48"/>
        <v>0</v>
      </c>
      <c r="AP84" s="27">
        <f t="shared" si="48"/>
        <v>0</v>
      </c>
      <c r="AQ84" s="27">
        <f t="shared" si="48"/>
        <v>0</v>
      </c>
      <c r="AR84" s="27">
        <f t="shared" si="48"/>
        <v>0</v>
      </c>
      <c r="AS84" s="27">
        <f t="shared" si="48"/>
        <v>0</v>
      </c>
      <c r="AT84" s="28">
        <f t="shared" si="48"/>
        <v>0</v>
      </c>
    </row>
    <row r="85" spans="1:46" ht="12.75">
      <c r="A85" s="14" t="s">
        <v>178</v>
      </c>
      <c r="B85" s="45">
        <f>IF(B40=0,0,B72*100/B40)</f>
        <v>4.649688581030542</v>
      </c>
      <c r="C85" s="45">
        <f aca="true" t="shared" si="49" ref="C85:AT85">IF(C40=0,0,C72*100/C40)</f>
        <v>6.877476545428251</v>
      </c>
      <c r="D85" s="45">
        <f t="shared" si="49"/>
        <v>6.689696598801866</v>
      </c>
      <c r="E85" s="45">
        <f t="shared" si="49"/>
        <v>8.641473548804596</v>
      </c>
      <c r="F85" s="45">
        <f t="shared" si="49"/>
        <v>0.404411218018772</v>
      </c>
      <c r="G85" s="45">
        <f t="shared" si="49"/>
        <v>0.6254713904225881</v>
      </c>
      <c r="H85" s="45">
        <f t="shared" si="49"/>
        <v>1.843663911620767</v>
      </c>
      <c r="I85" s="45">
        <f t="shared" si="49"/>
        <v>37.724077754122476</v>
      </c>
      <c r="J85" s="45">
        <f t="shared" si="49"/>
        <v>5.027186873986454</v>
      </c>
      <c r="K85" s="45">
        <f t="shared" si="49"/>
        <v>1.0146295422369043</v>
      </c>
      <c r="L85" s="45">
        <f t="shared" si="49"/>
        <v>0.42866812062871323</v>
      </c>
      <c r="M85" s="45">
        <f t="shared" si="49"/>
        <v>82.02853484543625</v>
      </c>
      <c r="N85" s="45">
        <f t="shared" si="49"/>
        <v>3.614372075858042</v>
      </c>
      <c r="O85" s="45">
        <f t="shared" si="49"/>
        <v>1.1409314731512388</v>
      </c>
      <c r="P85" s="45">
        <f t="shared" si="49"/>
        <v>5.063705684680999</v>
      </c>
      <c r="Q85" s="45">
        <f t="shared" si="49"/>
        <v>2.435387133868948</v>
      </c>
      <c r="R85" s="45">
        <f t="shared" si="49"/>
        <v>13.044141570086081</v>
      </c>
      <c r="S85" s="45">
        <f t="shared" si="49"/>
        <v>10.402630473806607</v>
      </c>
      <c r="T85" s="45">
        <f t="shared" si="49"/>
        <v>2.3898311231032143</v>
      </c>
      <c r="U85" s="45">
        <f t="shared" si="49"/>
        <v>100</v>
      </c>
      <c r="V85" s="45">
        <f t="shared" si="49"/>
        <v>0</v>
      </c>
      <c r="W85" s="45">
        <f t="shared" si="49"/>
        <v>0.27522492137894405</v>
      </c>
      <c r="X85" s="45">
        <f t="shared" si="49"/>
        <v>0</v>
      </c>
      <c r="Y85" s="45">
        <f t="shared" si="49"/>
        <v>5.626989597461513</v>
      </c>
      <c r="Z85" s="45">
        <f t="shared" si="49"/>
        <v>3.427265602433184</v>
      </c>
      <c r="AA85" s="45">
        <f t="shared" si="49"/>
        <v>8.421841809321505</v>
      </c>
      <c r="AB85" s="45">
        <f t="shared" si="49"/>
        <v>4.514726324418729</v>
      </c>
      <c r="AC85" s="45">
        <f t="shared" si="49"/>
        <v>2.3137918188948867</v>
      </c>
      <c r="AD85" s="45">
        <f t="shared" si="49"/>
        <v>13.432069288213917</v>
      </c>
      <c r="AE85" s="45">
        <f t="shared" si="49"/>
        <v>5.444167153050143</v>
      </c>
      <c r="AF85" s="45">
        <f t="shared" si="49"/>
        <v>7.950402210847847</v>
      </c>
      <c r="AG85" s="45">
        <f t="shared" si="49"/>
        <v>4.363731572325214</v>
      </c>
      <c r="AH85" s="45">
        <f t="shared" si="49"/>
        <v>8.598784991680676</v>
      </c>
      <c r="AI85" s="45">
        <f t="shared" si="49"/>
        <v>1.1400278594308149</v>
      </c>
      <c r="AJ85" s="45">
        <f t="shared" si="49"/>
        <v>2.0401504204273264</v>
      </c>
      <c r="AK85" s="45">
        <f t="shared" si="49"/>
        <v>0</v>
      </c>
      <c r="AL85" s="45">
        <f t="shared" si="49"/>
        <v>7.961820304487407</v>
      </c>
      <c r="AM85" s="45">
        <f t="shared" si="49"/>
        <v>6.715513631572349</v>
      </c>
      <c r="AN85" s="45">
        <f t="shared" si="49"/>
        <v>2.5628316933369244</v>
      </c>
      <c r="AO85" s="45">
        <f t="shared" si="49"/>
        <v>3.262513080306673</v>
      </c>
      <c r="AP85" s="45">
        <f t="shared" si="49"/>
        <v>3.191432209328438</v>
      </c>
      <c r="AQ85" s="45">
        <f t="shared" si="49"/>
        <v>5.225607361901772</v>
      </c>
      <c r="AR85" s="45">
        <f t="shared" si="49"/>
        <v>4.533795986354283</v>
      </c>
      <c r="AS85" s="45">
        <f t="shared" si="49"/>
        <v>100</v>
      </c>
      <c r="AT85" s="46">
        <f t="shared" si="49"/>
        <v>1.32844709388188</v>
      </c>
    </row>
    <row r="86" spans="1:46" ht="12.75">
      <c r="A86" s="14" t="s">
        <v>179</v>
      </c>
      <c r="B86" s="45">
        <f>IF(B40=0,0,B73*100/B40)</f>
        <v>23.959421846274036</v>
      </c>
      <c r="C86" s="45">
        <f aca="true" t="shared" si="50" ref="C86:AT86">IF(C40=0,0,C73*100/C40)</f>
        <v>18.27124248180574</v>
      </c>
      <c r="D86" s="45">
        <f t="shared" si="50"/>
        <v>11.458277404863392</v>
      </c>
      <c r="E86" s="45">
        <f t="shared" si="50"/>
        <v>38.590690094661625</v>
      </c>
      <c r="F86" s="45">
        <f t="shared" si="50"/>
        <v>21.114925642153686</v>
      </c>
      <c r="G86" s="45">
        <f t="shared" si="50"/>
        <v>7.453423569256867</v>
      </c>
      <c r="H86" s="45">
        <f t="shared" si="50"/>
        <v>23.401503379866313</v>
      </c>
      <c r="I86" s="45">
        <f t="shared" si="50"/>
        <v>13.116316037700889</v>
      </c>
      <c r="J86" s="45">
        <f t="shared" si="50"/>
        <v>4.947693090400331</v>
      </c>
      <c r="K86" s="45">
        <f t="shared" si="50"/>
        <v>24.67988044675161</v>
      </c>
      <c r="L86" s="45">
        <f t="shared" si="50"/>
        <v>28.526009237240444</v>
      </c>
      <c r="M86" s="45">
        <f t="shared" si="50"/>
        <v>14.999085421620633</v>
      </c>
      <c r="N86" s="45">
        <f t="shared" si="50"/>
        <v>0.39304100497626043</v>
      </c>
      <c r="O86" s="45">
        <f t="shared" si="50"/>
        <v>4.804898399124729</v>
      </c>
      <c r="P86" s="45">
        <f t="shared" si="50"/>
        <v>1.7178194818509107</v>
      </c>
      <c r="Q86" s="45">
        <f t="shared" si="50"/>
        <v>1.5021416704965953</v>
      </c>
      <c r="R86" s="45">
        <f t="shared" si="50"/>
        <v>4.412783457919178</v>
      </c>
      <c r="S86" s="45">
        <f t="shared" si="50"/>
        <v>0</v>
      </c>
      <c r="T86" s="45">
        <f t="shared" si="50"/>
        <v>51.86626588159675</v>
      </c>
      <c r="U86" s="45">
        <f t="shared" si="50"/>
        <v>0</v>
      </c>
      <c r="V86" s="45">
        <f t="shared" si="50"/>
        <v>40.26933101650739</v>
      </c>
      <c r="W86" s="45">
        <f t="shared" si="50"/>
        <v>47.66030130490053</v>
      </c>
      <c r="X86" s="45">
        <f t="shared" si="50"/>
        <v>22.45941263288486</v>
      </c>
      <c r="Y86" s="45">
        <f t="shared" si="50"/>
        <v>16.97744637121034</v>
      </c>
      <c r="Z86" s="45">
        <f t="shared" si="50"/>
        <v>2.432242464190729</v>
      </c>
      <c r="AA86" s="45">
        <f t="shared" si="50"/>
        <v>24.23591153317506</v>
      </c>
      <c r="AB86" s="45">
        <f t="shared" si="50"/>
        <v>3.962266392614858</v>
      </c>
      <c r="AC86" s="45">
        <f t="shared" si="50"/>
        <v>2.728191933658961</v>
      </c>
      <c r="AD86" s="45">
        <f t="shared" si="50"/>
        <v>0</v>
      </c>
      <c r="AE86" s="45">
        <f t="shared" si="50"/>
        <v>4.688132333694472</v>
      </c>
      <c r="AF86" s="45">
        <f t="shared" si="50"/>
        <v>38.348049527825616</v>
      </c>
      <c r="AG86" s="45">
        <f t="shared" si="50"/>
        <v>1.1272973228506804</v>
      </c>
      <c r="AH86" s="45">
        <f t="shared" si="50"/>
        <v>39.80850505823527</v>
      </c>
      <c r="AI86" s="45">
        <f t="shared" si="50"/>
        <v>2.130733887991206</v>
      </c>
      <c r="AJ86" s="45">
        <f t="shared" si="50"/>
        <v>4.67118508516783</v>
      </c>
      <c r="AK86" s="45">
        <f t="shared" si="50"/>
        <v>0</v>
      </c>
      <c r="AL86" s="45">
        <f t="shared" si="50"/>
        <v>1.4303314015387878</v>
      </c>
      <c r="AM86" s="45">
        <f t="shared" si="50"/>
        <v>2.106306903375334</v>
      </c>
      <c r="AN86" s="45">
        <f t="shared" si="50"/>
        <v>28.647900942801567</v>
      </c>
      <c r="AO86" s="45">
        <f t="shared" si="50"/>
        <v>1.8198192100206971</v>
      </c>
      <c r="AP86" s="45">
        <f t="shared" si="50"/>
        <v>28.60448081831003</v>
      </c>
      <c r="AQ86" s="45">
        <f t="shared" si="50"/>
        <v>4.778468122922024</v>
      </c>
      <c r="AR86" s="45">
        <f t="shared" si="50"/>
        <v>3.7567867152074585</v>
      </c>
      <c r="AS86" s="45">
        <f t="shared" si="50"/>
        <v>0</v>
      </c>
      <c r="AT86" s="46">
        <f t="shared" si="50"/>
        <v>1.2579467798465254</v>
      </c>
    </row>
    <row r="87" spans="1:46" ht="12.75">
      <c r="A87" s="14" t="s">
        <v>180</v>
      </c>
      <c r="B87" s="45">
        <f>IF(B40=0,0,B74*100/B40)</f>
        <v>3.7636602342237104</v>
      </c>
      <c r="C87" s="45">
        <f aca="true" t="shared" si="51" ref="C87:AT87">IF(C40=0,0,C74*100/C40)</f>
        <v>0</v>
      </c>
      <c r="D87" s="45">
        <f t="shared" si="51"/>
        <v>0</v>
      </c>
      <c r="E87" s="45">
        <f t="shared" si="51"/>
        <v>0</v>
      </c>
      <c r="F87" s="45">
        <f t="shared" si="51"/>
        <v>0</v>
      </c>
      <c r="G87" s="45">
        <f t="shared" si="51"/>
        <v>0</v>
      </c>
      <c r="H87" s="45">
        <f t="shared" si="51"/>
        <v>0</v>
      </c>
      <c r="I87" s="45">
        <f t="shared" si="51"/>
        <v>0</v>
      </c>
      <c r="J87" s="45">
        <f t="shared" si="51"/>
        <v>0</v>
      </c>
      <c r="K87" s="45">
        <f t="shared" si="51"/>
        <v>0</v>
      </c>
      <c r="L87" s="45">
        <f t="shared" si="51"/>
        <v>0</v>
      </c>
      <c r="M87" s="45">
        <f t="shared" si="51"/>
        <v>0</v>
      </c>
      <c r="N87" s="45">
        <f t="shared" si="51"/>
        <v>0</v>
      </c>
      <c r="O87" s="45">
        <f t="shared" si="51"/>
        <v>0</v>
      </c>
      <c r="P87" s="45">
        <f t="shared" si="51"/>
        <v>0</v>
      </c>
      <c r="Q87" s="45">
        <f t="shared" si="51"/>
        <v>0</v>
      </c>
      <c r="R87" s="45">
        <f t="shared" si="51"/>
        <v>0</v>
      </c>
      <c r="S87" s="45">
        <f t="shared" si="51"/>
        <v>0</v>
      </c>
      <c r="T87" s="45">
        <f t="shared" si="51"/>
        <v>0</v>
      </c>
      <c r="U87" s="45">
        <f t="shared" si="51"/>
        <v>0</v>
      </c>
      <c r="V87" s="45">
        <f t="shared" si="51"/>
        <v>0</v>
      </c>
      <c r="W87" s="45">
        <f t="shared" si="51"/>
        <v>0</v>
      </c>
      <c r="X87" s="45">
        <f t="shared" si="51"/>
        <v>0</v>
      </c>
      <c r="Y87" s="45">
        <f t="shared" si="51"/>
        <v>0</v>
      </c>
      <c r="Z87" s="45">
        <f t="shared" si="51"/>
        <v>0</v>
      </c>
      <c r="AA87" s="45">
        <f t="shared" si="51"/>
        <v>0</v>
      </c>
      <c r="AB87" s="45">
        <f t="shared" si="51"/>
        <v>0</v>
      </c>
      <c r="AC87" s="45">
        <f t="shared" si="51"/>
        <v>0</v>
      </c>
      <c r="AD87" s="45">
        <f t="shared" si="51"/>
        <v>0</v>
      </c>
      <c r="AE87" s="45">
        <f t="shared" si="51"/>
        <v>0</v>
      </c>
      <c r="AF87" s="45">
        <f t="shared" si="51"/>
        <v>0</v>
      </c>
      <c r="AG87" s="45">
        <f t="shared" si="51"/>
        <v>0</v>
      </c>
      <c r="AH87" s="45">
        <f t="shared" si="51"/>
        <v>0</v>
      </c>
      <c r="AI87" s="45">
        <f t="shared" si="51"/>
        <v>0</v>
      </c>
      <c r="AJ87" s="45">
        <f t="shared" si="51"/>
        <v>0</v>
      </c>
      <c r="AK87" s="45">
        <f t="shared" si="51"/>
        <v>0</v>
      </c>
      <c r="AL87" s="45">
        <f t="shared" si="51"/>
        <v>0</v>
      </c>
      <c r="AM87" s="45">
        <f t="shared" si="51"/>
        <v>0</v>
      </c>
      <c r="AN87" s="45">
        <f t="shared" si="51"/>
        <v>0</v>
      </c>
      <c r="AO87" s="45">
        <f t="shared" si="51"/>
        <v>0.022790472260747617</v>
      </c>
      <c r="AP87" s="45">
        <f t="shared" si="51"/>
        <v>0</v>
      </c>
      <c r="AQ87" s="45">
        <f t="shared" si="51"/>
        <v>0</v>
      </c>
      <c r="AR87" s="45">
        <f t="shared" si="51"/>
        <v>0</v>
      </c>
      <c r="AS87" s="45">
        <f t="shared" si="51"/>
        <v>0</v>
      </c>
      <c r="AT87" s="46">
        <f t="shared" si="51"/>
        <v>0</v>
      </c>
    </row>
    <row r="88" spans="1:46" ht="12.75">
      <c r="A88" s="11" t="s">
        <v>189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20"/>
    </row>
    <row r="89" spans="1:46" ht="12.75">
      <c r="A89" s="26" t="s">
        <v>190</v>
      </c>
      <c r="B89" s="37">
        <v>11197291000</v>
      </c>
      <c r="C89" s="37">
        <v>14178811892</v>
      </c>
      <c r="D89" s="37">
        <v>690551000</v>
      </c>
      <c r="E89" s="37">
        <v>673742436</v>
      </c>
      <c r="F89" s="37">
        <v>102899617</v>
      </c>
      <c r="G89" s="37">
        <v>661804169</v>
      </c>
      <c r="H89" s="37">
        <v>719833410</v>
      </c>
      <c r="I89" s="37">
        <v>327215510</v>
      </c>
      <c r="J89" s="37">
        <v>246114000</v>
      </c>
      <c r="K89" s="37">
        <v>2585217040</v>
      </c>
      <c r="L89" s="37">
        <v>198261146</v>
      </c>
      <c r="M89" s="37">
        <v>33640119</v>
      </c>
      <c r="N89" s="37">
        <v>0</v>
      </c>
      <c r="O89" s="37">
        <v>592148000</v>
      </c>
      <c r="P89" s="37">
        <v>235000000</v>
      </c>
      <c r="Q89" s="37">
        <v>0</v>
      </c>
      <c r="R89" s="37">
        <v>239679337</v>
      </c>
      <c r="S89" s="37">
        <v>323849489</v>
      </c>
      <c r="T89" s="37">
        <v>245626803</v>
      </c>
      <c r="U89" s="37">
        <v>4487156068</v>
      </c>
      <c r="V89" s="37">
        <v>0</v>
      </c>
      <c r="W89" s="37">
        <v>87473103</v>
      </c>
      <c r="X89" s="37">
        <v>154516360</v>
      </c>
      <c r="Y89" s="37">
        <v>966055814</v>
      </c>
      <c r="Z89" s="37">
        <v>0</v>
      </c>
      <c r="AA89" s="37">
        <v>457163740</v>
      </c>
      <c r="AB89" s="37">
        <v>348520820</v>
      </c>
      <c r="AC89" s="37">
        <v>136236431</v>
      </c>
      <c r="AD89" s="37">
        <v>4520739187</v>
      </c>
      <c r="AE89" s="37">
        <v>287933000</v>
      </c>
      <c r="AF89" s="37">
        <v>317980514</v>
      </c>
      <c r="AG89" s="37">
        <v>217630163</v>
      </c>
      <c r="AH89" s="37">
        <v>378271196</v>
      </c>
      <c r="AI89" s="37">
        <v>1469379168</v>
      </c>
      <c r="AJ89" s="37">
        <v>436897794</v>
      </c>
      <c r="AK89" s="37">
        <v>0</v>
      </c>
      <c r="AL89" s="37">
        <v>299460000</v>
      </c>
      <c r="AM89" s="37">
        <v>193899950</v>
      </c>
      <c r="AN89" s="37">
        <v>1822691000</v>
      </c>
      <c r="AO89" s="37">
        <v>0</v>
      </c>
      <c r="AP89" s="37">
        <v>830541925</v>
      </c>
      <c r="AQ89" s="37">
        <v>230935258</v>
      </c>
      <c r="AR89" s="37">
        <v>439574287</v>
      </c>
      <c r="AS89" s="37">
        <v>211450235</v>
      </c>
      <c r="AT89" s="38">
        <v>2931870080</v>
      </c>
    </row>
    <row r="90" spans="1:46" ht="12.75">
      <c r="A90" s="26" t="s">
        <v>191</v>
      </c>
      <c r="B90" s="37">
        <v>745426630</v>
      </c>
      <c r="C90" s="37">
        <v>752558215</v>
      </c>
      <c r="D90" s="37">
        <v>0</v>
      </c>
      <c r="E90" s="37">
        <v>1290000</v>
      </c>
      <c r="F90" s="37">
        <v>0</v>
      </c>
      <c r="G90" s="37">
        <v>448000</v>
      </c>
      <c r="H90" s="37">
        <v>0</v>
      </c>
      <c r="I90" s="37">
        <v>23620000</v>
      </c>
      <c r="J90" s="37">
        <v>9212000</v>
      </c>
      <c r="K90" s="37">
        <v>0</v>
      </c>
      <c r="L90" s="37">
        <v>0</v>
      </c>
      <c r="M90" s="37">
        <v>0</v>
      </c>
      <c r="N90" s="37">
        <v>0</v>
      </c>
      <c r="O90" s="37">
        <v>68709650</v>
      </c>
      <c r="P90" s="37">
        <v>0</v>
      </c>
      <c r="Q90" s="37">
        <v>30701150</v>
      </c>
      <c r="R90" s="37">
        <v>0</v>
      </c>
      <c r="S90" s="37">
        <v>0</v>
      </c>
      <c r="T90" s="37">
        <v>6016279</v>
      </c>
      <c r="U90" s="37">
        <v>0</v>
      </c>
      <c r="V90" s="37">
        <v>0</v>
      </c>
      <c r="W90" s="37">
        <v>0</v>
      </c>
      <c r="X90" s="37">
        <v>6450200</v>
      </c>
      <c r="Y90" s="37">
        <v>20500000</v>
      </c>
      <c r="Z90" s="37">
        <v>1504792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17915000</v>
      </c>
      <c r="AG90" s="37">
        <v>0</v>
      </c>
      <c r="AH90" s="37">
        <v>4629550</v>
      </c>
      <c r="AI90" s="37">
        <v>87290117</v>
      </c>
      <c r="AJ90" s="37">
        <v>0</v>
      </c>
      <c r="AK90" s="37">
        <v>0</v>
      </c>
      <c r="AL90" s="37">
        <v>0</v>
      </c>
      <c r="AM90" s="37">
        <v>0</v>
      </c>
      <c r="AN90" s="37">
        <v>177897750</v>
      </c>
      <c r="AO90" s="37">
        <v>61750000</v>
      </c>
      <c r="AP90" s="37">
        <v>0</v>
      </c>
      <c r="AQ90" s="37">
        <v>0</v>
      </c>
      <c r="AR90" s="37">
        <v>0</v>
      </c>
      <c r="AS90" s="37">
        <v>0</v>
      </c>
      <c r="AT90" s="38">
        <v>0</v>
      </c>
    </row>
    <row r="91" spans="1:46" ht="12.75">
      <c r="A91" s="26" t="s">
        <v>192</v>
      </c>
      <c r="B91" s="37">
        <v>372009710</v>
      </c>
      <c r="C91" s="37">
        <v>524729090</v>
      </c>
      <c r="D91" s="37">
        <v>14677918</v>
      </c>
      <c r="E91" s="37">
        <v>4225530</v>
      </c>
      <c r="F91" s="37">
        <v>537478</v>
      </c>
      <c r="G91" s="37">
        <v>23657300</v>
      </c>
      <c r="H91" s="37">
        <v>0</v>
      </c>
      <c r="I91" s="37">
        <v>5959426</v>
      </c>
      <c r="J91" s="37">
        <v>2646000</v>
      </c>
      <c r="K91" s="37">
        <v>40194853</v>
      </c>
      <c r="L91" s="37">
        <v>1631947</v>
      </c>
      <c r="M91" s="37">
        <v>1437500</v>
      </c>
      <c r="N91" s="37">
        <v>29365624</v>
      </c>
      <c r="O91" s="37">
        <v>7455000</v>
      </c>
      <c r="P91" s="37">
        <v>4501850</v>
      </c>
      <c r="Q91" s="37">
        <v>7459150</v>
      </c>
      <c r="R91" s="37">
        <v>9005045</v>
      </c>
      <c r="S91" s="37">
        <v>11270000</v>
      </c>
      <c r="T91" s="37">
        <v>1043000</v>
      </c>
      <c r="U91" s="37">
        <v>0</v>
      </c>
      <c r="V91" s="37">
        <v>0</v>
      </c>
      <c r="W91" s="37">
        <v>0</v>
      </c>
      <c r="X91" s="37">
        <v>3863565</v>
      </c>
      <c r="Y91" s="37">
        <v>0</v>
      </c>
      <c r="Z91" s="37">
        <v>8773878</v>
      </c>
      <c r="AA91" s="37">
        <v>12386154</v>
      </c>
      <c r="AB91" s="37">
        <v>7135000</v>
      </c>
      <c r="AC91" s="37">
        <v>2478000</v>
      </c>
      <c r="AD91" s="37">
        <v>31715843</v>
      </c>
      <c r="AE91" s="37">
        <v>10885078</v>
      </c>
      <c r="AF91" s="37">
        <v>10346320</v>
      </c>
      <c r="AG91" s="37">
        <v>5510900</v>
      </c>
      <c r="AH91" s="37">
        <v>1303000</v>
      </c>
      <c r="AI91" s="37">
        <v>10520930</v>
      </c>
      <c r="AJ91" s="37">
        <v>25655631</v>
      </c>
      <c r="AK91" s="37">
        <v>0</v>
      </c>
      <c r="AL91" s="37">
        <v>23774376</v>
      </c>
      <c r="AM91" s="37">
        <v>4577405</v>
      </c>
      <c r="AN91" s="37">
        <v>32876515</v>
      </c>
      <c r="AO91" s="37">
        <v>68944899</v>
      </c>
      <c r="AP91" s="37">
        <v>10475500</v>
      </c>
      <c r="AQ91" s="37">
        <v>4007484</v>
      </c>
      <c r="AR91" s="37">
        <v>23509200</v>
      </c>
      <c r="AS91" s="37">
        <v>3600000</v>
      </c>
      <c r="AT91" s="38">
        <v>0</v>
      </c>
    </row>
    <row r="92" spans="1:46" ht="12.75">
      <c r="A92" s="26" t="s">
        <v>193</v>
      </c>
      <c r="B92" s="27">
        <f>IF(B176=0,0,B90*100/B176)</f>
        <v>104.66341470773352</v>
      </c>
      <c r="C92" s="27">
        <f aca="true" t="shared" si="52" ref="C92:AT92">IF(C176=0,0,C90*100/C176)</f>
        <v>86.13004353539763</v>
      </c>
      <c r="D92" s="27">
        <f t="shared" si="52"/>
        <v>0</v>
      </c>
      <c r="E92" s="27">
        <f t="shared" si="52"/>
        <v>3.5052633295110565</v>
      </c>
      <c r="F92" s="27">
        <f t="shared" si="52"/>
        <v>0</v>
      </c>
      <c r="G92" s="27">
        <f t="shared" si="52"/>
        <v>1.4221415890514906</v>
      </c>
      <c r="H92" s="27">
        <f t="shared" si="52"/>
        <v>0</v>
      </c>
      <c r="I92" s="27">
        <f t="shared" si="52"/>
        <v>134.97142857142856</v>
      </c>
      <c r="J92" s="27">
        <f t="shared" si="52"/>
        <v>57.575</v>
      </c>
      <c r="K92" s="27">
        <f t="shared" si="52"/>
        <v>0</v>
      </c>
      <c r="L92" s="27">
        <f t="shared" si="52"/>
        <v>0</v>
      </c>
      <c r="M92" s="27">
        <f t="shared" si="52"/>
        <v>0</v>
      </c>
      <c r="N92" s="27">
        <f t="shared" si="52"/>
        <v>0</v>
      </c>
      <c r="O92" s="27">
        <f t="shared" si="52"/>
        <v>145.88281089816178</v>
      </c>
      <c r="P92" s="27">
        <f t="shared" si="52"/>
        <v>0</v>
      </c>
      <c r="Q92" s="27">
        <f t="shared" si="52"/>
        <v>116.64473169297217</v>
      </c>
      <c r="R92" s="27">
        <f t="shared" si="52"/>
        <v>0</v>
      </c>
      <c r="S92" s="27">
        <f t="shared" si="52"/>
        <v>0</v>
      </c>
      <c r="T92" s="27">
        <f t="shared" si="52"/>
        <v>200.54263333333333</v>
      </c>
      <c r="U92" s="27">
        <f t="shared" si="52"/>
        <v>0</v>
      </c>
      <c r="V92" s="27">
        <f t="shared" si="52"/>
        <v>0</v>
      </c>
      <c r="W92" s="27">
        <f t="shared" si="52"/>
        <v>0</v>
      </c>
      <c r="X92" s="27">
        <f t="shared" si="52"/>
        <v>54.80197389739723</v>
      </c>
      <c r="Y92" s="27">
        <f t="shared" si="52"/>
        <v>76.91620208655272</v>
      </c>
      <c r="Z92" s="27">
        <f t="shared" si="52"/>
        <v>0</v>
      </c>
      <c r="AA92" s="27">
        <f t="shared" si="52"/>
        <v>0</v>
      </c>
      <c r="AB92" s="27">
        <f t="shared" si="52"/>
        <v>0</v>
      </c>
      <c r="AC92" s="27">
        <f t="shared" si="52"/>
        <v>0</v>
      </c>
      <c r="AD92" s="27">
        <f t="shared" si="52"/>
        <v>0</v>
      </c>
      <c r="AE92" s="27">
        <f t="shared" si="52"/>
        <v>0</v>
      </c>
      <c r="AF92" s="27">
        <f t="shared" si="52"/>
        <v>93.63961965222512</v>
      </c>
      <c r="AG92" s="27">
        <f t="shared" si="52"/>
        <v>0</v>
      </c>
      <c r="AH92" s="27">
        <f t="shared" si="52"/>
        <v>51.09950780761582</v>
      </c>
      <c r="AI92" s="27">
        <f t="shared" si="52"/>
        <v>183.19603128544972</v>
      </c>
      <c r="AJ92" s="27">
        <f t="shared" si="52"/>
        <v>0</v>
      </c>
      <c r="AK92" s="27">
        <f t="shared" si="52"/>
        <v>0</v>
      </c>
      <c r="AL92" s="27">
        <f t="shared" si="52"/>
        <v>0</v>
      </c>
      <c r="AM92" s="27">
        <f t="shared" si="52"/>
        <v>0</v>
      </c>
      <c r="AN92" s="27">
        <f t="shared" si="52"/>
        <v>86.77939024390244</v>
      </c>
      <c r="AO92" s="27">
        <f t="shared" si="52"/>
        <v>37.31117824773414</v>
      </c>
      <c r="AP92" s="27">
        <f t="shared" si="52"/>
        <v>0</v>
      </c>
      <c r="AQ92" s="27">
        <f t="shared" si="52"/>
        <v>0</v>
      </c>
      <c r="AR92" s="27">
        <f t="shared" si="52"/>
        <v>0</v>
      </c>
      <c r="AS92" s="27">
        <f t="shared" si="52"/>
        <v>0</v>
      </c>
      <c r="AT92" s="28">
        <f t="shared" si="52"/>
        <v>0</v>
      </c>
    </row>
    <row r="93" spans="1:46" ht="12.75">
      <c r="A93" s="26" t="s">
        <v>194</v>
      </c>
      <c r="B93" s="27">
        <f>IF(B89=0,0,B91*100/B89)</f>
        <v>3.3223188537298887</v>
      </c>
      <c r="C93" s="27">
        <f aca="true" t="shared" si="53" ref="C93:AT93">IF(C89=0,0,C91*100/C89)</f>
        <v>3.7007973164244024</v>
      </c>
      <c r="D93" s="27">
        <f t="shared" si="53"/>
        <v>2.125537143527415</v>
      </c>
      <c r="E93" s="27">
        <f t="shared" si="53"/>
        <v>0.6271729038008822</v>
      </c>
      <c r="F93" s="27">
        <f t="shared" si="53"/>
        <v>0.5223323620339617</v>
      </c>
      <c r="G93" s="27">
        <f t="shared" si="53"/>
        <v>3.5746677201726724</v>
      </c>
      <c r="H93" s="27">
        <f t="shared" si="53"/>
        <v>0</v>
      </c>
      <c r="I93" s="27">
        <f t="shared" si="53"/>
        <v>1.821254133094119</v>
      </c>
      <c r="J93" s="27">
        <f t="shared" si="53"/>
        <v>1.0751115336795143</v>
      </c>
      <c r="K93" s="27">
        <f t="shared" si="53"/>
        <v>1.5547960723638121</v>
      </c>
      <c r="L93" s="27">
        <f t="shared" si="53"/>
        <v>0.8231300145919664</v>
      </c>
      <c r="M93" s="27">
        <f t="shared" si="53"/>
        <v>4.2731715663669325</v>
      </c>
      <c r="N93" s="27">
        <f t="shared" si="53"/>
        <v>0</v>
      </c>
      <c r="O93" s="27">
        <f t="shared" si="53"/>
        <v>1.2589757965913926</v>
      </c>
      <c r="P93" s="27">
        <f t="shared" si="53"/>
        <v>1.9156808510638297</v>
      </c>
      <c r="Q93" s="27">
        <f t="shared" si="53"/>
        <v>0</v>
      </c>
      <c r="R93" s="27">
        <f t="shared" si="53"/>
        <v>3.7571219583271795</v>
      </c>
      <c r="S93" s="27">
        <f t="shared" si="53"/>
        <v>3.480011666777711</v>
      </c>
      <c r="T93" s="27">
        <f t="shared" si="53"/>
        <v>0.4246279262935324</v>
      </c>
      <c r="U93" s="27">
        <f t="shared" si="53"/>
        <v>0</v>
      </c>
      <c r="V93" s="27">
        <f t="shared" si="53"/>
        <v>0</v>
      </c>
      <c r="W93" s="27">
        <f t="shared" si="53"/>
        <v>0</v>
      </c>
      <c r="X93" s="27">
        <f t="shared" si="53"/>
        <v>2.5004245505136153</v>
      </c>
      <c r="Y93" s="27">
        <f t="shared" si="53"/>
        <v>0</v>
      </c>
      <c r="Z93" s="27">
        <f t="shared" si="53"/>
        <v>0</v>
      </c>
      <c r="AA93" s="27">
        <f t="shared" si="53"/>
        <v>2.7093474211231188</v>
      </c>
      <c r="AB93" s="27">
        <f t="shared" si="53"/>
        <v>2.047223462862276</v>
      </c>
      <c r="AC93" s="27">
        <f t="shared" si="53"/>
        <v>1.8188967384208707</v>
      </c>
      <c r="AD93" s="27">
        <f t="shared" si="53"/>
        <v>0.7015632109722945</v>
      </c>
      <c r="AE93" s="27">
        <f t="shared" si="53"/>
        <v>3.7804204450340877</v>
      </c>
      <c r="AF93" s="27">
        <f t="shared" si="53"/>
        <v>3.2537591281458207</v>
      </c>
      <c r="AG93" s="27">
        <f t="shared" si="53"/>
        <v>2.5322317109140795</v>
      </c>
      <c r="AH93" s="27">
        <f t="shared" si="53"/>
        <v>0.34446186063820733</v>
      </c>
      <c r="AI93" s="27">
        <f t="shared" si="53"/>
        <v>0.7160119204847745</v>
      </c>
      <c r="AJ93" s="27">
        <f t="shared" si="53"/>
        <v>5.872227178148672</v>
      </c>
      <c r="AK93" s="27">
        <f t="shared" si="53"/>
        <v>0</v>
      </c>
      <c r="AL93" s="27">
        <f t="shared" si="53"/>
        <v>7.939082348226808</v>
      </c>
      <c r="AM93" s="27">
        <f t="shared" si="53"/>
        <v>2.360704579861934</v>
      </c>
      <c r="AN93" s="27">
        <f t="shared" si="53"/>
        <v>1.803734972082487</v>
      </c>
      <c r="AO93" s="27">
        <f t="shared" si="53"/>
        <v>0</v>
      </c>
      <c r="AP93" s="27">
        <f t="shared" si="53"/>
        <v>1.2612849134617738</v>
      </c>
      <c r="AQ93" s="27">
        <f t="shared" si="53"/>
        <v>1.735327916017051</v>
      </c>
      <c r="AR93" s="27">
        <f t="shared" si="53"/>
        <v>5.3481745168593084</v>
      </c>
      <c r="AS93" s="27">
        <f t="shared" si="53"/>
        <v>1.7025282568260092</v>
      </c>
      <c r="AT93" s="28">
        <f t="shared" si="53"/>
        <v>0</v>
      </c>
    </row>
    <row r="94" spans="1:46" ht="12.75">
      <c r="A94" s="26" t="s">
        <v>195</v>
      </c>
      <c r="B94" s="27">
        <f>IF(B89=0,0,(B91+B90)*100/B89)</f>
        <v>9.979523975933107</v>
      </c>
      <c r="C94" s="27">
        <f aca="true" t="shared" si="54" ref="C94:AT94">IF(C89=0,0,(C91+C90)*100/C89)</f>
        <v>9.008422671300645</v>
      </c>
      <c r="D94" s="27">
        <f t="shared" si="54"/>
        <v>2.125537143527415</v>
      </c>
      <c r="E94" s="27">
        <f t="shared" si="54"/>
        <v>0.8186407305357859</v>
      </c>
      <c r="F94" s="27">
        <f t="shared" si="54"/>
        <v>0.5223323620339617</v>
      </c>
      <c r="G94" s="27">
        <f t="shared" si="54"/>
        <v>3.642361461159064</v>
      </c>
      <c r="H94" s="27">
        <f t="shared" si="54"/>
        <v>0</v>
      </c>
      <c r="I94" s="27">
        <f t="shared" si="54"/>
        <v>9.03973836692521</v>
      </c>
      <c r="J94" s="27">
        <f t="shared" si="54"/>
        <v>4.818092428711898</v>
      </c>
      <c r="K94" s="27">
        <f t="shared" si="54"/>
        <v>1.5547960723638121</v>
      </c>
      <c r="L94" s="27">
        <f t="shared" si="54"/>
        <v>0.8231300145919664</v>
      </c>
      <c r="M94" s="27">
        <f t="shared" si="54"/>
        <v>4.2731715663669325</v>
      </c>
      <c r="N94" s="27">
        <f t="shared" si="54"/>
        <v>0</v>
      </c>
      <c r="O94" s="27">
        <f t="shared" si="54"/>
        <v>12.862434729155549</v>
      </c>
      <c r="P94" s="27">
        <f t="shared" si="54"/>
        <v>1.9156808510638297</v>
      </c>
      <c r="Q94" s="27">
        <f t="shared" si="54"/>
        <v>0</v>
      </c>
      <c r="R94" s="27">
        <f t="shared" si="54"/>
        <v>3.7571219583271795</v>
      </c>
      <c r="S94" s="27">
        <f t="shared" si="54"/>
        <v>3.480011666777711</v>
      </c>
      <c r="T94" s="27">
        <f t="shared" si="54"/>
        <v>2.873985621186463</v>
      </c>
      <c r="U94" s="27">
        <f t="shared" si="54"/>
        <v>0</v>
      </c>
      <c r="V94" s="27">
        <f t="shared" si="54"/>
        <v>0</v>
      </c>
      <c r="W94" s="27">
        <f t="shared" si="54"/>
        <v>0</v>
      </c>
      <c r="X94" s="27">
        <f t="shared" si="54"/>
        <v>6.674869250091058</v>
      </c>
      <c r="Y94" s="27">
        <f t="shared" si="54"/>
        <v>2.122030601432724</v>
      </c>
      <c r="Z94" s="27">
        <f t="shared" si="54"/>
        <v>0</v>
      </c>
      <c r="AA94" s="27">
        <f t="shared" si="54"/>
        <v>2.7093474211231188</v>
      </c>
      <c r="AB94" s="27">
        <f t="shared" si="54"/>
        <v>2.047223462862276</v>
      </c>
      <c r="AC94" s="27">
        <f t="shared" si="54"/>
        <v>1.8188967384208707</v>
      </c>
      <c r="AD94" s="27">
        <f t="shared" si="54"/>
        <v>0.7015632109722945</v>
      </c>
      <c r="AE94" s="27">
        <f t="shared" si="54"/>
        <v>3.7804204450340877</v>
      </c>
      <c r="AF94" s="27">
        <f t="shared" si="54"/>
        <v>8.887752159555287</v>
      </c>
      <c r="AG94" s="27">
        <f t="shared" si="54"/>
        <v>2.5322317109140795</v>
      </c>
      <c r="AH94" s="27">
        <f t="shared" si="54"/>
        <v>1.568332472240366</v>
      </c>
      <c r="AI94" s="27">
        <f t="shared" si="54"/>
        <v>6.656624044366471</v>
      </c>
      <c r="AJ94" s="27">
        <f t="shared" si="54"/>
        <v>5.872227178148672</v>
      </c>
      <c r="AK94" s="27">
        <f t="shared" si="54"/>
        <v>0</v>
      </c>
      <c r="AL94" s="27">
        <f t="shared" si="54"/>
        <v>7.939082348226808</v>
      </c>
      <c r="AM94" s="27">
        <f t="shared" si="54"/>
        <v>2.360704579861934</v>
      </c>
      <c r="AN94" s="27">
        <f t="shared" si="54"/>
        <v>11.563905511137104</v>
      </c>
      <c r="AO94" s="27">
        <f t="shared" si="54"/>
        <v>0</v>
      </c>
      <c r="AP94" s="27">
        <f t="shared" si="54"/>
        <v>1.2612849134617738</v>
      </c>
      <c r="AQ94" s="27">
        <f t="shared" si="54"/>
        <v>1.735327916017051</v>
      </c>
      <c r="AR94" s="27">
        <f t="shared" si="54"/>
        <v>5.3481745168593084</v>
      </c>
      <c r="AS94" s="27">
        <f t="shared" si="54"/>
        <v>1.7025282568260092</v>
      </c>
      <c r="AT94" s="28">
        <f t="shared" si="54"/>
        <v>0</v>
      </c>
    </row>
    <row r="95" spans="1:46" ht="12.75">
      <c r="A95" s="26" t="s">
        <v>196</v>
      </c>
      <c r="B95" s="27">
        <f>IF(B89=0,0,B176*100/B89)</f>
        <v>6.36058468070536</v>
      </c>
      <c r="C95" s="27">
        <f aca="true" t="shared" si="55" ref="C95:AT95">IF(C89=0,0,C176*100/C89)</f>
        <v>6.16233910609243</v>
      </c>
      <c r="D95" s="27">
        <f t="shared" si="55"/>
        <v>6.245042002690605</v>
      </c>
      <c r="E95" s="27">
        <f t="shared" si="55"/>
        <v>5.462295089870219</v>
      </c>
      <c r="F95" s="27">
        <f t="shared" si="55"/>
        <v>4.0848344459824375</v>
      </c>
      <c r="G95" s="27">
        <f t="shared" si="55"/>
        <v>4.759986031456989</v>
      </c>
      <c r="H95" s="27">
        <f t="shared" si="55"/>
        <v>0.682645724932384</v>
      </c>
      <c r="I95" s="27">
        <f t="shared" si="55"/>
        <v>5.348157243524306</v>
      </c>
      <c r="J95" s="27">
        <f t="shared" si="55"/>
        <v>6.501052357850427</v>
      </c>
      <c r="K95" s="27">
        <f t="shared" si="55"/>
        <v>3.122128113467796</v>
      </c>
      <c r="L95" s="27">
        <f t="shared" si="55"/>
        <v>11.269874330293643</v>
      </c>
      <c r="M95" s="27">
        <f t="shared" si="55"/>
        <v>5.594510530714829</v>
      </c>
      <c r="N95" s="27">
        <f t="shared" si="55"/>
        <v>0</v>
      </c>
      <c r="O95" s="27">
        <f t="shared" si="55"/>
        <v>7.953958976472098</v>
      </c>
      <c r="P95" s="27">
        <f t="shared" si="55"/>
        <v>9.787234042553191</v>
      </c>
      <c r="Q95" s="27">
        <f t="shared" si="55"/>
        <v>0</v>
      </c>
      <c r="R95" s="27">
        <f t="shared" si="55"/>
        <v>6.639847305652385</v>
      </c>
      <c r="S95" s="27">
        <f t="shared" si="55"/>
        <v>6.175708370501705</v>
      </c>
      <c r="T95" s="27">
        <f t="shared" si="55"/>
        <v>1.2213650804224325</v>
      </c>
      <c r="U95" s="27">
        <f t="shared" si="55"/>
        <v>3.9308331006774333</v>
      </c>
      <c r="V95" s="27">
        <f t="shared" si="55"/>
        <v>0</v>
      </c>
      <c r="W95" s="27">
        <f t="shared" si="55"/>
        <v>8.54020235225907</v>
      </c>
      <c r="X95" s="27">
        <f t="shared" si="55"/>
        <v>7.617325440490573</v>
      </c>
      <c r="Y95" s="27">
        <f t="shared" si="55"/>
        <v>2.7588863514670594</v>
      </c>
      <c r="Z95" s="27">
        <f t="shared" si="55"/>
        <v>0</v>
      </c>
      <c r="AA95" s="27">
        <f t="shared" si="55"/>
        <v>5.359790126837268</v>
      </c>
      <c r="AB95" s="27">
        <f t="shared" si="55"/>
        <v>11.47707617582215</v>
      </c>
      <c r="AC95" s="27">
        <f t="shared" si="55"/>
        <v>6.677362239473228</v>
      </c>
      <c r="AD95" s="27">
        <f t="shared" si="55"/>
        <v>2.553431977052473</v>
      </c>
      <c r="AE95" s="27">
        <f t="shared" si="55"/>
        <v>11.734394807125268</v>
      </c>
      <c r="AF95" s="27">
        <f t="shared" si="55"/>
        <v>6.016676543896649</v>
      </c>
      <c r="AG95" s="27">
        <f t="shared" si="55"/>
        <v>0.5743689122725144</v>
      </c>
      <c r="AH95" s="27">
        <f t="shared" si="55"/>
        <v>2.3950731897651547</v>
      </c>
      <c r="AI95" s="27">
        <f t="shared" si="55"/>
        <v>3.24276245625935</v>
      </c>
      <c r="AJ95" s="27">
        <f t="shared" si="55"/>
        <v>0</v>
      </c>
      <c r="AK95" s="27">
        <f t="shared" si="55"/>
        <v>0</v>
      </c>
      <c r="AL95" s="27">
        <f t="shared" si="55"/>
        <v>15.669820343284579</v>
      </c>
      <c r="AM95" s="27">
        <f t="shared" si="55"/>
        <v>5.047448439259525</v>
      </c>
      <c r="AN95" s="27">
        <f t="shared" si="55"/>
        <v>11.247106613243824</v>
      </c>
      <c r="AO95" s="27">
        <f t="shared" si="55"/>
        <v>0</v>
      </c>
      <c r="AP95" s="27">
        <f t="shared" si="55"/>
        <v>2.5139007883316666</v>
      </c>
      <c r="AQ95" s="27">
        <f t="shared" si="55"/>
        <v>19.791261150776727</v>
      </c>
      <c r="AR95" s="27">
        <f t="shared" si="55"/>
        <v>4.663603082861851</v>
      </c>
      <c r="AS95" s="27">
        <f t="shared" si="55"/>
        <v>1.3355388325768471</v>
      </c>
      <c r="AT95" s="28">
        <f t="shared" si="55"/>
        <v>1.7906659765769704</v>
      </c>
    </row>
    <row r="96" spans="1:46" ht="12.75">
      <c r="A96" s="26" t="s">
        <v>197</v>
      </c>
      <c r="B96" s="27">
        <f>IF(B5=0,0,B91*100/B5)</f>
        <v>6.5041125739024945</v>
      </c>
      <c r="C96" s="27">
        <f aca="true" t="shared" si="56" ref="C96:AT96">IF(C5=0,0,C91*100/C5)</f>
        <v>5.905482780570817</v>
      </c>
      <c r="D96" s="27">
        <f t="shared" si="56"/>
        <v>6.003099723871411</v>
      </c>
      <c r="E96" s="27">
        <f t="shared" si="56"/>
        <v>2.323400671243861</v>
      </c>
      <c r="F96" s="27">
        <f t="shared" si="56"/>
        <v>1.1038511132039388</v>
      </c>
      <c r="G96" s="27">
        <f t="shared" si="56"/>
        <v>5.532097967940289</v>
      </c>
      <c r="H96" s="27">
        <f t="shared" si="56"/>
        <v>0</v>
      </c>
      <c r="I96" s="27">
        <f t="shared" si="56"/>
        <v>4.186113246281327</v>
      </c>
      <c r="J96" s="27">
        <f t="shared" si="56"/>
        <v>4.501948777248764</v>
      </c>
      <c r="K96" s="27">
        <f t="shared" si="56"/>
        <v>6.292828809781889</v>
      </c>
      <c r="L96" s="27">
        <f t="shared" si="56"/>
        <v>1.5129707617248613</v>
      </c>
      <c r="M96" s="27">
        <f t="shared" si="56"/>
        <v>0.9886975534636052</v>
      </c>
      <c r="N96" s="27">
        <f t="shared" si="56"/>
        <v>9.939181960530808</v>
      </c>
      <c r="O96" s="27">
        <f t="shared" si="56"/>
        <v>2.967112831814556</v>
      </c>
      <c r="P96" s="27">
        <f t="shared" si="56"/>
        <v>4.881825893214948</v>
      </c>
      <c r="Q96" s="27">
        <f t="shared" si="56"/>
        <v>3.027362656129822</v>
      </c>
      <c r="R96" s="27">
        <f t="shared" si="56"/>
        <v>6.477662907156844</v>
      </c>
      <c r="S96" s="27">
        <f t="shared" si="56"/>
        <v>4.759894572769897</v>
      </c>
      <c r="T96" s="27">
        <f t="shared" si="56"/>
        <v>1.2292281364215536</v>
      </c>
      <c r="U96" s="27">
        <f t="shared" si="56"/>
        <v>0</v>
      </c>
      <c r="V96" s="27">
        <f t="shared" si="56"/>
        <v>0</v>
      </c>
      <c r="W96" s="27">
        <f t="shared" si="56"/>
        <v>0</v>
      </c>
      <c r="X96" s="27">
        <f t="shared" si="56"/>
        <v>6.956394716930813</v>
      </c>
      <c r="Y96" s="27">
        <f t="shared" si="56"/>
        <v>0</v>
      </c>
      <c r="Z96" s="27">
        <f t="shared" si="56"/>
        <v>3.8430209160920388</v>
      </c>
      <c r="AA96" s="27">
        <f t="shared" si="56"/>
        <v>7.824878490674631</v>
      </c>
      <c r="AB96" s="27">
        <f t="shared" si="56"/>
        <v>4.609140076579554</v>
      </c>
      <c r="AC96" s="27">
        <f t="shared" si="56"/>
        <v>2.6631487596422265</v>
      </c>
      <c r="AD96" s="27">
        <f t="shared" si="56"/>
        <v>3.6265440292599016</v>
      </c>
      <c r="AE96" s="27">
        <f t="shared" si="56"/>
        <v>3.836212770716133</v>
      </c>
      <c r="AF96" s="27">
        <f t="shared" si="56"/>
        <v>5.286068952731028</v>
      </c>
      <c r="AG96" s="27">
        <f t="shared" si="56"/>
        <v>3.5750034544073372</v>
      </c>
      <c r="AH96" s="27">
        <f t="shared" si="56"/>
        <v>1.1732050518695742</v>
      </c>
      <c r="AI96" s="27">
        <f t="shared" si="56"/>
        <v>2.5301932389804747</v>
      </c>
      <c r="AJ96" s="27">
        <f t="shared" si="56"/>
        <v>9.565617053774865</v>
      </c>
      <c r="AK96" s="27">
        <f t="shared" si="56"/>
        <v>0</v>
      </c>
      <c r="AL96" s="27">
        <f t="shared" si="56"/>
        <v>8.89873276136879</v>
      </c>
      <c r="AM96" s="27">
        <f t="shared" si="56"/>
        <v>2.2663811388020525</v>
      </c>
      <c r="AN96" s="27">
        <f t="shared" si="56"/>
        <v>3.812843733115933</v>
      </c>
      <c r="AO96" s="27">
        <f t="shared" si="56"/>
        <v>4.498967767773756</v>
      </c>
      <c r="AP96" s="27">
        <f t="shared" si="56"/>
        <v>3.6124063168001403</v>
      </c>
      <c r="AQ96" s="27">
        <f t="shared" si="56"/>
        <v>1.7939143905002797</v>
      </c>
      <c r="AR96" s="27">
        <f t="shared" si="56"/>
        <v>9.315073899261359</v>
      </c>
      <c r="AS96" s="27">
        <f t="shared" si="56"/>
        <v>3.059527622702929</v>
      </c>
      <c r="AT96" s="28">
        <f t="shared" si="56"/>
        <v>0</v>
      </c>
    </row>
    <row r="97" spans="1:46" ht="12.75">
      <c r="A97" s="11" t="s">
        <v>198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20"/>
    </row>
    <row r="98" spans="1:46" ht="12.75">
      <c r="A98" s="14" t="s">
        <v>199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2"/>
    </row>
    <row r="99" spans="1:46" ht="12.75">
      <c r="A99" s="23" t="s">
        <v>200</v>
      </c>
      <c r="B99" s="47">
        <v>9.9</v>
      </c>
      <c r="C99" s="47">
        <v>9.5</v>
      </c>
      <c r="D99" s="47">
        <v>6.5</v>
      </c>
      <c r="E99" s="47">
        <v>10</v>
      </c>
      <c r="F99" s="47">
        <v>0</v>
      </c>
      <c r="G99" s="47">
        <v>-100</v>
      </c>
      <c r="H99" s="47">
        <v>0</v>
      </c>
      <c r="I99" s="47">
        <v>1.2</v>
      </c>
      <c r="J99" s="47">
        <v>10.1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4.4</v>
      </c>
      <c r="Q99" s="47">
        <v>0</v>
      </c>
      <c r="R99" s="47">
        <v>-99.6</v>
      </c>
      <c r="S99" s="47">
        <v>0</v>
      </c>
      <c r="T99" s="47">
        <v>0</v>
      </c>
      <c r="U99" s="47">
        <v>0</v>
      </c>
      <c r="V99" s="47">
        <v>-100</v>
      </c>
      <c r="W99" s="47">
        <v>0</v>
      </c>
      <c r="X99" s="47">
        <v>6</v>
      </c>
      <c r="Y99" s="47">
        <v>6</v>
      </c>
      <c r="Z99" s="47">
        <v>0</v>
      </c>
      <c r="AA99" s="47">
        <v>7.2</v>
      </c>
      <c r="AB99" s="47">
        <v>0</v>
      </c>
      <c r="AC99" s="47">
        <v>6</v>
      </c>
      <c r="AD99" s="47">
        <v>0</v>
      </c>
      <c r="AE99" s="47">
        <v>11.2</v>
      </c>
      <c r="AF99" s="47">
        <v>6</v>
      </c>
      <c r="AG99" s="47">
        <v>10</v>
      </c>
      <c r="AH99" s="47">
        <v>15.1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-100</v>
      </c>
      <c r="AO99" s="47">
        <v>0</v>
      </c>
      <c r="AP99" s="47">
        <v>0</v>
      </c>
      <c r="AQ99" s="47">
        <v>4.3</v>
      </c>
      <c r="AR99" s="47">
        <v>0</v>
      </c>
      <c r="AS99" s="47">
        <v>0</v>
      </c>
      <c r="AT99" s="48">
        <v>0</v>
      </c>
    </row>
    <row r="100" spans="1:46" ht="12.75">
      <c r="A100" s="26" t="s">
        <v>201</v>
      </c>
      <c r="B100" s="49">
        <v>0</v>
      </c>
      <c r="C100" s="49">
        <v>0</v>
      </c>
      <c r="D100" s="49">
        <v>12.2</v>
      </c>
      <c r="E100" s="49">
        <v>12.5</v>
      </c>
      <c r="F100" s="49">
        <v>0</v>
      </c>
      <c r="G100" s="49">
        <v>-100</v>
      </c>
      <c r="H100" s="49">
        <v>0</v>
      </c>
      <c r="I100" s="49">
        <v>12.2</v>
      </c>
      <c r="J100" s="49">
        <v>15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12.2</v>
      </c>
      <c r="Q100" s="49">
        <v>0</v>
      </c>
      <c r="R100" s="49">
        <v>0</v>
      </c>
      <c r="S100" s="49">
        <v>12.2</v>
      </c>
      <c r="T100" s="49">
        <v>0</v>
      </c>
      <c r="U100" s="49">
        <v>0</v>
      </c>
      <c r="V100" s="49">
        <v>0</v>
      </c>
      <c r="W100" s="49">
        <v>0</v>
      </c>
      <c r="X100" s="49">
        <v>6</v>
      </c>
      <c r="Y100" s="49">
        <v>12.2</v>
      </c>
      <c r="Z100" s="49">
        <v>0</v>
      </c>
      <c r="AA100" s="49">
        <v>0</v>
      </c>
      <c r="AB100" s="49">
        <v>0</v>
      </c>
      <c r="AC100" s="49">
        <v>0</v>
      </c>
      <c r="AD100" s="49">
        <v>0</v>
      </c>
      <c r="AE100" s="49">
        <v>0</v>
      </c>
      <c r="AF100" s="49">
        <v>6</v>
      </c>
      <c r="AG100" s="49">
        <v>12.2</v>
      </c>
      <c r="AH100" s="49">
        <v>19.9</v>
      </c>
      <c r="AI100" s="49">
        <v>0</v>
      </c>
      <c r="AJ100" s="49">
        <v>0</v>
      </c>
      <c r="AK100" s="49">
        <v>0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0</v>
      </c>
      <c r="AR100" s="49">
        <v>0</v>
      </c>
      <c r="AS100" s="49">
        <v>0</v>
      </c>
      <c r="AT100" s="50">
        <v>0</v>
      </c>
    </row>
    <row r="101" spans="1:46" ht="12.75">
      <c r="A101" s="26" t="s">
        <v>202</v>
      </c>
      <c r="B101" s="49">
        <v>12.2</v>
      </c>
      <c r="C101" s="49">
        <v>12.2</v>
      </c>
      <c r="D101" s="49">
        <v>12.2</v>
      </c>
      <c r="E101" s="49">
        <v>8.9</v>
      </c>
      <c r="F101" s="49">
        <v>0</v>
      </c>
      <c r="G101" s="49">
        <v>-100</v>
      </c>
      <c r="H101" s="49">
        <v>0</v>
      </c>
      <c r="I101" s="49">
        <v>-38.2</v>
      </c>
      <c r="J101" s="49">
        <v>15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12.2</v>
      </c>
      <c r="Q101" s="49">
        <v>0</v>
      </c>
      <c r="R101" s="49">
        <v>0</v>
      </c>
      <c r="S101" s="49">
        <v>0</v>
      </c>
      <c r="T101" s="49">
        <v>0</v>
      </c>
      <c r="U101" s="49">
        <v>0</v>
      </c>
      <c r="V101" s="49">
        <v>-100</v>
      </c>
      <c r="W101" s="49">
        <v>0</v>
      </c>
      <c r="X101" s="49">
        <v>6</v>
      </c>
      <c r="Y101" s="49">
        <v>12.2</v>
      </c>
      <c r="Z101" s="49">
        <v>0</v>
      </c>
      <c r="AA101" s="49">
        <v>12.1</v>
      </c>
      <c r="AB101" s="49">
        <v>0</v>
      </c>
      <c r="AC101" s="49">
        <v>12.6</v>
      </c>
      <c r="AD101" s="49">
        <v>0</v>
      </c>
      <c r="AE101" s="49">
        <v>0</v>
      </c>
      <c r="AF101" s="49">
        <v>6</v>
      </c>
      <c r="AG101" s="49">
        <v>12.2</v>
      </c>
      <c r="AH101" s="49">
        <v>19.9</v>
      </c>
      <c r="AI101" s="49">
        <v>0</v>
      </c>
      <c r="AJ101" s="49">
        <v>0</v>
      </c>
      <c r="AK101" s="49">
        <v>0</v>
      </c>
      <c r="AL101" s="49">
        <v>0</v>
      </c>
      <c r="AM101" s="49">
        <v>0</v>
      </c>
      <c r="AN101" s="49">
        <v>-100</v>
      </c>
      <c r="AO101" s="49">
        <v>0</v>
      </c>
      <c r="AP101" s="49">
        <v>0</v>
      </c>
      <c r="AQ101" s="49">
        <v>0</v>
      </c>
      <c r="AR101" s="49">
        <v>0</v>
      </c>
      <c r="AS101" s="49">
        <v>0</v>
      </c>
      <c r="AT101" s="50">
        <v>0</v>
      </c>
    </row>
    <row r="102" spans="1:46" ht="12.75">
      <c r="A102" s="26" t="s">
        <v>203</v>
      </c>
      <c r="B102" s="49">
        <v>0</v>
      </c>
      <c r="C102" s="49">
        <v>13</v>
      </c>
      <c r="D102" s="49">
        <v>9</v>
      </c>
      <c r="E102" s="49">
        <v>6</v>
      </c>
      <c r="F102" s="49">
        <v>0</v>
      </c>
      <c r="G102" s="49">
        <v>-100</v>
      </c>
      <c r="H102" s="49">
        <v>0</v>
      </c>
      <c r="I102" s="49">
        <v>1.2</v>
      </c>
      <c r="J102" s="49">
        <v>14.9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6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0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30.8</v>
      </c>
      <c r="AI102" s="49">
        <v>0</v>
      </c>
      <c r="AJ102" s="49">
        <v>0</v>
      </c>
      <c r="AK102" s="49">
        <v>0</v>
      </c>
      <c r="AL102" s="49">
        <v>0</v>
      </c>
      <c r="AM102" s="49">
        <v>0</v>
      </c>
      <c r="AN102" s="49">
        <v>0</v>
      </c>
      <c r="AO102" s="49">
        <v>9</v>
      </c>
      <c r="AP102" s="49">
        <v>0</v>
      </c>
      <c r="AQ102" s="49">
        <v>0</v>
      </c>
      <c r="AR102" s="49">
        <v>0</v>
      </c>
      <c r="AS102" s="49">
        <v>0</v>
      </c>
      <c r="AT102" s="50">
        <v>0</v>
      </c>
    </row>
    <row r="103" spans="1:46" ht="12.75">
      <c r="A103" s="26" t="s">
        <v>204</v>
      </c>
      <c r="B103" s="49">
        <v>11</v>
      </c>
      <c r="C103" s="49">
        <v>13</v>
      </c>
      <c r="D103" s="49">
        <v>9</v>
      </c>
      <c r="E103" s="49">
        <v>6</v>
      </c>
      <c r="F103" s="49">
        <v>0</v>
      </c>
      <c r="G103" s="49">
        <v>-100</v>
      </c>
      <c r="H103" s="49">
        <v>0</v>
      </c>
      <c r="I103" s="49">
        <v>-41.4</v>
      </c>
      <c r="J103" s="49">
        <v>14.9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6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30.8</v>
      </c>
      <c r="AI103" s="49">
        <v>0</v>
      </c>
      <c r="AJ103" s="49">
        <v>0</v>
      </c>
      <c r="AK103" s="49">
        <v>0</v>
      </c>
      <c r="AL103" s="49">
        <v>0</v>
      </c>
      <c r="AM103" s="49">
        <v>0</v>
      </c>
      <c r="AN103" s="49">
        <v>0</v>
      </c>
      <c r="AO103" s="49">
        <v>9</v>
      </c>
      <c r="AP103" s="49">
        <v>0</v>
      </c>
      <c r="AQ103" s="49">
        <v>0</v>
      </c>
      <c r="AR103" s="49">
        <v>0</v>
      </c>
      <c r="AS103" s="49">
        <v>0</v>
      </c>
      <c r="AT103" s="50">
        <v>0</v>
      </c>
    </row>
    <row r="104" spans="1:46" ht="12.75">
      <c r="A104" s="26" t="s">
        <v>205</v>
      </c>
      <c r="B104" s="49">
        <v>9.5</v>
      </c>
      <c r="C104" s="49">
        <v>12</v>
      </c>
      <c r="D104" s="49">
        <v>5</v>
      </c>
      <c r="E104" s="49">
        <v>6</v>
      </c>
      <c r="F104" s="49">
        <v>0</v>
      </c>
      <c r="G104" s="49">
        <v>-100</v>
      </c>
      <c r="H104" s="49">
        <v>0</v>
      </c>
      <c r="I104" s="49">
        <v>1.2</v>
      </c>
      <c r="J104" s="49">
        <v>15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6</v>
      </c>
      <c r="V104" s="49">
        <v>0</v>
      </c>
      <c r="W104" s="49">
        <v>0</v>
      </c>
      <c r="X104" s="49">
        <v>-100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30.8</v>
      </c>
      <c r="AI104" s="49">
        <v>0</v>
      </c>
      <c r="AJ104" s="49">
        <v>0</v>
      </c>
      <c r="AK104" s="49">
        <v>0</v>
      </c>
      <c r="AL104" s="49">
        <v>0</v>
      </c>
      <c r="AM104" s="49">
        <v>0</v>
      </c>
      <c r="AN104" s="49">
        <v>0</v>
      </c>
      <c r="AO104" s="49">
        <v>9</v>
      </c>
      <c r="AP104" s="49">
        <v>0</v>
      </c>
      <c r="AQ104" s="49">
        <v>0</v>
      </c>
      <c r="AR104" s="49">
        <v>0</v>
      </c>
      <c r="AS104" s="49">
        <v>0</v>
      </c>
      <c r="AT104" s="50">
        <v>0</v>
      </c>
    </row>
    <row r="105" spans="1:46" ht="12.75">
      <c r="A105" s="26" t="s">
        <v>206</v>
      </c>
      <c r="B105" s="49">
        <v>9.5</v>
      </c>
      <c r="C105" s="49">
        <v>11</v>
      </c>
      <c r="D105" s="49">
        <v>6.3</v>
      </c>
      <c r="E105" s="49">
        <v>6</v>
      </c>
      <c r="F105" s="49">
        <v>0</v>
      </c>
      <c r="G105" s="49">
        <v>-100</v>
      </c>
      <c r="H105" s="49">
        <v>0</v>
      </c>
      <c r="I105" s="49">
        <v>1.2</v>
      </c>
      <c r="J105" s="49">
        <v>15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4.4</v>
      </c>
      <c r="Q105" s="49">
        <v>0</v>
      </c>
      <c r="R105" s="49">
        <v>-73.9</v>
      </c>
      <c r="S105" s="49">
        <v>3.9</v>
      </c>
      <c r="T105" s="49">
        <v>0</v>
      </c>
      <c r="U105" s="49">
        <v>0</v>
      </c>
      <c r="V105" s="49">
        <v>-100</v>
      </c>
      <c r="W105" s="49">
        <v>0</v>
      </c>
      <c r="X105" s="49">
        <v>6</v>
      </c>
      <c r="Y105" s="49">
        <v>8</v>
      </c>
      <c r="Z105" s="49">
        <v>0</v>
      </c>
      <c r="AA105" s="49">
        <v>6.4</v>
      </c>
      <c r="AB105" s="49">
        <v>0</v>
      </c>
      <c r="AC105" s="49">
        <v>6</v>
      </c>
      <c r="AD105" s="49">
        <v>0</v>
      </c>
      <c r="AE105" s="49">
        <v>4.8</v>
      </c>
      <c r="AF105" s="49">
        <v>6</v>
      </c>
      <c r="AG105" s="49">
        <v>14</v>
      </c>
      <c r="AH105" s="49">
        <v>39.5</v>
      </c>
      <c r="AI105" s="49">
        <v>0</v>
      </c>
      <c r="AJ105" s="49">
        <v>0</v>
      </c>
      <c r="AK105" s="49">
        <v>0</v>
      </c>
      <c r="AL105" s="49">
        <v>0</v>
      </c>
      <c r="AM105" s="49">
        <v>0</v>
      </c>
      <c r="AN105" s="49">
        <v>-100</v>
      </c>
      <c r="AO105" s="49">
        <v>0</v>
      </c>
      <c r="AP105" s="49">
        <v>0</v>
      </c>
      <c r="AQ105" s="49">
        <v>4.3</v>
      </c>
      <c r="AR105" s="49">
        <v>0</v>
      </c>
      <c r="AS105" s="49">
        <v>0</v>
      </c>
      <c r="AT105" s="50">
        <v>0</v>
      </c>
    </row>
    <row r="106" spans="1:46" ht="12.75">
      <c r="A106" s="26" t="s">
        <v>180</v>
      </c>
      <c r="B106" s="49">
        <v>9.9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v>0</v>
      </c>
      <c r="AS106" s="49">
        <v>0</v>
      </c>
      <c r="AT106" s="50">
        <v>0</v>
      </c>
    </row>
    <row r="107" spans="1:46" ht="12.75">
      <c r="A107" s="14" t="s">
        <v>207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2"/>
    </row>
    <row r="108" spans="1:46" ht="12.75">
      <c r="A108" s="23" t="s">
        <v>200</v>
      </c>
      <c r="B108" s="51">
        <v>301.31</v>
      </c>
      <c r="C108" s="51">
        <v>231.26</v>
      </c>
      <c r="D108" s="51">
        <v>261.7</v>
      </c>
      <c r="E108" s="51">
        <v>292.23</v>
      </c>
      <c r="F108" s="51">
        <v>0</v>
      </c>
      <c r="G108" s="51">
        <v>0</v>
      </c>
      <c r="H108" s="51">
        <v>0</v>
      </c>
      <c r="I108" s="51">
        <v>454.61</v>
      </c>
      <c r="J108" s="51">
        <v>262.71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258.07</v>
      </c>
      <c r="Q108" s="51">
        <v>0</v>
      </c>
      <c r="R108" s="51">
        <v>91799</v>
      </c>
      <c r="S108" s="51">
        <v>329.17</v>
      </c>
      <c r="T108" s="51">
        <v>0</v>
      </c>
      <c r="U108" s="51">
        <v>0</v>
      </c>
      <c r="V108" s="51">
        <v>0</v>
      </c>
      <c r="W108" s="51">
        <v>0</v>
      </c>
      <c r="X108" s="51">
        <v>642.36</v>
      </c>
      <c r="Y108" s="51">
        <v>355.81</v>
      </c>
      <c r="Z108" s="51">
        <v>0</v>
      </c>
      <c r="AA108" s="51">
        <v>341.67</v>
      </c>
      <c r="AB108" s="51">
        <v>0</v>
      </c>
      <c r="AC108" s="51">
        <v>163.86</v>
      </c>
      <c r="AD108" s="51">
        <v>0</v>
      </c>
      <c r="AE108" s="51">
        <v>274.55</v>
      </c>
      <c r="AF108" s="51">
        <v>166.57</v>
      </c>
      <c r="AG108" s="51">
        <v>226.61</v>
      </c>
      <c r="AH108" s="51">
        <v>438.54</v>
      </c>
      <c r="AI108" s="51">
        <v>0</v>
      </c>
      <c r="AJ108" s="51">
        <v>0</v>
      </c>
      <c r="AK108" s="51">
        <v>0</v>
      </c>
      <c r="AL108" s="51">
        <v>0</v>
      </c>
      <c r="AM108" s="51">
        <v>168.71</v>
      </c>
      <c r="AN108" s="51">
        <v>0</v>
      </c>
      <c r="AO108" s="51">
        <v>0</v>
      </c>
      <c r="AP108" s="51">
        <v>0</v>
      </c>
      <c r="AQ108" s="51">
        <v>16761.37</v>
      </c>
      <c r="AR108" s="51">
        <v>0</v>
      </c>
      <c r="AS108" s="51">
        <v>0</v>
      </c>
      <c r="AT108" s="52">
        <v>0</v>
      </c>
    </row>
    <row r="109" spans="1:46" ht="12.75">
      <c r="A109" s="26" t="s">
        <v>201</v>
      </c>
      <c r="B109" s="53">
        <v>0</v>
      </c>
      <c r="C109" s="53">
        <v>0</v>
      </c>
      <c r="D109" s="53">
        <v>191.05</v>
      </c>
      <c r="E109" s="53">
        <v>130.49</v>
      </c>
      <c r="F109" s="53">
        <v>0</v>
      </c>
      <c r="G109" s="53">
        <v>0</v>
      </c>
      <c r="H109" s="53">
        <v>0</v>
      </c>
      <c r="I109" s="53">
        <v>207.61</v>
      </c>
      <c r="J109" s="53">
        <v>149.61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129.85</v>
      </c>
      <c r="Q109" s="53">
        <v>0</v>
      </c>
      <c r="R109" s="53">
        <v>0</v>
      </c>
      <c r="S109" s="53">
        <v>141.37</v>
      </c>
      <c r="T109" s="53">
        <v>0</v>
      </c>
      <c r="U109" s="53">
        <v>0</v>
      </c>
      <c r="V109" s="53">
        <v>0</v>
      </c>
      <c r="W109" s="53">
        <v>0</v>
      </c>
      <c r="X109" s="53">
        <v>143.1</v>
      </c>
      <c r="Y109" s="53">
        <v>131.58</v>
      </c>
      <c r="Z109" s="53">
        <v>0</v>
      </c>
      <c r="AA109" s="53">
        <v>0</v>
      </c>
      <c r="AB109" s="53">
        <v>0</v>
      </c>
      <c r="AC109" s="53">
        <v>0</v>
      </c>
      <c r="AD109" s="53">
        <v>0</v>
      </c>
      <c r="AE109" s="53">
        <v>67</v>
      </c>
      <c r="AF109" s="53">
        <v>122.84</v>
      </c>
      <c r="AG109" s="53">
        <v>100.6</v>
      </c>
      <c r="AH109" s="53">
        <v>120.35</v>
      </c>
      <c r="AI109" s="53">
        <v>0</v>
      </c>
      <c r="AJ109" s="53">
        <v>0</v>
      </c>
      <c r="AK109" s="53">
        <v>0</v>
      </c>
      <c r="AL109" s="53">
        <v>0</v>
      </c>
      <c r="AM109" s="53">
        <v>0</v>
      </c>
      <c r="AN109" s="53">
        <v>0</v>
      </c>
      <c r="AO109" s="53">
        <v>0</v>
      </c>
      <c r="AP109" s="53">
        <v>0</v>
      </c>
      <c r="AQ109" s="53">
        <v>0</v>
      </c>
      <c r="AR109" s="53">
        <v>0</v>
      </c>
      <c r="AS109" s="53">
        <v>0</v>
      </c>
      <c r="AT109" s="54">
        <v>0</v>
      </c>
    </row>
    <row r="110" spans="1:46" ht="12.75">
      <c r="A110" s="26" t="s">
        <v>202</v>
      </c>
      <c r="B110" s="53">
        <v>786.37</v>
      </c>
      <c r="C110" s="53">
        <v>619.99</v>
      </c>
      <c r="D110" s="53">
        <v>558.2</v>
      </c>
      <c r="E110" s="53">
        <v>551</v>
      </c>
      <c r="F110" s="53">
        <v>0</v>
      </c>
      <c r="G110" s="53">
        <v>0</v>
      </c>
      <c r="H110" s="53">
        <v>0</v>
      </c>
      <c r="I110" s="53">
        <v>300.64</v>
      </c>
      <c r="J110" s="53">
        <v>610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315.17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643.42</v>
      </c>
      <c r="Y110" s="53">
        <v>450.7</v>
      </c>
      <c r="Z110" s="53">
        <v>0</v>
      </c>
      <c r="AA110" s="53">
        <v>415</v>
      </c>
      <c r="AB110" s="53">
        <v>0</v>
      </c>
      <c r="AC110" s="53">
        <v>400</v>
      </c>
      <c r="AD110" s="53">
        <v>0</v>
      </c>
      <c r="AE110" s="53">
        <v>505</v>
      </c>
      <c r="AF110" s="53">
        <v>868.93</v>
      </c>
      <c r="AG110" s="53">
        <v>607.82</v>
      </c>
      <c r="AH110" s="53">
        <v>805.27</v>
      </c>
      <c r="AI110" s="53">
        <v>0</v>
      </c>
      <c r="AJ110" s="53">
        <v>0</v>
      </c>
      <c r="AK110" s="53">
        <v>0</v>
      </c>
      <c r="AL110" s="53">
        <v>0</v>
      </c>
      <c r="AM110" s="53">
        <v>0</v>
      </c>
      <c r="AN110" s="53">
        <v>0</v>
      </c>
      <c r="AO110" s="53">
        <v>0</v>
      </c>
      <c r="AP110" s="53">
        <v>0</v>
      </c>
      <c r="AQ110" s="53">
        <v>0</v>
      </c>
      <c r="AR110" s="53">
        <v>0</v>
      </c>
      <c r="AS110" s="53">
        <v>0</v>
      </c>
      <c r="AT110" s="54">
        <v>0</v>
      </c>
    </row>
    <row r="111" spans="1:46" ht="12.75">
      <c r="A111" s="26" t="s">
        <v>203</v>
      </c>
      <c r="B111" s="53">
        <v>0</v>
      </c>
      <c r="C111" s="53">
        <v>33.84</v>
      </c>
      <c r="D111" s="53">
        <v>37.11</v>
      </c>
      <c r="E111" s="53">
        <v>60.28</v>
      </c>
      <c r="F111" s="53">
        <v>0</v>
      </c>
      <c r="G111" s="53">
        <v>0</v>
      </c>
      <c r="H111" s="53">
        <v>0</v>
      </c>
      <c r="I111" s="53">
        <v>27.43</v>
      </c>
      <c r="J111" s="53">
        <v>20.73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45.59</v>
      </c>
      <c r="V111" s="53">
        <v>0</v>
      </c>
      <c r="W111" s="53">
        <v>0</v>
      </c>
      <c r="X111" s="53">
        <v>0</v>
      </c>
      <c r="Y111" s="53">
        <v>0</v>
      </c>
      <c r="Z111" s="53">
        <v>0</v>
      </c>
      <c r="AA111" s="53">
        <v>0</v>
      </c>
      <c r="AB111" s="53">
        <v>0</v>
      </c>
      <c r="AC111" s="53">
        <v>0</v>
      </c>
      <c r="AD111" s="53">
        <v>0</v>
      </c>
      <c r="AE111" s="53">
        <v>0</v>
      </c>
      <c r="AF111" s="53">
        <v>0</v>
      </c>
      <c r="AG111" s="53">
        <v>0</v>
      </c>
      <c r="AH111" s="53">
        <v>62.47</v>
      </c>
      <c r="AI111" s="53">
        <v>0</v>
      </c>
      <c r="AJ111" s="53">
        <v>0</v>
      </c>
      <c r="AK111" s="53">
        <v>0</v>
      </c>
      <c r="AL111" s="53">
        <v>0</v>
      </c>
      <c r="AM111" s="53">
        <v>0</v>
      </c>
      <c r="AN111" s="53">
        <v>0</v>
      </c>
      <c r="AO111" s="53">
        <v>40.95</v>
      </c>
      <c r="AP111" s="53">
        <v>0</v>
      </c>
      <c r="AQ111" s="53">
        <v>0</v>
      </c>
      <c r="AR111" s="53">
        <v>0</v>
      </c>
      <c r="AS111" s="53">
        <v>0</v>
      </c>
      <c r="AT111" s="54">
        <v>0</v>
      </c>
    </row>
    <row r="112" spans="1:46" ht="12.75">
      <c r="A112" s="26" t="s">
        <v>204</v>
      </c>
      <c r="B112" s="53">
        <v>368.76</v>
      </c>
      <c r="C112" s="53">
        <v>266.66</v>
      </c>
      <c r="D112" s="53">
        <v>105.82</v>
      </c>
      <c r="E112" s="53">
        <v>63.9</v>
      </c>
      <c r="F112" s="53">
        <v>0</v>
      </c>
      <c r="G112" s="53">
        <v>0</v>
      </c>
      <c r="H112" s="53">
        <v>0</v>
      </c>
      <c r="I112" s="53">
        <v>108.7</v>
      </c>
      <c r="J112" s="53">
        <v>158.55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408.2</v>
      </c>
      <c r="V112" s="53">
        <v>0</v>
      </c>
      <c r="W112" s="53">
        <v>0</v>
      </c>
      <c r="X112" s="53">
        <v>0</v>
      </c>
      <c r="Y112" s="53">
        <v>0</v>
      </c>
      <c r="Z112" s="53">
        <v>0</v>
      </c>
      <c r="AA112" s="53">
        <v>0</v>
      </c>
      <c r="AB112" s="53">
        <v>0</v>
      </c>
      <c r="AC112" s="53">
        <v>0</v>
      </c>
      <c r="AD112" s="53">
        <v>0</v>
      </c>
      <c r="AE112" s="53">
        <v>0</v>
      </c>
      <c r="AF112" s="53">
        <v>0</v>
      </c>
      <c r="AG112" s="53">
        <v>0</v>
      </c>
      <c r="AH112" s="53">
        <v>243.16</v>
      </c>
      <c r="AI112" s="53">
        <v>0</v>
      </c>
      <c r="AJ112" s="53">
        <v>0</v>
      </c>
      <c r="AK112" s="53">
        <v>0</v>
      </c>
      <c r="AL112" s="53">
        <v>0</v>
      </c>
      <c r="AM112" s="53">
        <v>0</v>
      </c>
      <c r="AN112" s="53">
        <v>0</v>
      </c>
      <c r="AO112" s="53">
        <v>5.72</v>
      </c>
      <c r="AP112" s="53">
        <v>0</v>
      </c>
      <c r="AQ112" s="53">
        <v>0</v>
      </c>
      <c r="AR112" s="53">
        <v>0</v>
      </c>
      <c r="AS112" s="53">
        <v>0</v>
      </c>
      <c r="AT112" s="54">
        <v>0</v>
      </c>
    </row>
    <row r="113" spans="1:46" ht="12.75">
      <c r="A113" s="26" t="s">
        <v>205</v>
      </c>
      <c r="B113" s="53">
        <v>97.21</v>
      </c>
      <c r="C113" s="53">
        <v>188.65</v>
      </c>
      <c r="D113" s="53">
        <v>69.45</v>
      </c>
      <c r="E113" s="53">
        <v>41.39</v>
      </c>
      <c r="F113" s="53">
        <v>0</v>
      </c>
      <c r="G113" s="53">
        <v>0</v>
      </c>
      <c r="H113" s="53">
        <v>0</v>
      </c>
      <c r="I113" s="53">
        <v>42.83</v>
      </c>
      <c r="J113" s="53">
        <v>58.19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163.45</v>
      </c>
      <c r="V113" s="53">
        <v>0</v>
      </c>
      <c r="W113" s="53">
        <v>0</v>
      </c>
      <c r="X113" s="53">
        <v>0</v>
      </c>
      <c r="Y113" s="53">
        <v>0</v>
      </c>
      <c r="Z113" s="53">
        <v>0</v>
      </c>
      <c r="AA113" s="53">
        <v>0</v>
      </c>
      <c r="AB113" s="53">
        <v>0</v>
      </c>
      <c r="AC113" s="53">
        <v>0</v>
      </c>
      <c r="AD113" s="53">
        <v>0</v>
      </c>
      <c r="AE113" s="53">
        <v>0</v>
      </c>
      <c r="AF113" s="53">
        <v>0</v>
      </c>
      <c r="AG113" s="53">
        <v>0</v>
      </c>
      <c r="AH113" s="53">
        <v>104.9</v>
      </c>
      <c r="AI113" s="53">
        <v>0</v>
      </c>
      <c r="AJ113" s="53">
        <v>0</v>
      </c>
      <c r="AK113" s="53">
        <v>0</v>
      </c>
      <c r="AL113" s="53">
        <v>0</v>
      </c>
      <c r="AM113" s="53">
        <v>0</v>
      </c>
      <c r="AN113" s="53">
        <v>0</v>
      </c>
      <c r="AO113" s="53">
        <v>69.72</v>
      </c>
      <c r="AP113" s="53">
        <v>0</v>
      </c>
      <c r="AQ113" s="53">
        <v>0</v>
      </c>
      <c r="AR113" s="53">
        <v>0</v>
      </c>
      <c r="AS113" s="53">
        <v>0</v>
      </c>
      <c r="AT113" s="54">
        <v>0</v>
      </c>
    </row>
    <row r="114" spans="1:46" ht="12.75">
      <c r="A114" s="26" t="s">
        <v>206</v>
      </c>
      <c r="B114" s="53">
        <v>170.74</v>
      </c>
      <c r="C114" s="53">
        <v>85.75</v>
      </c>
      <c r="D114" s="53">
        <v>44.5</v>
      </c>
      <c r="E114" s="53">
        <v>90.27</v>
      </c>
      <c r="F114" s="53">
        <v>0</v>
      </c>
      <c r="G114" s="53">
        <v>0</v>
      </c>
      <c r="H114" s="53">
        <v>0</v>
      </c>
      <c r="I114" s="53">
        <v>73.93</v>
      </c>
      <c r="J114" s="53">
        <v>72.74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120.39</v>
      </c>
      <c r="Q114" s="53">
        <v>0</v>
      </c>
      <c r="R114" s="53">
        <v>103009</v>
      </c>
      <c r="S114" s="53">
        <v>91.82</v>
      </c>
      <c r="T114" s="53">
        <v>0</v>
      </c>
      <c r="U114" s="53">
        <v>0</v>
      </c>
      <c r="V114" s="53">
        <v>0</v>
      </c>
      <c r="W114" s="53">
        <v>0</v>
      </c>
      <c r="X114" s="53">
        <v>55.12</v>
      </c>
      <c r="Y114" s="53">
        <v>94.66</v>
      </c>
      <c r="Z114" s="53">
        <v>0</v>
      </c>
      <c r="AA114" s="53">
        <v>70.55</v>
      </c>
      <c r="AB114" s="53">
        <v>0</v>
      </c>
      <c r="AC114" s="53">
        <v>59.64</v>
      </c>
      <c r="AD114" s="53">
        <v>0</v>
      </c>
      <c r="AE114" s="53">
        <v>99.25</v>
      </c>
      <c r="AF114" s="53">
        <v>120.38</v>
      </c>
      <c r="AG114" s="53">
        <v>102.6</v>
      </c>
      <c r="AH114" s="53">
        <v>112.8</v>
      </c>
      <c r="AI114" s="53">
        <v>0</v>
      </c>
      <c r="AJ114" s="53">
        <v>0</v>
      </c>
      <c r="AK114" s="53">
        <v>0</v>
      </c>
      <c r="AL114" s="53">
        <v>0</v>
      </c>
      <c r="AM114" s="53">
        <v>48.19</v>
      </c>
      <c r="AN114" s="53">
        <v>0</v>
      </c>
      <c r="AO114" s="53">
        <v>0</v>
      </c>
      <c r="AP114" s="53">
        <v>0</v>
      </c>
      <c r="AQ114" s="53">
        <v>4303.51</v>
      </c>
      <c r="AR114" s="53">
        <v>0</v>
      </c>
      <c r="AS114" s="53">
        <v>0</v>
      </c>
      <c r="AT114" s="54">
        <v>0</v>
      </c>
    </row>
    <row r="115" spans="1:46" ht="12.75">
      <c r="A115" s="26" t="s">
        <v>180</v>
      </c>
      <c r="B115" s="53">
        <v>36.94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53">
        <v>0</v>
      </c>
      <c r="Z115" s="53">
        <v>0</v>
      </c>
      <c r="AA115" s="53">
        <v>0</v>
      </c>
      <c r="AB115" s="53">
        <v>0</v>
      </c>
      <c r="AC115" s="53">
        <v>0</v>
      </c>
      <c r="AD115" s="53">
        <v>0</v>
      </c>
      <c r="AE115" s="53">
        <v>0</v>
      </c>
      <c r="AF115" s="53">
        <v>0</v>
      </c>
      <c r="AG115" s="53">
        <v>0</v>
      </c>
      <c r="AH115" s="53">
        <v>0</v>
      </c>
      <c r="AI115" s="53">
        <v>0</v>
      </c>
      <c r="AJ115" s="53">
        <v>0</v>
      </c>
      <c r="AK115" s="53">
        <v>0</v>
      </c>
      <c r="AL115" s="53">
        <v>0</v>
      </c>
      <c r="AM115" s="53">
        <v>0</v>
      </c>
      <c r="AN115" s="53">
        <v>0</v>
      </c>
      <c r="AO115" s="53">
        <v>0</v>
      </c>
      <c r="AP115" s="53">
        <v>0</v>
      </c>
      <c r="AQ115" s="53">
        <v>0</v>
      </c>
      <c r="AR115" s="53">
        <v>0</v>
      </c>
      <c r="AS115" s="53">
        <v>0</v>
      </c>
      <c r="AT115" s="54">
        <v>0</v>
      </c>
    </row>
    <row r="116" spans="1:46" ht="12.75">
      <c r="A116" s="29" t="s">
        <v>208</v>
      </c>
      <c r="B116" s="55">
        <v>1761.33</v>
      </c>
      <c r="C116" s="55">
        <v>1426.17</v>
      </c>
      <c r="D116" s="55">
        <v>1267.83</v>
      </c>
      <c r="E116" s="55">
        <v>1229.55</v>
      </c>
      <c r="F116" s="55">
        <v>0</v>
      </c>
      <c r="G116" s="55">
        <v>0</v>
      </c>
      <c r="H116" s="55">
        <v>0</v>
      </c>
      <c r="I116" s="55">
        <v>1215.76</v>
      </c>
      <c r="J116" s="55">
        <v>1332.53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823.48</v>
      </c>
      <c r="Q116" s="55">
        <v>0</v>
      </c>
      <c r="R116" s="55">
        <v>194808</v>
      </c>
      <c r="S116" s="55">
        <v>562.36</v>
      </c>
      <c r="T116" s="55">
        <v>0</v>
      </c>
      <c r="U116" s="55">
        <v>617.24</v>
      </c>
      <c r="V116" s="55">
        <v>0</v>
      </c>
      <c r="W116" s="55">
        <v>0</v>
      </c>
      <c r="X116" s="55">
        <v>1484</v>
      </c>
      <c r="Y116" s="55">
        <v>1032.75</v>
      </c>
      <c r="Z116" s="55">
        <v>0</v>
      </c>
      <c r="AA116" s="55">
        <v>827.22</v>
      </c>
      <c r="AB116" s="55">
        <v>0</v>
      </c>
      <c r="AC116" s="55">
        <v>623.5</v>
      </c>
      <c r="AD116" s="55">
        <v>0</v>
      </c>
      <c r="AE116" s="55">
        <v>945.8</v>
      </c>
      <c r="AF116" s="55">
        <v>1278.72</v>
      </c>
      <c r="AG116" s="55">
        <v>1037.63</v>
      </c>
      <c r="AH116" s="55">
        <v>1887.5</v>
      </c>
      <c r="AI116" s="55">
        <v>0</v>
      </c>
      <c r="AJ116" s="55">
        <v>0</v>
      </c>
      <c r="AK116" s="55">
        <v>0</v>
      </c>
      <c r="AL116" s="55">
        <v>0</v>
      </c>
      <c r="AM116" s="55">
        <v>216.9</v>
      </c>
      <c r="AN116" s="55">
        <v>0</v>
      </c>
      <c r="AO116" s="55">
        <v>116.39</v>
      </c>
      <c r="AP116" s="55">
        <v>0</v>
      </c>
      <c r="AQ116" s="55">
        <v>21064.88</v>
      </c>
      <c r="AR116" s="55">
        <v>0</v>
      </c>
      <c r="AS116" s="55">
        <v>0</v>
      </c>
      <c r="AT116" s="56">
        <v>0</v>
      </c>
    </row>
    <row r="117" spans="1:46" ht="12.75">
      <c r="A117" s="11" t="s">
        <v>209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20"/>
    </row>
    <row r="118" spans="1:46" ht="12.75">
      <c r="A118" s="26" t="s">
        <v>210</v>
      </c>
      <c r="B118" s="57">
        <v>234093</v>
      </c>
      <c r="C118" s="57">
        <v>356721</v>
      </c>
      <c r="D118" s="57">
        <v>11323</v>
      </c>
      <c r="E118" s="57">
        <v>9761</v>
      </c>
      <c r="F118" s="57">
        <v>830</v>
      </c>
      <c r="G118" s="57">
        <v>38850</v>
      </c>
      <c r="H118" s="57">
        <v>22437</v>
      </c>
      <c r="I118" s="57">
        <v>12070</v>
      </c>
      <c r="J118" s="57">
        <v>4610</v>
      </c>
      <c r="K118" s="57">
        <v>19000</v>
      </c>
      <c r="L118" s="57">
        <v>10526</v>
      </c>
      <c r="M118" s="57">
        <v>0</v>
      </c>
      <c r="N118" s="57">
        <v>0</v>
      </c>
      <c r="O118" s="57">
        <v>0</v>
      </c>
      <c r="P118" s="57">
        <v>11355</v>
      </c>
      <c r="Q118" s="57">
        <v>0</v>
      </c>
      <c r="R118" s="57">
        <v>0</v>
      </c>
      <c r="S118" s="57">
        <v>0</v>
      </c>
      <c r="T118" s="57">
        <v>0</v>
      </c>
      <c r="U118" s="57">
        <v>126736327</v>
      </c>
      <c r="V118" s="57">
        <v>2201</v>
      </c>
      <c r="W118" s="57">
        <v>0</v>
      </c>
      <c r="X118" s="57">
        <v>0</v>
      </c>
      <c r="Y118" s="57">
        <v>0</v>
      </c>
      <c r="Z118" s="57">
        <v>0</v>
      </c>
      <c r="AA118" s="57">
        <v>0</v>
      </c>
      <c r="AB118" s="57">
        <v>38064</v>
      </c>
      <c r="AC118" s="57">
        <v>0</v>
      </c>
      <c r="AD118" s="57">
        <v>214224</v>
      </c>
      <c r="AE118" s="57">
        <v>0</v>
      </c>
      <c r="AF118" s="57">
        <v>0</v>
      </c>
      <c r="AG118" s="57">
        <v>0</v>
      </c>
      <c r="AH118" s="57">
        <v>0</v>
      </c>
      <c r="AI118" s="57">
        <v>97721</v>
      </c>
      <c r="AJ118" s="57">
        <v>0</v>
      </c>
      <c r="AK118" s="57">
        <v>0</v>
      </c>
      <c r="AL118" s="57">
        <v>0</v>
      </c>
      <c r="AM118" s="57">
        <v>0</v>
      </c>
      <c r="AN118" s="57">
        <v>109465</v>
      </c>
      <c r="AO118" s="57">
        <v>321330</v>
      </c>
      <c r="AP118" s="57">
        <v>0</v>
      </c>
      <c r="AQ118" s="57">
        <v>47000</v>
      </c>
      <c r="AR118" s="57">
        <v>0</v>
      </c>
      <c r="AS118" s="57">
        <v>0</v>
      </c>
      <c r="AT118" s="58">
        <v>0</v>
      </c>
    </row>
    <row r="119" spans="1:46" ht="12.75">
      <c r="A119" s="11" t="s">
        <v>211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20"/>
    </row>
    <row r="120" spans="1:46" ht="12.75">
      <c r="A120" s="26" t="s">
        <v>212</v>
      </c>
      <c r="B120" s="57">
        <v>6</v>
      </c>
      <c r="C120" s="57">
        <v>8</v>
      </c>
      <c r="D120" s="57">
        <v>7</v>
      </c>
      <c r="E120" s="57">
        <v>6</v>
      </c>
      <c r="F120" s="57">
        <v>0</v>
      </c>
      <c r="G120" s="57">
        <v>6</v>
      </c>
      <c r="H120" s="57">
        <v>6</v>
      </c>
      <c r="I120" s="57">
        <v>6</v>
      </c>
      <c r="J120" s="57">
        <v>6</v>
      </c>
      <c r="K120" s="57">
        <v>6</v>
      </c>
      <c r="L120" s="57">
        <v>15553</v>
      </c>
      <c r="M120" s="57">
        <v>0</v>
      </c>
      <c r="N120" s="57">
        <v>0</v>
      </c>
      <c r="O120" s="57">
        <v>0</v>
      </c>
      <c r="P120" s="57">
        <v>6</v>
      </c>
      <c r="Q120" s="57">
        <v>0</v>
      </c>
      <c r="R120" s="57">
        <v>0</v>
      </c>
      <c r="S120" s="57">
        <v>0</v>
      </c>
      <c r="T120" s="57">
        <v>0</v>
      </c>
      <c r="U120" s="57">
        <v>0</v>
      </c>
      <c r="V120" s="57">
        <v>0</v>
      </c>
      <c r="W120" s="57">
        <v>0</v>
      </c>
      <c r="X120" s="57">
        <v>0</v>
      </c>
      <c r="Y120" s="57">
        <v>0</v>
      </c>
      <c r="Z120" s="57">
        <v>6</v>
      </c>
      <c r="AA120" s="57">
        <v>0</v>
      </c>
      <c r="AB120" s="57">
        <v>6</v>
      </c>
      <c r="AC120" s="57">
        <v>0</v>
      </c>
      <c r="AD120" s="57">
        <v>0</v>
      </c>
      <c r="AE120" s="57">
        <v>0</v>
      </c>
      <c r="AF120" s="57">
        <v>0</v>
      </c>
      <c r="AG120" s="57">
        <v>0</v>
      </c>
      <c r="AH120" s="57">
        <v>0</v>
      </c>
      <c r="AI120" s="57">
        <v>0</v>
      </c>
      <c r="AJ120" s="57">
        <v>0</v>
      </c>
      <c r="AK120" s="57">
        <v>0</v>
      </c>
      <c r="AL120" s="57">
        <v>0</v>
      </c>
      <c r="AM120" s="57">
        <v>0</v>
      </c>
      <c r="AN120" s="57">
        <v>0</v>
      </c>
      <c r="AO120" s="57">
        <v>0</v>
      </c>
      <c r="AP120" s="57">
        <v>0</v>
      </c>
      <c r="AQ120" s="57">
        <v>0</v>
      </c>
      <c r="AR120" s="57">
        <v>0</v>
      </c>
      <c r="AS120" s="57">
        <v>0</v>
      </c>
      <c r="AT120" s="58">
        <v>0</v>
      </c>
    </row>
    <row r="121" spans="1:46" ht="12.75">
      <c r="A121" s="26" t="s">
        <v>213</v>
      </c>
      <c r="B121" s="57">
        <v>50</v>
      </c>
      <c r="C121" s="57">
        <v>75</v>
      </c>
      <c r="D121" s="57">
        <v>58</v>
      </c>
      <c r="E121" s="57">
        <v>50</v>
      </c>
      <c r="F121" s="57">
        <v>0</v>
      </c>
      <c r="G121" s="57">
        <v>50</v>
      </c>
      <c r="H121" s="57">
        <v>53</v>
      </c>
      <c r="I121" s="57">
        <v>50</v>
      </c>
      <c r="J121" s="57">
        <v>50</v>
      </c>
      <c r="K121" s="57">
        <v>50</v>
      </c>
      <c r="L121" s="57">
        <v>17972</v>
      </c>
      <c r="M121" s="57">
        <v>0</v>
      </c>
      <c r="N121" s="57">
        <v>0</v>
      </c>
      <c r="O121" s="57">
        <v>0</v>
      </c>
      <c r="P121" s="57">
        <v>50</v>
      </c>
      <c r="Q121" s="57">
        <v>0</v>
      </c>
      <c r="R121" s="57">
        <v>0</v>
      </c>
      <c r="S121" s="57">
        <v>0</v>
      </c>
      <c r="T121" s="57">
        <v>50</v>
      </c>
      <c r="U121" s="57">
        <v>0</v>
      </c>
      <c r="V121" s="57">
        <v>47</v>
      </c>
      <c r="W121" s="57">
        <v>0</v>
      </c>
      <c r="X121" s="57">
        <v>0</v>
      </c>
      <c r="Y121" s="57">
        <v>50</v>
      </c>
      <c r="Z121" s="57">
        <v>50</v>
      </c>
      <c r="AA121" s="57">
        <v>0</v>
      </c>
      <c r="AB121" s="57">
        <v>50</v>
      </c>
      <c r="AC121" s="57">
        <v>0</v>
      </c>
      <c r="AD121" s="57">
        <v>0</v>
      </c>
      <c r="AE121" s="57">
        <v>52400</v>
      </c>
      <c r="AF121" s="57">
        <v>50</v>
      </c>
      <c r="AG121" s="57">
        <v>0</v>
      </c>
      <c r="AH121" s="57">
        <v>50</v>
      </c>
      <c r="AI121" s="57">
        <v>0</v>
      </c>
      <c r="AJ121" s="57">
        <v>0</v>
      </c>
      <c r="AK121" s="57">
        <v>0</v>
      </c>
      <c r="AL121" s="57">
        <v>50</v>
      </c>
      <c r="AM121" s="57">
        <v>0</v>
      </c>
      <c r="AN121" s="57">
        <v>50</v>
      </c>
      <c r="AO121" s="57">
        <v>0</v>
      </c>
      <c r="AP121" s="57">
        <v>50</v>
      </c>
      <c r="AQ121" s="57">
        <v>0</v>
      </c>
      <c r="AR121" s="57">
        <v>50</v>
      </c>
      <c r="AS121" s="57">
        <v>0</v>
      </c>
      <c r="AT121" s="58">
        <v>0</v>
      </c>
    </row>
    <row r="122" spans="1:46" ht="25.5">
      <c r="A122" s="14" t="s">
        <v>214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2"/>
    </row>
    <row r="123" spans="1:46" ht="12.75">
      <c r="A123" s="23" t="s">
        <v>215</v>
      </c>
      <c r="B123" s="59">
        <v>50000</v>
      </c>
      <c r="C123" s="59">
        <v>75071</v>
      </c>
      <c r="D123" s="59">
        <v>5344</v>
      </c>
      <c r="E123" s="59">
        <v>3950</v>
      </c>
      <c r="F123" s="59">
        <v>0</v>
      </c>
      <c r="G123" s="59">
        <v>8500</v>
      </c>
      <c r="H123" s="59">
        <v>8986</v>
      </c>
      <c r="I123" s="59">
        <v>11554</v>
      </c>
      <c r="J123" s="59">
        <v>2500</v>
      </c>
      <c r="K123" s="59">
        <v>7101</v>
      </c>
      <c r="L123" s="59">
        <v>2592</v>
      </c>
      <c r="M123" s="59">
        <v>0</v>
      </c>
      <c r="N123" s="59">
        <v>0</v>
      </c>
      <c r="O123" s="59">
        <v>0</v>
      </c>
      <c r="P123" s="59">
        <v>11957</v>
      </c>
      <c r="Q123" s="59">
        <v>0</v>
      </c>
      <c r="R123" s="59">
        <v>0</v>
      </c>
      <c r="S123" s="59">
        <v>0</v>
      </c>
      <c r="T123" s="59">
        <v>0</v>
      </c>
      <c r="U123" s="59">
        <v>178207</v>
      </c>
      <c r="V123" s="59">
        <v>0</v>
      </c>
      <c r="W123" s="59">
        <v>0</v>
      </c>
      <c r="X123" s="59">
        <v>2500</v>
      </c>
      <c r="Y123" s="59">
        <v>0</v>
      </c>
      <c r="Z123" s="59">
        <v>8</v>
      </c>
      <c r="AA123" s="59">
        <v>0</v>
      </c>
      <c r="AB123" s="59">
        <v>51265</v>
      </c>
      <c r="AC123" s="59">
        <v>0</v>
      </c>
      <c r="AD123" s="59">
        <v>1000</v>
      </c>
      <c r="AE123" s="59">
        <v>0</v>
      </c>
      <c r="AF123" s="59">
        <v>0</v>
      </c>
      <c r="AG123" s="59">
        <v>0</v>
      </c>
      <c r="AH123" s="59">
        <v>0</v>
      </c>
      <c r="AI123" s="59">
        <v>52567</v>
      </c>
      <c r="AJ123" s="59">
        <v>0</v>
      </c>
      <c r="AK123" s="59">
        <v>0</v>
      </c>
      <c r="AL123" s="59">
        <v>0</v>
      </c>
      <c r="AM123" s="59">
        <v>0</v>
      </c>
      <c r="AN123" s="59">
        <v>0</v>
      </c>
      <c r="AO123" s="59">
        <v>289168</v>
      </c>
      <c r="AP123" s="59">
        <v>0</v>
      </c>
      <c r="AQ123" s="59">
        <v>0</v>
      </c>
      <c r="AR123" s="59">
        <v>0</v>
      </c>
      <c r="AS123" s="59">
        <v>0</v>
      </c>
      <c r="AT123" s="60">
        <v>0</v>
      </c>
    </row>
    <row r="124" spans="1:46" ht="12.75">
      <c r="A124" s="26" t="s">
        <v>216</v>
      </c>
      <c r="B124" s="57">
        <v>64100</v>
      </c>
      <c r="C124" s="57">
        <v>75309</v>
      </c>
      <c r="D124" s="57">
        <v>5371</v>
      </c>
      <c r="E124" s="57">
        <v>3950</v>
      </c>
      <c r="F124" s="57">
        <v>0</v>
      </c>
      <c r="G124" s="57">
        <v>8500</v>
      </c>
      <c r="H124" s="57">
        <v>4554</v>
      </c>
      <c r="I124" s="57">
        <v>0</v>
      </c>
      <c r="J124" s="57">
        <v>2500</v>
      </c>
      <c r="K124" s="57">
        <v>7101</v>
      </c>
      <c r="L124" s="57">
        <v>2592</v>
      </c>
      <c r="M124" s="57">
        <v>0</v>
      </c>
      <c r="N124" s="57">
        <v>0</v>
      </c>
      <c r="O124" s="57">
        <v>0</v>
      </c>
      <c r="P124" s="57">
        <v>11957</v>
      </c>
      <c r="Q124" s="57">
        <v>0</v>
      </c>
      <c r="R124" s="57">
        <v>0</v>
      </c>
      <c r="S124" s="57">
        <v>0</v>
      </c>
      <c r="T124" s="57">
        <v>0</v>
      </c>
      <c r="U124" s="57">
        <v>98993</v>
      </c>
      <c r="V124" s="57">
        <v>0</v>
      </c>
      <c r="W124" s="57">
        <v>0</v>
      </c>
      <c r="X124" s="57">
        <v>2500</v>
      </c>
      <c r="Y124" s="57">
        <v>0</v>
      </c>
      <c r="Z124" s="57">
        <v>8</v>
      </c>
      <c r="AA124" s="57">
        <v>0</v>
      </c>
      <c r="AB124" s="57">
        <v>66</v>
      </c>
      <c r="AC124" s="57">
        <v>0</v>
      </c>
      <c r="AD124" s="57">
        <v>1000</v>
      </c>
      <c r="AE124" s="57">
        <v>0</v>
      </c>
      <c r="AF124" s="57">
        <v>0</v>
      </c>
      <c r="AG124" s="57">
        <v>0</v>
      </c>
      <c r="AH124" s="57">
        <v>0</v>
      </c>
      <c r="AI124" s="57">
        <v>26189</v>
      </c>
      <c r="AJ124" s="57">
        <v>0</v>
      </c>
      <c r="AK124" s="57">
        <v>0</v>
      </c>
      <c r="AL124" s="57">
        <v>0</v>
      </c>
      <c r="AM124" s="57">
        <v>0</v>
      </c>
      <c r="AN124" s="57">
        <v>0</v>
      </c>
      <c r="AO124" s="57">
        <v>0</v>
      </c>
      <c r="AP124" s="57">
        <v>0</v>
      </c>
      <c r="AQ124" s="57">
        <v>0</v>
      </c>
      <c r="AR124" s="57">
        <v>0</v>
      </c>
      <c r="AS124" s="57">
        <v>0</v>
      </c>
      <c r="AT124" s="58">
        <v>0</v>
      </c>
    </row>
    <row r="125" spans="1:46" ht="12.75">
      <c r="A125" s="26" t="s">
        <v>217</v>
      </c>
      <c r="B125" s="57">
        <v>50000</v>
      </c>
      <c r="C125" s="57">
        <v>64747</v>
      </c>
      <c r="D125" s="57">
        <v>3333</v>
      </c>
      <c r="E125" s="57">
        <v>3950</v>
      </c>
      <c r="F125" s="57">
        <v>0</v>
      </c>
      <c r="G125" s="57">
        <v>7800</v>
      </c>
      <c r="H125" s="57">
        <v>6661</v>
      </c>
      <c r="I125" s="57">
        <v>0</v>
      </c>
      <c r="J125" s="57">
        <v>2500</v>
      </c>
      <c r="K125" s="57">
        <v>7101</v>
      </c>
      <c r="L125" s="57">
        <v>513</v>
      </c>
      <c r="M125" s="57">
        <v>0</v>
      </c>
      <c r="N125" s="57">
        <v>0</v>
      </c>
      <c r="O125" s="57">
        <v>0</v>
      </c>
      <c r="P125" s="57">
        <v>12000</v>
      </c>
      <c r="Q125" s="57">
        <v>0</v>
      </c>
      <c r="R125" s="57">
        <v>0</v>
      </c>
      <c r="S125" s="57">
        <v>15088</v>
      </c>
      <c r="T125" s="57">
        <v>50</v>
      </c>
      <c r="U125" s="57">
        <v>0</v>
      </c>
      <c r="V125" s="57">
        <v>233248</v>
      </c>
      <c r="W125" s="57">
        <v>0</v>
      </c>
      <c r="X125" s="57">
        <v>1613</v>
      </c>
      <c r="Y125" s="57">
        <v>2918</v>
      </c>
      <c r="Z125" s="57">
        <v>5487</v>
      </c>
      <c r="AA125" s="57">
        <v>730457</v>
      </c>
      <c r="AB125" s="57">
        <v>9613</v>
      </c>
      <c r="AC125" s="57">
        <v>0</v>
      </c>
      <c r="AD125" s="57">
        <v>0</v>
      </c>
      <c r="AE125" s="57">
        <v>7559</v>
      </c>
      <c r="AF125" s="57">
        <v>6635</v>
      </c>
      <c r="AG125" s="57">
        <v>0</v>
      </c>
      <c r="AH125" s="57">
        <v>2359</v>
      </c>
      <c r="AI125" s="57">
        <v>0</v>
      </c>
      <c r="AJ125" s="57">
        <v>0</v>
      </c>
      <c r="AK125" s="57">
        <v>0</v>
      </c>
      <c r="AL125" s="57">
        <v>7712</v>
      </c>
      <c r="AM125" s="57">
        <v>0</v>
      </c>
      <c r="AN125" s="57">
        <v>6370</v>
      </c>
      <c r="AO125" s="57">
        <v>0</v>
      </c>
      <c r="AP125" s="57">
        <v>8500</v>
      </c>
      <c r="AQ125" s="57">
        <v>0</v>
      </c>
      <c r="AR125" s="57">
        <v>833</v>
      </c>
      <c r="AS125" s="57">
        <v>5581</v>
      </c>
      <c r="AT125" s="58">
        <v>0</v>
      </c>
    </row>
    <row r="126" spans="1:46" ht="12.75">
      <c r="A126" s="26" t="s">
        <v>218</v>
      </c>
      <c r="B126" s="57">
        <v>34000</v>
      </c>
      <c r="C126" s="57">
        <v>66898</v>
      </c>
      <c r="D126" s="57">
        <v>5382</v>
      </c>
      <c r="E126" s="57">
        <v>3950</v>
      </c>
      <c r="F126" s="57">
        <v>0</v>
      </c>
      <c r="G126" s="57">
        <v>8500</v>
      </c>
      <c r="H126" s="57">
        <v>8863</v>
      </c>
      <c r="I126" s="57">
        <v>3585</v>
      </c>
      <c r="J126" s="57">
        <v>2500</v>
      </c>
      <c r="K126" s="57">
        <v>7101</v>
      </c>
      <c r="L126" s="57">
        <v>2592</v>
      </c>
      <c r="M126" s="57">
        <v>0</v>
      </c>
      <c r="N126" s="57">
        <v>0</v>
      </c>
      <c r="O126" s="57">
        <v>0</v>
      </c>
      <c r="P126" s="57">
        <v>1969</v>
      </c>
      <c r="Q126" s="57">
        <v>0</v>
      </c>
      <c r="R126" s="57">
        <v>0</v>
      </c>
      <c r="S126" s="57">
        <v>5656</v>
      </c>
      <c r="T126" s="57">
        <v>0</v>
      </c>
      <c r="U126" s="57">
        <v>0</v>
      </c>
      <c r="V126" s="57">
        <v>519019</v>
      </c>
      <c r="W126" s="57">
        <v>0</v>
      </c>
      <c r="X126" s="57">
        <v>2500</v>
      </c>
      <c r="Y126" s="57">
        <v>28649</v>
      </c>
      <c r="Z126" s="57">
        <v>8</v>
      </c>
      <c r="AA126" s="57">
        <v>377804</v>
      </c>
      <c r="AB126" s="57">
        <v>66</v>
      </c>
      <c r="AC126" s="57">
        <v>0</v>
      </c>
      <c r="AD126" s="57">
        <v>0</v>
      </c>
      <c r="AE126" s="57">
        <v>4704</v>
      </c>
      <c r="AF126" s="57">
        <v>2855</v>
      </c>
      <c r="AG126" s="57">
        <v>0</v>
      </c>
      <c r="AH126" s="57">
        <v>7123</v>
      </c>
      <c r="AI126" s="57">
        <v>0</v>
      </c>
      <c r="AJ126" s="57">
        <v>0</v>
      </c>
      <c r="AK126" s="57">
        <v>0</v>
      </c>
      <c r="AL126" s="57">
        <v>0</v>
      </c>
      <c r="AM126" s="57">
        <v>265</v>
      </c>
      <c r="AN126" s="57">
        <v>1370</v>
      </c>
      <c r="AO126" s="57">
        <v>0</v>
      </c>
      <c r="AP126" s="57">
        <v>8500</v>
      </c>
      <c r="AQ126" s="57">
        <v>0</v>
      </c>
      <c r="AR126" s="57">
        <v>0</v>
      </c>
      <c r="AS126" s="57">
        <v>0</v>
      </c>
      <c r="AT126" s="58">
        <v>0</v>
      </c>
    </row>
    <row r="127" spans="1:46" ht="12.75">
      <c r="A127" s="14" t="s">
        <v>219</v>
      </c>
      <c r="B127" s="61">
        <v>227104842</v>
      </c>
      <c r="C127" s="61">
        <v>319506510</v>
      </c>
      <c r="D127" s="61">
        <v>11936914</v>
      </c>
      <c r="E127" s="61">
        <v>20727546</v>
      </c>
      <c r="F127" s="61">
        <v>1838260</v>
      </c>
      <c r="G127" s="61">
        <v>27525650</v>
      </c>
      <c r="H127" s="61">
        <v>24315273</v>
      </c>
      <c r="I127" s="61">
        <v>20028693</v>
      </c>
      <c r="J127" s="61">
        <v>6343466</v>
      </c>
      <c r="K127" s="61">
        <v>18178821</v>
      </c>
      <c r="L127" s="61">
        <v>5170003</v>
      </c>
      <c r="M127" s="61">
        <v>0</v>
      </c>
      <c r="N127" s="61">
        <v>0</v>
      </c>
      <c r="O127" s="61">
        <v>132000</v>
      </c>
      <c r="P127" s="61">
        <v>449592</v>
      </c>
      <c r="Q127" s="61">
        <v>10000000</v>
      </c>
      <c r="R127" s="61">
        <v>0</v>
      </c>
      <c r="S127" s="61">
        <v>10000000</v>
      </c>
      <c r="T127" s="61">
        <v>0</v>
      </c>
      <c r="U127" s="61">
        <v>0</v>
      </c>
      <c r="V127" s="61">
        <v>1310120</v>
      </c>
      <c r="W127" s="61">
        <v>0</v>
      </c>
      <c r="X127" s="61">
        <v>0</v>
      </c>
      <c r="Y127" s="61">
        <v>19661524</v>
      </c>
      <c r="Z127" s="61">
        <v>335</v>
      </c>
      <c r="AA127" s="61">
        <v>1700000</v>
      </c>
      <c r="AB127" s="61">
        <v>270719</v>
      </c>
      <c r="AC127" s="61">
        <v>2850000</v>
      </c>
      <c r="AD127" s="61">
        <v>2698</v>
      </c>
      <c r="AE127" s="61">
        <v>3693152</v>
      </c>
      <c r="AF127" s="61">
        <v>13762094</v>
      </c>
      <c r="AG127" s="61">
        <v>0</v>
      </c>
      <c r="AH127" s="61">
        <v>10500646</v>
      </c>
      <c r="AI127" s="61">
        <v>0</v>
      </c>
      <c r="AJ127" s="61">
        <v>2296060</v>
      </c>
      <c r="AK127" s="61">
        <v>0</v>
      </c>
      <c r="AL127" s="61">
        <v>3989000</v>
      </c>
      <c r="AM127" s="61">
        <v>0</v>
      </c>
      <c r="AN127" s="61">
        <v>5935000</v>
      </c>
      <c r="AO127" s="61">
        <v>552162000</v>
      </c>
      <c r="AP127" s="61">
        <v>4569466</v>
      </c>
      <c r="AQ127" s="61">
        <v>4155000</v>
      </c>
      <c r="AR127" s="61">
        <v>279631</v>
      </c>
      <c r="AS127" s="61">
        <v>266616</v>
      </c>
      <c r="AT127" s="62">
        <v>0</v>
      </c>
    </row>
    <row r="128" spans="1:46" ht="12.75">
      <c r="A128" s="23" t="s">
        <v>215</v>
      </c>
      <c r="B128" s="35">
        <v>39725164</v>
      </c>
      <c r="C128" s="35">
        <v>79349560</v>
      </c>
      <c r="D128" s="35">
        <v>4360718</v>
      </c>
      <c r="E128" s="35">
        <v>3299751</v>
      </c>
      <c r="F128" s="35">
        <v>486850</v>
      </c>
      <c r="G128" s="35">
        <v>17321520</v>
      </c>
      <c r="H128" s="35">
        <v>6491030</v>
      </c>
      <c r="I128" s="35">
        <v>13205408</v>
      </c>
      <c r="J128" s="35">
        <v>1352032</v>
      </c>
      <c r="K128" s="35">
        <v>5420397</v>
      </c>
      <c r="L128" s="35">
        <v>133839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27816</v>
      </c>
      <c r="AC128" s="35">
        <v>0</v>
      </c>
      <c r="AD128" s="35">
        <v>1152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552162000</v>
      </c>
      <c r="AP128" s="35">
        <v>0</v>
      </c>
      <c r="AQ128" s="35">
        <v>0</v>
      </c>
      <c r="AR128" s="35">
        <v>0</v>
      </c>
      <c r="AS128" s="35">
        <v>0</v>
      </c>
      <c r="AT128" s="36">
        <v>0</v>
      </c>
    </row>
    <row r="129" spans="1:46" ht="12.75">
      <c r="A129" s="26" t="s">
        <v>216</v>
      </c>
      <c r="B129" s="37">
        <v>74773464</v>
      </c>
      <c r="C129" s="37">
        <v>115302450</v>
      </c>
      <c r="D129" s="37">
        <v>3308738</v>
      </c>
      <c r="E129" s="37">
        <v>5184375</v>
      </c>
      <c r="F129" s="37">
        <v>207580</v>
      </c>
      <c r="G129" s="37">
        <v>2207100</v>
      </c>
      <c r="H129" s="37">
        <v>8258355</v>
      </c>
      <c r="I129" s="37">
        <v>1923646</v>
      </c>
      <c r="J129" s="37">
        <v>1450000</v>
      </c>
      <c r="K129" s="37">
        <v>4145867</v>
      </c>
      <c r="L129" s="37">
        <v>3297209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557854</v>
      </c>
      <c r="W129" s="37">
        <v>0</v>
      </c>
      <c r="X129" s="37">
        <v>0</v>
      </c>
      <c r="Y129" s="37">
        <v>0</v>
      </c>
      <c r="Z129" s="37">
        <v>47</v>
      </c>
      <c r="AA129" s="37">
        <v>0</v>
      </c>
      <c r="AB129" s="37">
        <v>3003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38">
        <v>0</v>
      </c>
    </row>
    <row r="130" spans="1:46" ht="12.75">
      <c r="A130" s="26" t="s">
        <v>217</v>
      </c>
      <c r="B130" s="37">
        <v>42945161</v>
      </c>
      <c r="C130" s="37">
        <v>46401940</v>
      </c>
      <c r="D130" s="37">
        <v>1989083</v>
      </c>
      <c r="E130" s="37">
        <v>3583440</v>
      </c>
      <c r="F130" s="37">
        <v>537140</v>
      </c>
      <c r="G130" s="37">
        <v>2207100</v>
      </c>
      <c r="H130" s="37">
        <v>2812887</v>
      </c>
      <c r="I130" s="37">
        <v>2087546</v>
      </c>
      <c r="J130" s="37">
        <v>1655000</v>
      </c>
      <c r="K130" s="37">
        <v>2477678</v>
      </c>
      <c r="L130" s="37">
        <v>308091</v>
      </c>
      <c r="M130" s="37">
        <v>0</v>
      </c>
      <c r="N130" s="37">
        <v>0</v>
      </c>
      <c r="O130" s="37">
        <v>132000</v>
      </c>
      <c r="P130" s="37">
        <v>449592</v>
      </c>
      <c r="Q130" s="37">
        <v>10000000</v>
      </c>
      <c r="R130" s="37">
        <v>0</v>
      </c>
      <c r="S130" s="37">
        <v>6000000</v>
      </c>
      <c r="T130" s="37">
        <v>0</v>
      </c>
      <c r="U130" s="37">
        <v>0</v>
      </c>
      <c r="V130" s="37">
        <v>233248</v>
      </c>
      <c r="W130" s="37">
        <v>0</v>
      </c>
      <c r="X130" s="37">
        <v>0</v>
      </c>
      <c r="Y130" s="37">
        <v>14857488</v>
      </c>
      <c r="Z130" s="37">
        <v>48</v>
      </c>
      <c r="AA130" s="37">
        <v>900000</v>
      </c>
      <c r="AB130" s="37">
        <v>239900</v>
      </c>
      <c r="AC130" s="37">
        <v>1650000</v>
      </c>
      <c r="AD130" s="37">
        <v>0</v>
      </c>
      <c r="AE130" s="37">
        <v>3224696</v>
      </c>
      <c r="AF130" s="37">
        <v>8878462</v>
      </c>
      <c r="AG130" s="37">
        <v>0</v>
      </c>
      <c r="AH130" s="37">
        <v>3981228</v>
      </c>
      <c r="AI130" s="37">
        <v>0</v>
      </c>
      <c r="AJ130" s="37">
        <v>2296060</v>
      </c>
      <c r="AK130" s="37">
        <v>0</v>
      </c>
      <c r="AL130" s="37">
        <v>2000000</v>
      </c>
      <c r="AM130" s="37">
        <v>0</v>
      </c>
      <c r="AN130" s="37">
        <v>2676000</v>
      </c>
      <c r="AO130" s="37">
        <v>0</v>
      </c>
      <c r="AP130" s="37">
        <v>2376000</v>
      </c>
      <c r="AQ130" s="37">
        <v>4155000</v>
      </c>
      <c r="AR130" s="37">
        <v>279631</v>
      </c>
      <c r="AS130" s="37">
        <v>266616</v>
      </c>
      <c r="AT130" s="38">
        <v>0</v>
      </c>
    </row>
    <row r="131" spans="1:46" ht="12.75">
      <c r="A131" s="26" t="s">
        <v>218</v>
      </c>
      <c r="B131" s="37">
        <v>69661053</v>
      </c>
      <c r="C131" s="37">
        <v>78452560</v>
      </c>
      <c r="D131" s="37">
        <v>2278375</v>
      </c>
      <c r="E131" s="37">
        <v>8659980</v>
      </c>
      <c r="F131" s="37">
        <v>0</v>
      </c>
      <c r="G131" s="37">
        <v>5789930</v>
      </c>
      <c r="H131" s="37">
        <v>6753002</v>
      </c>
      <c r="I131" s="37">
        <v>2812093</v>
      </c>
      <c r="J131" s="37">
        <v>1886434</v>
      </c>
      <c r="K131" s="37">
        <v>6134879</v>
      </c>
      <c r="L131" s="37">
        <v>1430864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4000000</v>
      </c>
      <c r="T131" s="37">
        <v>0</v>
      </c>
      <c r="U131" s="37">
        <v>0</v>
      </c>
      <c r="V131" s="37">
        <v>519019</v>
      </c>
      <c r="W131" s="37">
        <v>0</v>
      </c>
      <c r="X131" s="37">
        <v>0</v>
      </c>
      <c r="Y131" s="37">
        <v>4804036</v>
      </c>
      <c r="Z131" s="37">
        <v>0</v>
      </c>
      <c r="AA131" s="37">
        <v>800000</v>
      </c>
      <c r="AB131" s="37">
        <v>0</v>
      </c>
      <c r="AC131" s="37">
        <v>1200000</v>
      </c>
      <c r="AD131" s="37">
        <v>0</v>
      </c>
      <c r="AE131" s="37">
        <v>468456</v>
      </c>
      <c r="AF131" s="37">
        <v>4883631</v>
      </c>
      <c r="AG131" s="37">
        <v>0</v>
      </c>
      <c r="AH131" s="37">
        <v>6519417</v>
      </c>
      <c r="AI131" s="37">
        <v>0</v>
      </c>
      <c r="AJ131" s="37">
        <v>0</v>
      </c>
      <c r="AK131" s="37">
        <v>0</v>
      </c>
      <c r="AL131" s="37">
        <v>1989000</v>
      </c>
      <c r="AM131" s="37">
        <v>0</v>
      </c>
      <c r="AN131" s="37">
        <v>3259000</v>
      </c>
      <c r="AO131" s="37">
        <v>0</v>
      </c>
      <c r="AP131" s="37">
        <v>2193466</v>
      </c>
      <c r="AQ131" s="37">
        <v>0</v>
      </c>
      <c r="AR131" s="37">
        <v>0</v>
      </c>
      <c r="AS131" s="37">
        <v>0</v>
      </c>
      <c r="AT131" s="38">
        <v>0</v>
      </c>
    </row>
    <row r="132" spans="1:46" ht="12.75">
      <c r="A132" s="14" t="s">
        <v>220</v>
      </c>
      <c r="B132" s="63">
        <f>SUM(B133:B136)</f>
        <v>4868.773698907957</v>
      </c>
      <c r="C132" s="63">
        <f aca="true" t="shared" si="57" ref="C132:AT132">SUM(C133:C136)</f>
        <v>4477.436101095093</v>
      </c>
      <c r="D132" s="63">
        <f t="shared" si="57"/>
        <v>2452.1572119127177</v>
      </c>
      <c r="E132" s="63">
        <f t="shared" si="57"/>
        <v>5247.48</v>
      </c>
      <c r="F132" s="63">
        <f t="shared" si="57"/>
        <v>0</v>
      </c>
      <c r="G132" s="63">
        <f t="shared" si="57"/>
        <v>3261.614479638009</v>
      </c>
      <c r="H132" s="63">
        <f t="shared" si="57"/>
        <v>3720.001913352993</v>
      </c>
      <c r="I132" s="63">
        <f t="shared" si="57"/>
        <v>1927.3348480689426</v>
      </c>
      <c r="J132" s="63">
        <f t="shared" si="57"/>
        <v>2537.3864000000003</v>
      </c>
      <c r="K132" s="63">
        <f t="shared" si="57"/>
        <v>2560.0367553865653</v>
      </c>
      <c r="L132" s="63">
        <f t="shared" si="57"/>
        <v>2476.3049057829758</v>
      </c>
      <c r="M132" s="63">
        <f t="shared" si="57"/>
        <v>0</v>
      </c>
      <c r="N132" s="63">
        <f t="shared" si="57"/>
        <v>0</v>
      </c>
      <c r="O132" s="63">
        <f t="shared" si="57"/>
        <v>0</v>
      </c>
      <c r="P132" s="63">
        <f t="shared" si="57"/>
        <v>37.466</v>
      </c>
      <c r="Q132" s="63">
        <f t="shared" si="57"/>
        <v>0</v>
      </c>
      <c r="R132" s="63">
        <f t="shared" si="57"/>
        <v>0</v>
      </c>
      <c r="S132" s="63">
        <f t="shared" si="57"/>
        <v>1104.8805986491695</v>
      </c>
      <c r="T132" s="63">
        <f t="shared" si="57"/>
        <v>0</v>
      </c>
      <c r="U132" s="63">
        <f t="shared" si="57"/>
        <v>0</v>
      </c>
      <c r="V132" s="63">
        <f t="shared" si="57"/>
        <v>2</v>
      </c>
      <c r="W132" s="63">
        <f t="shared" si="57"/>
        <v>0</v>
      </c>
      <c r="X132" s="63">
        <f t="shared" si="57"/>
        <v>0</v>
      </c>
      <c r="Y132" s="63">
        <f t="shared" si="57"/>
        <v>5259.354258465853</v>
      </c>
      <c r="Z132" s="63">
        <f t="shared" si="57"/>
        <v>5.8837479496992895</v>
      </c>
      <c r="AA132" s="63">
        <f t="shared" si="57"/>
        <v>3.3496054600104497</v>
      </c>
      <c r="AB132" s="63">
        <f t="shared" si="57"/>
        <v>70.99838144765783</v>
      </c>
      <c r="AC132" s="63">
        <f t="shared" si="57"/>
        <v>0</v>
      </c>
      <c r="AD132" s="63">
        <f t="shared" si="57"/>
        <v>1.152</v>
      </c>
      <c r="AE132" s="63">
        <f t="shared" si="57"/>
        <v>526.1902536778701</v>
      </c>
      <c r="AF132" s="63">
        <f t="shared" si="57"/>
        <v>3048.679160953232</v>
      </c>
      <c r="AG132" s="63">
        <f t="shared" si="57"/>
        <v>0</v>
      </c>
      <c r="AH132" s="63">
        <f t="shared" si="57"/>
        <v>2602.938944568571</v>
      </c>
      <c r="AI132" s="63">
        <f t="shared" si="57"/>
        <v>0</v>
      </c>
      <c r="AJ132" s="63">
        <f t="shared" si="57"/>
        <v>0</v>
      </c>
      <c r="AK132" s="63">
        <f t="shared" si="57"/>
        <v>0</v>
      </c>
      <c r="AL132" s="63">
        <f t="shared" si="57"/>
        <v>259.33609958506224</v>
      </c>
      <c r="AM132" s="63">
        <f t="shared" si="57"/>
        <v>0</v>
      </c>
      <c r="AN132" s="63">
        <f t="shared" si="57"/>
        <v>2798.926308311084</v>
      </c>
      <c r="AO132" s="63">
        <f t="shared" si="57"/>
        <v>1909.4851435843523</v>
      </c>
      <c r="AP132" s="63">
        <f t="shared" si="57"/>
        <v>537.5842352941177</v>
      </c>
      <c r="AQ132" s="63">
        <f t="shared" si="57"/>
        <v>0</v>
      </c>
      <c r="AR132" s="63">
        <f t="shared" si="57"/>
        <v>335.6914765906362</v>
      </c>
      <c r="AS132" s="63">
        <f t="shared" si="57"/>
        <v>47.7720838559398</v>
      </c>
      <c r="AT132" s="64">
        <f t="shared" si="57"/>
        <v>0</v>
      </c>
    </row>
    <row r="133" spans="1:46" ht="12.75">
      <c r="A133" s="23" t="s">
        <v>215</v>
      </c>
      <c r="B133" s="65">
        <f>IF(B123=0,0,B128/B123)</f>
        <v>794.50328</v>
      </c>
      <c r="C133" s="65">
        <f aca="true" t="shared" si="58" ref="C133:AT136">IF(C123=0,0,C128/C123)</f>
        <v>1056.9935128078753</v>
      </c>
      <c r="D133" s="65">
        <f t="shared" si="58"/>
        <v>816.0026197604791</v>
      </c>
      <c r="E133" s="65">
        <f t="shared" si="58"/>
        <v>835.38</v>
      </c>
      <c r="F133" s="65">
        <f t="shared" si="58"/>
        <v>0</v>
      </c>
      <c r="G133" s="65">
        <f t="shared" si="58"/>
        <v>2037.825882352941</v>
      </c>
      <c r="H133" s="65">
        <f t="shared" si="58"/>
        <v>722.3492098820387</v>
      </c>
      <c r="I133" s="65">
        <f t="shared" si="58"/>
        <v>1142.9295482084126</v>
      </c>
      <c r="J133" s="65">
        <f t="shared" si="58"/>
        <v>540.8128</v>
      </c>
      <c r="K133" s="65">
        <f t="shared" si="58"/>
        <v>763.3286861005492</v>
      </c>
      <c r="L133" s="65">
        <f t="shared" si="58"/>
        <v>51.635416666666664</v>
      </c>
      <c r="M133" s="65">
        <f t="shared" si="58"/>
        <v>0</v>
      </c>
      <c r="N133" s="65">
        <f t="shared" si="58"/>
        <v>0</v>
      </c>
      <c r="O133" s="65">
        <f t="shared" si="58"/>
        <v>0</v>
      </c>
      <c r="P133" s="65">
        <f t="shared" si="58"/>
        <v>0</v>
      </c>
      <c r="Q133" s="65">
        <f t="shared" si="58"/>
        <v>0</v>
      </c>
      <c r="R133" s="65">
        <f t="shared" si="58"/>
        <v>0</v>
      </c>
      <c r="S133" s="65">
        <f t="shared" si="58"/>
        <v>0</v>
      </c>
      <c r="T133" s="65">
        <f t="shared" si="58"/>
        <v>0</v>
      </c>
      <c r="U133" s="65">
        <f t="shared" si="58"/>
        <v>0</v>
      </c>
      <c r="V133" s="65">
        <f t="shared" si="58"/>
        <v>0</v>
      </c>
      <c r="W133" s="65">
        <f t="shared" si="58"/>
        <v>0</v>
      </c>
      <c r="X133" s="65">
        <f t="shared" si="58"/>
        <v>0</v>
      </c>
      <c r="Y133" s="65">
        <f t="shared" si="58"/>
        <v>0</v>
      </c>
      <c r="Z133" s="65">
        <f t="shared" si="58"/>
        <v>0</v>
      </c>
      <c r="AA133" s="65">
        <f t="shared" si="58"/>
        <v>0</v>
      </c>
      <c r="AB133" s="65">
        <f t="shared" si="58"/>
        <v>0.5425924119769824</v>
      </c>
      <c r="AC133" s="65">
        <f t="shared" si="58"/>
        <v>0</v>
      </c>
      <c r="AD133" s="65">
        <f t="shared" si="58"/>
        <v>1.152</v>
      </c>
      <c r="AE133" s="65">
        <f t="shared" si="58"/>
        <v>0</v>
      </c>
      <c r="AF133" s="65">
        <f t="shared" si="58"/>
        <v>0</v>
      </c>
      <c r="AG133" s="65">
        <f t="shared" si="58"/>
        <v>0</v>
      </c>
      <c r="AH133" s="65">
        <f t="shared" si="58"/>
        <v>0</v>
      </c>
      <c r="AI133" s="65">
        <f t="shared" si="58"/>
        <v>0</v>
      </c>
      <c r="AJ133" s="65">
        <f t="shared" si="58"/>
        <v>0</v>
      </c>
      <c r="AK133" s="65">
        <f t="shared" si="58"/>
        <v>0</v>
      </c>
      <c r="AL133" s="65">
        <f t="shared" si="58"/>
        <v>0</v>
      </c>
      <c r="AM133" s="65">
        <f t="shared" si="58"/>
        <v>0</v>
      </c>
      <c r="AN133" s="65">
        <f t="shared" si="58"/>
        <v>0</v>
      </c>
      <c r="AO133" s="65">
        <f t="shared" si="58"/>
        <v>1909.4851435843523</v>
      </c>
      <c r="AP133" s="65">
        <f t="shared" si="58"/>
        <v>0</v>
      </c>
      <c r="AQ133" s="65">
        <f t="shared" si="58"/>
        <v>0</v>
      </c>
      <c r="AR133" s="65">
        <f t="shared" si="58"/>
        <v>0</v>
      </c>
      <c r="AS133" s="65">
        <f t="shared" si="58"/>
        <v>0</v>
      </c>
      <c r="AT133" s="66">
        <f t="shared" si="58"/>
        <v>0</v>
      </c>
    </row>
    <row r="134" spans="1:46" ht="12.75">
      <c r="A134" s="26" t="s">
        <v>216</v>
      </c>
      <c r="B134" s="67">
        <f>IF(B124=0,0,B129/B124)</f>
        <v>1166.5126989079563</v>
      </c>
      <c r="C134" s="67">
        <f t="shared" si="58"/>
        <v>1531.058040871609</v>
      </c>
      <c r="D134" s="67">
        <f t="shared" si="58"/>
        <v>616.0376093837274</v>
      </c>
      <c r="E134" s="67">
        <f t="shared" si="58"/>
        <v>1312.5</v>
      </c>
      <c r="F134" s="67">
        <f t="shared" si="58"/>
        <v>0</v>
      </c>
      <c r="G134" s="67">
        <f t="shared" si="58"/>
        <v>259.6588235294118</v>
      </c>
      <c r="H134" s="67">
        <f t="shared" si="58"/>
        <v>1813.4288537549407</v>
      </c>
      <c r="I134" s="67">
        <f t="shared" si="58"/>
        <v>0</v>
      </c>
      <c r="J134" s="67">
        <f t="shared" si="58"/>
        <v>580</v>
      </c>
      <c r="K134" s="67">
        <f t="shared" si="58"/>
        <v>583.8426982115195</v>
      </c>
      <c r="L134" s="67">
        <f t="shared" si="58"/>
        <v>1272.07137345679</v>
      </c>
      <c r="M134" s="67">
        <f t="shared" si="58"/>
        <v>0</v>
      </c>
      <c r="N134" s="67">
        <f t="shared" si="58"/>
        <v>0</v>
      </c>
      <c r="O134" s="67">
        <f t="shared" si="58"/>
        <v>0</v>
      </c>
      <c r="P134" s="67">
        <f t="shared" si="58"/>
        <v>0</v>
      </c>
      <c r="Q134" s="67">
        <f t="shared" si="58"/>
        <v>0</v>
      </c>
      <c r="R134" s="67">
        <f t="shared" si="58"/>
        <v>0</v>
      </c>
      <c r="S134" s="67">
        <f t="shared" si="58"/>
        <v>0</v>
      </c>
      <c r="T134" s="67">
        <f t="shared" si="58"/>
        <v>0</v>
      </c>
      <c r="U134" s="67">
        <f t="shared" si="58"/>
        <v>0</v>
      </c>
      <c r="V134" s="67">
        <f t="shared" si="58"/>
        <v>0</v>
      </c>
      <c r="W134" s="67">
        <f t="shared" si="58"/>
        <v>0</v>
      </c>
      <c r="X134" s="67">
        <f t="shared" si="58"/>
        <v>0</v>
      </c>
      <c r="Y134" s="67">
        <f t="shared" si="58"/>
        <v>0</v>
      </c>
      <c r="Z134" s="67">
        <f t="shared" si="58"/>
        <v>5.875</v>
      </c>
      <c r="AA134" s="67">
        <f t="shared" si="58"/>
        <v>0</v>
      </c>
      <c r="AB134" s="67">
        <f t="shared" si="58"/>
        <v>45.5</v>
      </c>
      <c r="AC134" s="67">
        <f t="shared" si="58"/>
        <v>0</v>
      </c>
      <c r="AD134" s="67">
        <f t="shared" si="58"/>
        <v>0</v>
      </c>
      <c r="AE134" s="67">
        <f t="shared" si="58"/>
        <v>0</v>
      </c>
      <c r="AF134" s="67">
        <f t="shared" si="58"/>
        <v>0</v>
      </c>
      <c r="AG134" s="67">
        <f t="shared" si="58"/>
        <v>0</v>
      </c>
      <c r="AH134" s="67">
        <f t="shared" si="58"/>
        <v>0</v>
      </c>
      <c r="AI134" s="67">
        <f t="shared" si="58"/>
        <v>0</v>
      </c>
      <c r="AJ134" s="67">
        <f t="shared" si="58"/>
        <v>0</v>
      </c>
      <c r="AK134" s="67">
        <f t="shared" si="58"/>
        <v>0</v>
      </c>
      <c r="AL134" s="67">
        <f t="shared" si="58"/>
        <v>0</v>
      </c>
      <c r="AM134" s="67">
        <f t="shared" si="58"/>
        <v>0</v>
      </c>
      <c r="AN134" s="67">
        <f t="shared" si="58"/>
        <v>0</v>
      </c>
      <c r="AO134" s="67">
        <f t="shared" si="58"/>
        <v>0</v>
      </c>
      <c r="AP134" s="67">
        <f t="shared" si="58"/>
        <v>0</v>
      </c>
      <c r="AQ134" s="67">
        <f t="shared" si="58"/>
        <v>0</v>
      </c>
      <c r="AR134" s="67">
        <f t="shared" si="58"/>
        <v>0</v>
      </c>
      <c r="AS134" s="67">
        <f t="shared" si="58"/>
        <v>0</v>
      </c>
      <c r="AT134" s="68">
        <f t="shared" si="58"/>
        <v>0</v>
      </c>
    </row>
    <row r="135" spans="1:46" ht="12.75">
      <c r="A135" s="26" t="s">
        <v>217</v>
      </c>
      <c r="B135" s="67">
        <f>IF(B125=0,0,B130/B125)</f>
        <v>858.90322</v>
      </c>
      <c r="C135" s="67">
        <f t="shared" si="58"/>
        <v>716.6654825706211</v>
      </c>
      <c r="D135" s="67">
        <f t="shared" si="58"/>
        <v>596.7845784578458</v>
      </c>
      <c r="E135" s="67">
        <f t="shared" si="58"/>
        <v>907.2</v>
      </c>
      <c r="F135" s="67">
        <f t="shared" si="58"/>
        <v>0</v>
      </c>
      <c r="G135" s="67">
        <f t="shared" si="58"/>
        <v>282.96153846153845</v>
      </c>
      <c r="H135" s="67">
        <f t="shared" si="58"/>
        <v>422.2919981984687</v>
      </c>
      <c r="I135" s="67">
        <f t="shared" si="58"/>
        <v>0</v>
      </c>
      <c r="J135" s="67">
        <f t="shared" si="58"/>
        <v>662</v>
      </c>
      <c r="K135" s="67">
        <f t="shared" si="58"/>
        <v>348.91958879031125</v>
      </c>
      <c r="L135" s="67">
        <f t="shared" si="58"/>
        <v>600.5672514619883</v>
      </c>
      <c r="M135" s="67">
        <f t="shared" si="58"/>
        <v>0</v>
      </c>
      <c r="N135" s="67">
        <f t="shared" si="58"/>
        <v>0</v>
      </c>
      <c r="O135" s="67">
        <f t="shared" si="58"/>
        <v>0</v>
      </c>
      <c r="P135" s="67">
        <f t="shared" si="58"/>
        <v>37.466</v>
      </c>
      <c r="Q135" s="67">
        <f t="shared" si="58"/>
        <v>0</v>
      </c>
      <c r="R135" s="67">
        <f t="shared" si="58"/>
        <v>0</v>
      </c>
      <c r="S135" s="67">
        <f t="shared" si="58"/>
        <v>397.66702014846237</v>
      </c>
      <c r="T135" s="67">
        <f t="shared" si="58"/>
        <v>0</v>
      </c>
      <c r="U135" s="67">
        <f t="shared" si="58"/>
        <v>0</v>
      </c>
      <c r="V135" s="67">
        <f t="shared" si="58"/>
        <v>1</v>
      </c>
      <c r="W135" s="67">
        <f t="shared" si="58"/>
        <v>0</v>
      </c>
      <c r="X135" s="67">
        <f t="shared" si="58"/>
        <v>0</v>
      </c>
      <c r="Y135" s="67">
        <f t="shared" si="58"/>
        <v>5091.668265935572</v>
      </c>
      <c r="Z135" s="67">
        <f t="shared" si="58"/>
        <v>0.008747949699289229</v>
      </c>
      <c r="AA135" s="67">
        <f t="shared" si="58"/>
        <v>1.232105380604197</v>
      </c>
      <c r="AB135" s="67">
        <f t="shared" si="58"/>
        <v>24.955789035680848</v>
      </c>
      <c r="AC135" s="67">
        <f t="shared" si="58"/>
        <v>0</v>
      </c>
      <c r="AD135" s="67">
        <f t="shared" si="58"/>
        <v>0</v>
      </c>
      <c r="AE135" s="67">
        <f t="shared" si="58"/>
        <v>426.6035189839926</v>
      </c>
      <c r="AF135" s="67">
        <f t="shared" si="58"/>
        <v>1338.125395629239</v>
      </c>
      <c r="AG135" s="67">
        <f t="shared" si="58"/>
        <v>0</v>
      </c>
      <c r="AH135" s="67">
        <f t="shared" si="58"/>
        <v>1687.6761339550658</v>
      </c>
      <c r="AI135" s="67">
        <f t="shared" si="58"/>
        <v>0</v>
      </c>
      <c r="AJ135" s="67">
        <f t="shared" si="58"/>
        <v>0</v>
      </c>
      <c r="AK135" s="67">
        <f t="shared" si="58"/>
        <v>0</v>
      </c>
      <c r="AL135" s="67">
        <f t="shared" si="58"/>
        <v>259.33609958506224</v>
      </c>
      <c r="AM135" s="67">
        <f t="shared" si="58"/>
        <v>0</v>
      </c>
      <c r="AN135" s="67">
        <f t="shared" si="58"/>
        <v>420.09419152276297</v>
      </c>
      <c r="AO135" s="67">
        <f t="shared" si="58"/>
        <v>0</v>
      </c>
      <c r="AP135" s="67">
        <f t="shared" si="58"/>
        <v>279.52941176470586</v>
      </c>
      <c r="AQ135" s="67">
        <f t="shared" si="58"/>
        <v>0</v>
      </c>
      <c r="AR135" s="67">
        <f t="shared" si="58"/>
        <v>335.6914765906362</v>
      </c>
      <c r="AS135" s="67">
        <f t="shared" si="58"/>
        <v>47.7720838559398</v>
      </c>
      <c r="AT135" s="68">
        <f t="shared" si="58"/>
        <v>0</v>
      </c>
    </row>
    <row r="136" spans="1:46" ht="12.75">
      <c r="A136" s="26" t="s">
        <v>218</v>
      </c>
      <c r="B136" s="67">
        <f>IF(B126=0,0,B131/B126)</f>
        <v>2048.8545</v>
      </c>
      <c r="C136" s="67">
        <f t="shared" si="58"/>
        <v>1172.719064844988</v>
      </c>
      <c r="D136" s="67">
        <f t="shared" si="58"/>
        <v>423.3324043106652</v>
      </c>
      <c r="E136" s="67">
        <f t="shared" si="58"/>
        <v>2192.4</v>
      </c>
      <c r="F136" s="67">
        <f t="shared" si="58"/>
        <v>0</v>
      </c>
      <c r="G136" s="67">
        <f t="shared" si="58"/>
        <v>681.1682352941176</v>
      </c>
      <c r="H136" s="67">
        <f t="shared" si="58"/>
        <v>761.9318515175448</v>
      </c>
      <c r="I136" s="67">
        <f t="shared" si="58"/>
        <v>784.40529986053</v>
      </c>
      <c r="J136" s="67">
        <f t="shared" si="58"/>
        <v>754.5736</v>
      </c>
      <c r="K136" s="67">
        <f t="shared" si="58"/>
        <v>863.9457822841853</v>
      </c>
      <c r="L136" s="67">
        <f t="shared" si="58"/>
        <v>552.0308641975308</v>
      </c>
      <c r="M136" s="67">
        <f t="shared" si="58"/>
        <v>0</v>
      </c>
      <c r="N136" s="67">
        <f t="shared" si="58"/>
        <v>0</v>
      </c>
      <c r="O136" s="67">
        <f t="shared" si="58"/>
        <v>0</v>
      </c>
      <c r="P136" s="67">
        <f t="shared" si="58"/>
        <v>0</v>
      </c>
      <c r="Q136" s="67">
        <f t="shared" si="58"/>
        <v>0</v>
      </c>
      <c r="R136" s="67">
        <f t="shared" si="58"/>
        <v>0</v>
      </c>
      <c r="S136" s="67">
        <f t="shared" si="58"/>
        <v>707.2135785007072</v>
      </c>
      <c r="T136" s="67">
        <f t="shared" si="58"/>
        <v>0</v>
      </c>
      <c r="U136" s="67">
        <f t="shared" si="58"/>
        <v>0</v>
      </c>
      <c r="V136" s="67">
        <f t="shared" si="58"/>
        <v>1</v>
      </c>
      <c r="W136" s="67">
        <f t="shared" si="58"/>
        <v>0</v>
      </c>
      <c r="X136" s="67">
        <f t="shared" si="58"/>
        <v>0</v>
      </c>
      <c r="Y136" s="67">
        <f t="shared" si="58"/>
        <v>167.6859925302803</v>
      </c>
      <c r="Z136" s="67">
        <f t="shared" si="58"/>
        <v>0</v>
      </c>
      <c r="AA136" s="67">
        <f t="shared" si="58"/>
        <v>2.117500079406253</v>
      </c>
      <c r="AB136" s="67">
        <f t="shared" si="58"/>
        <v>0</v>
      </c>
      <c r="AC136" s="67">
        <f t="shared" si="58"/>
        <v>0</v>
      </c>
      <c r="AD136" s="67">
        <f t="shared" si="58"/>
        <v>0</v>
      </c>
      <c r="AE136" s="67">
        <f t="shared" si="58"/>
        <v>99.58673469387755</v>
      </c>
      <c r="AF136" s="67">
        <f t="shared" si="58"/>
        <v>1710.553765323993</v>
      </c>
      <c r="AG136" s="67">
        <f t="shared" si="58"/>
        <v>0</v>
      </c>
      <c r="AH136" s="67">
        <f t="shared" si="58"/>
        <v>915.2628106135055</v>
      </c>
      <c r="AI136" s="67">
        <f t="shared" si="58"/>
        <v>0</v>
      </c>
      <c r="AJ136" s="67">
        <f t="shared" si="58"/>
        <v>0</v>
      </c>
      <c r="AK136" s="67">
        <f t="shared" si="58"/>
        <v>0</v>
      </c>
      <c r="AL136" s="67">
        <f t="shared" si="58"/>
        <v>0</v>
      </c>
      <c r="AM136" s="67">
        <f t="shared" si="58"/>
        <v>0</v>
      </c>
      <c r="AN136" s="67">
        <f t="shared" si="58"/>
        <v>2378.832116788321</v>
      </c>
      <c r="AO136" s="67">
        <f t="shared" si="58"/>
        <v>0</v>
      </c>
      <c r="AP136" s="67">
        <f t="shared" si="58"/>
        <v>258.05482352941175</v>
      </c>
      <c r="AQ136" s="67">
        <f t="shared" si="58"/>
        <v>0</v>
      </c>
      <c r="AR136" s="67">
        <f t="shared" si="58"/>
        <v>0</v>
      </c>
      <c r="AS136" s="67">
        <f t="shared" si="58"/>
        <v>0</v>
      </c>
      <c r="AT136" s="68">
        <f t="shared" si="58"/>
        <v>0</v>
      </c>
    </row>
    <row r="137" spans="1:46" ht="25.5">
      <c r="A137" s="14" t="s">
        <v>221</v>
      </c>
      <c r="B137" s="69">
        <f>+B132*B123</f>
        <v>243438684.94539782</v>
      </c>
      <c r="C137" s="69">
        <f aca="true" t="shared" si="59" ref="C137:AT137">+C132*C123</f>
        <v>336125605.5453098</v>
      </c>
      <c r="D137" s="69">
        <f t="shared" si="59"/>
        <v>13104328.140461564</v>
      </c>
      <c r="E137" s="69">
        <f t="shared" si="59"/>
        <v>20727546</v>
      </c>
      <c r="F137" s="69">
        <f t="shared" si="59"/>
        <v>0</v>
      </c>
      <c r="G137" s="69">
        <f t="shared" si="59"/>
        <v>27723723.076923076</v>
      </c>
      <c r="H137" s="69">
        <f t="shared" si="59"/>
        <v>33427937.193389997</v>
      </c>
      <c r="I137" s="69">
        <f t="shared" si="59"/>
        <v>22268426.83458856</v>
      </c>
      <c r="J137" s="69">
        <f t="shared" si="59"/>
        <v>6343466.000000001</v>
      </c>
      <c r="K137" s="69">
        <f t="shared" si="59"/>
        <v>18178821</v>
      </c>
      <c r="L137" s="69">
        <f t="shared" si="59"/>
        <v>6418582.315789473</v>
      </c>
      <c r="M137" s="69">
        <f t="shared" si="59"/>
        <v>0</v>
      </c>
      <c r="N137" s="69">
        <f t="shared" si="59"/>
        <v>0</v>
      </c>
      <c r="O137" s="69">
        <f t="shared" si="59"/>
        <v>0</v>
      </c>
      <c r="P137" s="69">
        <f t="shared" si="59"/>
        <v>447980.962</v>
      </c>
      <c r="Q137" s="69">
        <f t="shared" si="59"/>
        <v>0</v>
      </c>
      <c r="R137" s="69">
        <f t="shared" si="59"/>
        <v>0</v>
      </c>
      <c r="S137" s="69">
        <f t="shared" si="59"/>
        <v>0</v>
      </c>
      <c r="T137" s="69">
        <f t="shared" si="59"/>
        <v>0</v>
      </c>
      <c r="U137" s="69">
        <f t="shared" si="59"/>
        <v>0</v>
      </c>
      <c r="V137" s="69">
        <f t="shared" si="59"/>
        <v>0</v>
      </c>
      <c r="W137" s="69">
        <f t="shared" si="59"/>
        <v>0</v>
      </c>
      <c r="X137" s="69">
        <f t="shared" si="59"/>
        <v>0</v>
      </c>
      <c r="Y137" s="69">
        <f t="shared" si="59"/>
        <v>0</v>
      </c>
      <c r="Z137" s="69">
        <f t="shared" si="59"/>
        <v>47.069983597594316</v>
      </c>
      <c r="AA137" s="69">
        <f t="shared" si="59"/>
        <v>0</v>
      </c>
      <c r="AB137" s="69">
        <f t="shared" si="59"/>
        <v>3639732.024914179</v>
      </c>
      <c r="AC137" s="69">
        <f t="shared" si="59"/>
        <v>0</v>
      </c>
      <c r="AD137" s="69">
        <f t="shared" si="59"/>
        <v>1152</v>
      </c>
      <c r="AE137" s="69">
        <f t="shared" si="59"/>
        <v>0</v>
      </c>
      <c r="AF137" s="69">
        <f t="shared" si="59"/>
        <v>0</v>
      </c>
      <c r="AG137" s="69">
        <f t="shared" si="59"/>
        <v>0</v>
      </c>
      <c r="AH137" s="69">
        <f t="shared" si="59"/>
        <v>0</v>
      </c>
      <c r="AI137" s="69">
        <f t="shared" si="59"/>
        <v>0</v>
      </c>
      <c r="AJ137" s="69">
        <f t="shared" si="59"/>
        <v>0</v>
      </c>
      <c r="AK137" s="69">
        <f t="shared" si="59"/>
        <v>0</v>
      </c>
      <c r="AL137" s="69">
        <f t="shared" si="59"/>
        <v>0</v>
      </c>
      <c r="AM137" s="69">
        <f t="shared" si="59"/>
        <v>0</v>
      </c>
      <c r="AN137" s="69">
        <f t="shared" si="59"/>
        <v>0</v>
      </c>
      <c r="AO137" s="69">
        <f t="shared" si="59"/>
        <v>552162000</v>
      </c>
      <c r="AP137" s="69">
        <f t="shared" si="59"/>
        <v>0</v>
      </c>
      <c r="AQ137" s="69">
        <f t="shared" si="59"/>
        <v>0</v>
      </c>
      <c r="AR137" s="69">
        <f t="shared" si="59"/>
        <v>0</v>
      </c>
      <c r="AS137" s="69">
        <f t="shared" si="59"/>
        <v>0</v>
      </c>
      <c r="AT137" s="70">
        <f t="shared" si="59"/>
        <v>0</v>
      </c>
    </row>
    <row r="138" spans="1:46" ht="25.5">
      <c r="A138" s="11" t="s">
        <v>222</v>
      </c>
      <c r="B138" s="71">
        <v>227104842</v>
      </c>
      <c r="C138" s="71">
        <v>318506510</v>
      </c>
      <c r="D138" s="71">
        <v>11368489</v>
      </c>
      <c r="E138" s="71">
        <v>11649680</v>
      </c>
      <c r="F138" s="71">
        <v>2140031</v>
      </c>
      <c r="G138" s="71">
        <v>0</v>
      </c>
      <c r="H138" s="71">
        <v>24315273</v>
      </c>
      <c r="I138" s="71">
        <v>8940613</v>
      </c>
      <c r="J138" s="71">
        <v>1</v>
      </c>
      <c r="K138" s="71">
        <v>19160477</v>
      </c>
      <c r="L138" s="71">
        <v>8928151</v>
      </c>
      <c r="M138" s="71">
        <v>0</v>
      </c>
      <c r="N138" s="71">
        <v>0</v>
      </c>
      <c r="O138" s="71">
        <v>0</v>
      </c>
      <c r="P138" s="71">
        <v>1006422</v>
      </c>
      <c r="Q138" s="71">
        <v>10000000</v>
      </c>
      <c r="R138" s="71">
        <v>0</v>
      </c>
      <c r="S138" s="71">
        <v>10000000</v>
      </c>
      <c r="T138" s="71">
        <v>0</v>
      </c>
      <c r="U138" s="71">
        <v>0</v>
      </c>
      <c r="V138" s="71">
        <v>0</v>
      </c>
      <c r="W138" s="71">
        <v>0</v>
      </c>
      <c r="X138" s="71">
        <v>0</v>
      </c>
      <c r="Y138" s="71">
        <v>14683731</v>
      </c>
      <c r="Z138" s="71">
        <v>0</v>
      </c>
      <c r="AA138" s="71">
        <v>1700000</v>
      </c>
      <c r="AB138" s="71">
        <v>999999</v>
      </c>
      <c r="AC138" s="71">
        <v>2850000</v>
      </c>
      <c r="AD138" s="71">
        <v>2698</v>
      </c>
      <c r="AE138" s="71">
        <v>3883888</v>
      </c>
      <c r="AF138" s="71">
        <v>14016929</v>
      </c>
      <c r="AG138" s="71">
        <v>10687700</v>
      </c>
      <c r="AH138" s="71">
        <v>9546042</v>
      </c>
      <c r="AI138" s="71">
        <v>0</v>
      </c>
      <c r="AJ138" s="71">
        <v>0</v>
      </c>
      <c r="AK138" s="71">
        <v>0</v>
      </c>
      <c r="AL138" s="71">
        <v>3989000</v>
      </c>
      <c r="AM138" s="71">
        <v>0</v>
      </c>
      <c r="AN138" s="71">
        <v>5935000</v>
      </c>
      <c r="AO138" s="71">
        <v>0</v>
      </c>
      <c r="AP138" s="71">
        <v>4569466</v>
      </c>
      <c r="AQ138" s="71">
        <v>4155000</v>
      </c>
      <c r="AR138" s="71">
        <v>0</v>
      </c>
      <c r="AS138" s="71">
        <v>266616</v>
      </c>
      <c r="AT138" s="72">
        <v>0</v>
      </c>
    </row>
    <row r="139" spans="1:46" ht="12.75">
      <c r="A139" s="23" t="s">
        <v>223</v>
      </c>
      <c r="B139" s="35">
        <v>655141000</v>
      </c>
      <c r="C139" s="35">
        <v>774616000</v>
      </c>
      <c r="D139" s="35">
        <v>43279000</v>
      </c>
      <c r="E139" s="35">
        <v>44654000</v>
      </c>
      <c r="F139" s="35">
        <v>20720000</v>
      </c>
      <c r="G139" s="35">
        <v>75767000</v>
      </c>
      <c r="H139" s="35">
        <v>73102000</v>
      </c>
      <c r="I139" s="35">
        <v>55182000</v>
      </c>
      <c r="J139" s="35">
        <v>23452000</v>
      </c>
      <c r="K139" s="35">
        <v>82099000</v>
      </c>
      <c r="L139" s="35">
        <v>37662000</v>
      </c>
      <c r="M139" s="35">
        <v>80759000</v>
      </c>
      <c r="N139" s="35">
        <v>209735000</v>
      </c>
      <c r="O139" s="35">
        <v>234405000</v>
      </c>
      <c r="P139" s="35">
        <v>42202000</v>
      </c>
      <c r="Q139" s="35">
        <v>124034000</v>
      </c>
      <c r="R139" s="35">
        <v>82854000</v>
      </c>
      <c r="S139" s="35">
        <v>130357000</v>
      </c>
      <c r="T139" s="35">
        <v>26561000</v>
      </c>
      <c r="U139" s="35">
        <v>699595000</v>
      </c>
      <c r="V139" s="35">
        <v>40912000</v>
      </c>
      <c r="W139" s="35">
        <v>38820000</v>
      </c>
      <c r="X139" s="35">
        <v>24998000</v>
      </c>
      <c r="Y139" s="35">
        <v>117676000</v>
      </c>
      <c r="Z139" s="35">
        <v>145974000</v>
      </c>
      <c r="AA139" s="35">
        <v>116537000</v>
      </c>
      <c r="AB139" s="35">
        <v>134844000</v>
      </c>
      <c r="AC139" s="35">
        <v>59581000</v>
      </c>
      <c r="AD139" s="35">
        <v>446759000</v>
      </c>
      <c r="AE139" s="35">
        <v>132110000</v>
      </c>
      <c r="AF139" s="35">
        <v>135985000</v>
      </c>
      <c r="AG139" s="35">
        <v>27487000</v>
      </c>
      <c r="AH139" s="35">
        <v>27626000</v>
      </c>
      <c r="AI139" s="35">
        <v>209607000</v>
      </c>
      <c r="AJ139" s="35">
        <v>200197000</v>
      </c>
      <c r="AK139" s="35">
        <v>120534000</v>
      </c>
      <c r="AL139" s="35">
        <v>216750000</v>
      </c>
      <c r="AM139" s="35">
        <v>159404000</v>
      </c>
      <c r="AN139" s="35">
        <v>251210000</v>
      </c>
      <c r="AO139" s="35">
        <v>622201000</v>
      </c>
      <c r="AP139" s="35">
        <v>176181000</v>
      </c>
      <c r="AQ139" s="35">
        <v>169767000</v>
      </c>
      <c r="AR139" s="35">
        <v>181314000</v>
      </c>
      <c r="AS139" s="35">
        <v>98871000</v>
      </c>
      <c r="AT139" s="36">
        <v>365517000</v>
      </c>
    </row>
    <row r="140" spans="1:46" ht="12.75">
      <c r="A140" s="73" t="s">
        <v>224</v>
      </c>
      <c r="B140" s="74" t="str">
        <f>IF(B10&gt;0,"Funded","Unfunded")</f>
        <v>Funded</v>
      </c>
      <c r="C140" s="74" t="str">
        <f aca="true" t="shared" si="60" ref="C140:AT140">IF(C10&gt;0,"Funded","Unfunded")</f>
        <v>Funded</v>
      </c>
      <c r="D140" s="74" t="str">
        <f t="shared" si="60"/>
        <v>Funded</v>
      </c>
      <c r="E140" s="74" t="str">
        <f t="shared" si="60"/>
        <v>Funded</v>
      </c>
      <c r="F140" s="74" t="str">
        <f t="shared" si="60"/>
        <v>Unfunded</v>
      </c>
      <c r="G140" s="74" t="str">
        <f t="shared" si="60"/>
        <v>Funded</v>
      </c>
      <c r="H140" s="74" t="str">
        <f t="shared" si="60"/>
        <v>Unfunded</v>
      </c>
      <c r="I140" s="74" t="str">
        <f t="shared" si="60"/>
        <v>Funded</v>
      </c>
      <c r="J140" s="74" t="str">
        <f t="shared" si="60"/>
        <v>Unfunded</v>
      </c>
      <c r="K140" s="74" t="str">
        <f t="shared" si="60"/>
        <v>Unfunded</v>
      </c>
      <c r="L140" s="74" t="str">
        <f t="shared" si="60"/>
        <v>Funded</v>
      </c>
      <c r="M140" s="74" t="str">
        <f t="shared" si="60"/>
        <v>Funded</v>
      </c>
      <c r="N140" s="74" t="str">
        <f t="shared" si="60"/>
        <v>Funded</v>
      </c>
      <c r="O140" s="74" t="str">
        <f t="shared" si="60"/>
        <v>Funded</v>
      </c>
      <c r="P140" s="74" t="str">
        <f t="shared" si="60"/>
        <v>Funded</v>
      </c>
      <c r="Q140" s="74" t="str">
        <f t="shared" si="60"/>
        <v>Unfunded</v>
      </c>
      <c r="R140" s="74" t="str">
        <f t="shared" si="60"/>
        <v>Unfunded</v>
      </c>
      <c r="S140" s="74" t="str">
        <f t="shared" si="60"/>
        <v>Unfunded</v>
      </c>
      <c r="T140" s="74" t="str">
        <f t="shared" si="60"/>
        <v>Funded</v>
      </c>
      <c r="U140" s="74" t="str">
        <f t="shared" si="60"/>
        <v>Unfunded</v>
      </c>
      <c r="V140" s="74" t="str">
        <f t="shared" si="60"/>
        <v>Unfunded</v>
      </c>
      <c r="W140" s="74" t="str">
        <f t="shared" si="60"/>
        <v>Funded</v>
      </c>
      <c r="X140" s="74" t="str">
        <f t="shared" si="60"/>
        <v>Unfunded</v>
      </c>
      <c r="Y140" s="74" t="str">
        <f t="shared" si="60"/>
        <v>Funded</v>
      </c>
      <c r="Z140" s="74" t="str">
        <f t="shared" si="60"/>
        <v>Unfunded</v>
      </c>
      <c r="AA140" s="74" t="str">
        <f t="shared" si="60"/>
        <v>Funded</v>
      </c>
      <c r="AB140" s="74" t="str">
        <f t="shared" si="60"/>
        <v>Funded</v>
      </c>
      <c r="AC140" s="74" t="str">
        <f t="shared" si="60"/>
        <v>Unfunded</v>
      </c>
      <c r="AD140" s="74" t="str">
        <f t="shared" si="60"/>
        <v>Funded</v>
      </c>
      <c r="AE140" s="74" t="str">
        <f t="shared" si="60"/>
        <v>Funded</v>
      </c>
      <c r="AF140" s="74" t="str">
        <f t="shared" si="60"/>
        <v>Funded</v>
      </c>
      <c r="AG140" s="74" t="str">
        <f t="shared" si="60"/>
        <v>Unfunded</v>
      </c>
      <c r="AH140" s="74" t="str">
        <f t="shared" si="60"/>
        <v>Unfunded</v>
      </c>
      <c r="AI140" s="74" t="str">
        <f t="shared" si="60"/>
        <v>Funded</v>
      </c>
      <c r="AJ140" s="74" t="str">
        <f t="shared" si="60"/>
        <v>Funded</v>
      </c>
      <c r="AK140" s="74" t="str">
        <f t="shared" si="60"/>
        <v>Unfunded</v>
      </c>
      <c r="AL140" s="74" t="str">
        <f t="shared" si="60"/>
        <v>Funded</v>
      </c>
      <c r="AM140" s="74" t="str">
        <f t="shared" si="60"/>
        <v>Funded</v>
      </c>
      <c r="AN140" s="74" t="str">
        <f t="shared" si="60"/>
        <v>Funded</v>
      </c>
      <c r="AO140" s="74" t="str">
        <f t="shared" si="60"/>
        <v>Unfunded</v>
      </c>
      <c r="AP140" s="74" t="str">
        <f t="shared" si="60"/>
        <v>Funded</v>
      </c>
      <c r="AQ140" s="74" t="str">
        <f t="shared" si="60"/>
        <v>Funded</v>
      </c>
      <c r="AR140" s="74" t="str">
        <f t="shared" si="60"/>
        <v>Funded</v>
      </c>
      <c r="AS140" s="74" t="str">
        <f t="shared" si="60"/>
        <v>Funded</v>
      </c>
      <c r="AT140" s="75" t="str">
        <f t="shared" si="60"/>
        <v>Funded</v>
      </c>
    </row>
    <row r="141" spans="1:46" ht="12.75" hidden="1">
      <c r="A141" s="76" t="s">
        <v>225</v>
      </c>
      <c r="B141" s="77">
        <v>3960121356</v>
      </c>
      <c r="C141" s="77">
        <v>6547925903</v>
      </c>
      <c r="D141" s="77">
        <v>158669448</v>
      </c>
      <c r="E141" s="77">
        <v>115683550</v>
      </c>
      <c r="F141" s="77">
        <v>21620232</v>
      </c>
      <c r="G141" s="77">
        <v>272654473</v>
      </c>
      <c r="H141" s="77">
        <v>244449404</v>
      </c>
      <c r="I141" s="77">
        <v>48220423</v>
      </c>
      <c r="J141" s="77">
        <v>30073222</v>
      </c>
      <c r="K141" s="77">
        <v>486244908</v>
      </c>
      <c r="L141" s="77">
        <v>36347392</v>
      </c>
      <c r="M141" s="77">
        <v>43528300</v>
      </c>
      <c r="N141" s="77">
        <v>20750892</v>
      </c>
      <c r="O141" s="77">
        <v>34344108</v>
      </c>
      <c r="P141" s="77">
        <v>40451004</v>
      </c>
      <c r="Q141" s="77">
        <v>105050716</v>
      </c>
      <c r="R141" s="77">
        <v>17294374</v>
      </c>
      <c r="S141" s="77">
        <v>91219414</v>
      </c>
      <c r="T141" s="77">
        <v>48961850</v>
      </c>
      <c r="U141" s="77">
        <v>444596462</v>
      </c>
      <c r="V141" s="77">
        <v>1</v>
      </c>
      <c r="W141" s="77">
        <v>17601625</v>
      </c>
      <c r="X141" s="77">
        <v>29456856</v>
      </c>
      <c r="Y141" s="77">
        <v>364727940</v>
      </c>
      <c r="Z141" s="77">
        <v>78131366</v>
      </c>
      <c r="AA141" s="77">
        <v>24723716</v>
      </c>
      <c r="AB141" s="77">
        <v>12255110</v>
      </c>
      <c r="AC141" s="77">
        <v>12584268</v>
      </c>
      <c r="AD141" s="77">
        <v>169114751</v>
      </c>
      <c r="AE141" s="77">
        <v>42919625</v>
      </c>
      <c r="AF141" s="77">
        <v>41396196</v>
      </c>
      <c r="AG141" s="77">
        <v>120299396</v>
      </c>
      <c r="AH141" s="77">
        <v>52280369</v>
      </c>
      <c r="AI141" s="77">
        <v>33192504</v>
      </c>
      <c r="AJ141" s="77">
        <v>61836504</v>
      </c>
      <c r="AK141" s="77">
        <v>0</v>
      </c>
      <c r="AL141" s="77">
        <v>16049052</v>
      </c>
      <c r="AM141" s="77">
        <v>11151068</v>
      </c>
      <c r="AN141" s="77">
        <v>710530980</v>
      </c>
      <c r="AO141" s="77">
        <v>268096828</v>
      </c>
      <c r="AP141" s="77">
        <v>71399988</v>
      </c>
      <c r="AQ141" s="77">
        <v>36126815</v>
      </c>
      <c r="AR141" s="77">
        <v>54978648</v>
      </c>
      <c r="AS141" s="77">
        <v>12019365</v>
      </c>
      <c r="AT141" s="77">
        <v>170627136</v>
      </c>
    </row>
    <row r="142" spans="1:46" ht="12.75" hidden="1">
      <c r="A142" s="78" t="s">
        <v>226</v>
      </c>
      <c r="B142" s="37">
        <v>3608783434</v>
      </c>
      <c r="C142" s="37">
        <v>6345621740</v>
      </c>
      <c r="D142" s="37">
        <v>154780488</v>
      </c>
      <c r="E142" s="37">
        <v>121637950</v>
      </c>
      <c r="F142" s="37">
        <v>18607675</v>
      </c>
      <c r="G142" s="37">
        <v>316426377</v>
      </c>
      <c r="H142" s="37">
        <v>229355212</v>
      </c>
      <c r="I142" s="37">
        <v>47304305</v>
      </c>
      <c r="J142" s="37">
        <v>28053170</v>
      </c>
      <c r="K142" s="37">
        <v>516453460</v>
      </c>
      <c r="L142" s="37">
        <v>38745111</v>
      </c>
      <c r="M142" s="37">
        <v>1300000</v>
      </c>
      <c r="N142" s="37">
        <v>7571993</v>
      </c>
      <c r="O142" s="37">
        <v>25888653</v>
      </c>
      <c r="P142" s="37">
        <v>35050985</v>
      </c>
      <c r="Q142" s="37">
        <v>50696105</v>
      </c>
      <c r="R142" s="37">
        <v>17356110</v>
      </c>
      <c r="S142" s="37">
        <v>79269648</v>
      </c>
      <c r="T142" s="37">
        <v>38953386</v>
      </c>
      <c r="U142" s="37">
        <v>244934286</v>
      </c>
      <c r="V142" s="37">
        <v>147777452</v>
      </c>
      <c r="W142" s="37">
        <v>16445972</v>
      </c>
      <c r="X142" s="37">
        <v>15234947</v>
      </c>
      <c r="Y142" s="37">
        <v>318457055</v>
      </c>
      <c r="Z142" s="37">
        <v>14449471</v>
      </c>
      <c r="AA142" s="37">
        <v>19498989</v>
      </c>
      <c r="AB142" s="37">
        <v>5390000</v>
      </c>
      <c r="AC142" s="37">
        <v>20851600</v>
      </c>
      <c r="AD142" s="37">
        <v>223321713</v>
      </c>
      <c r="AE142" s="37">
        <v>56197019</v>
      </c>
      <c r="AF142" s="37">
        <v>36549590</v>
      </c>
      <c r="AG142" s="37">
        <v>111187600</v>
      </c>
      <c r="AH142" s="37">
        <v>66129138</v>
      </c>
      <c r="AI142" s="37">
        <v>62280584</v>
      </c>
      <c r="AJ142" s="37">
        <v>13581126</v>
      </c>
      <c r="AK142" s="37">
        <v>0</v>
      </c>
      <c r="AL142" s="37">
        <v>5703961</v>
      </c>
      <c r="AM142" s="37">
        <v>16681051</v>
      </c>
      <c r="AN142" s="37">
        <v>521518358</v>
      </c>
      <c r="AO142" s="37">
        <v>748618590</v>
      </c>
      <c r="AP142" s="37">
        <v>89539402</v>
      </c>
      <c r="AQ142" s="37">
        <v>13867956</v>
      </c>
      <c r="AR142" s="37">
        <v>51817890</v>
      </c>
      <c r="AS142" s="37">
        <v>4207846</v>
      </c>
      <c r="AT142" s="37">
        <v>34497420</v>
      </c>
    </row>
    <row r="143" spans="1:46" ht="12.75" hidden="1">
      <c r="A143" s="78" t="s">
        <v>227</v>
      </c>
      <c r="B143" s="37">
        <v>727870851</v>
      </c>
      <c r="C143" s="37">
        <v>1142417780</v>
      </c>
      <c r="D143" s="37">
        <v>6343069</v>
      </c>
      <c r="E143" s="37">
        <v>7039630</v>
      </c>
      <c r="F143" s="37">
        <v>3690889</v>
      </c>
      <c r="G143" s="37">
        <v>25790473</v>
      </c>
      <c r="H143" s="37">
        <v>83686149</v>
      </c>
      <c r="I143" s="37">
        <v>33063043</v>
      </c>
      <c r="J143" s="37">
        <v>2546878</v>
      </c>
      <c r="K143" s="37">
        <v>28057988</v>
      </c>
      <c r="L143" s="37">
        <v>25544663</v>
      </c>
      <c r="M143" s="37">
        <v>42228300</v>
      </c>
      <c r="N143" s="37">
        <v>53178903</v>
      </c>
      <c r="O143" s="37">
        <v>12980105</v>
      </c>
      <c r="P143" s="37">
        <v>8248536</v>
      </c>
      <c r="Q143" s="37">
        <v>55854074</v>
      </c>
      <c r="R143" s="37">
        <v>33168209</v>
      </c>
      <c r="S143" s="37">
        <v>19551000</v>
      </c>
      <c r="T143" s="37">
        <v>10008508</v>
      </c>
      <c r="U143" s="37">
        <v>544773180</v>
      </c>
      <c r="V143" s="37">
        <v>13222126</v>
      </c>
      <c r="W143" s="37">
        <v>12201130</v>
      </c>
      <c r="X143" s="37">
        <v>10323042</v>
      </c>
      <c r="Y143" s="37">
        <v>105876300</v>
      </c>
      <c r="Z143" s="37">
        <v>63681899</v>
      </c>
      <c r="AA143" s="37">
        <v>5133811</v>
      </c>
      <c r="AB143" s="37">
        <v>6865110</v>
      </c>
      <c r="AC143" s="37">
        <v>7031150</v>
      </c>
      <c r="AD143" s="37">
        <v>45859046</v>
      </c>
      <c r="AE143" s="37">
        <v>41584271</v>
      </c>
      <c r="AF143" s="37">
        <v>8181366</v>
      </c>
      <c r="AG143" s="37">
        <v>9851800</v>
      </c>
      <c r="AH143" s="37">
        <v>12114635</v>
      </c>
      <c r="AI143" s="37">
        <v>4756292</v>
      </c>
      <c r="AJ143" s="37">
        <v>47531128</v>
      </c>
      <c r="AK143" s="37">
        <v>0</v>
      </c>
      <c r="AL143" s="37">
        <v>10344900</v>
      </c>
      <c r="AM143" s="37">
        <v>2900695</v>
      </c>
      <c r="AN143" s="37">
        <v>59351761</v>
      </c>
      <c r="AO143" s="37">
        <v>129600230</v>
      </c>
      <c r="AP143" s="37">
        <v>9950657</v>
      </c>
      <c r="AQ143" s="37">
        <v>27067076</v>
      </c>
      <c r="AR143" s="37">
        <v>6243438</v>
      </c>
      <c r="AS143" s="37">
        <v>7827390</v>
      </c>
      <c r="AT143" s="37">
        <v>148133724</v>
      </c>
    </row>
    <row r="144" spans="1:46" ht="12.75" hidden="1">
      <c r="A144" s="78" t="s">
        <v>228</v>
      </c>
      <c r="B144" s="37">
        <v>2383434000</v>
      </c>
      <c r="C144" s="37">
        <v>1194875000</v>
      </c>
      <c r="D144" s="37">
        <v>25588000</v>
      </c>
      <c r="E144" s="37">
        <v>8000000</v>
      </c>
      <c r="F144" s="37">
        <v>-1384109</v>
      </c>
      <c r="G144" s="37">
        <v>11571763</v>
      </c>
      <c r="H144" s="37">
        <v>22448836</v>
      </c>
      <c r="I144" s="37">
        <v>2000000</v>
      </c>
      <c r="J144" s="37">
        <v>675000</v>
      </c>
      <c r="K144" s="37">
        <v>10000000</v>
      </c>
      <c r="L144" s="37">
        <v>-5476000</v>
      </c>
      <c r="M144" s="37">
        <v>185991512</v>
      </c>
      <c r="N144" s="37">
        <v>165554142</v>
      </c>
      <c r="O144" s="37">
        <v>108064935</v>
      </c>
      <c r="P144" s="37">
        <v>3100000</v>
      </c>
      <c r="Q144" s="37">
        <v>0</v>
      </c>
      <c r="R144" s="37">
        <v>-4500000</v>
      </c>
      <c r="S144" s="37">
        <v>2130526</v>
      </c>
      <c r="T144" s="37">
        <v>1998918</v>
      </c>
      <c r="U144" s="37">
        <v>399001119</v>
      </c>
      <c r="V144" s="37">
        <v>-17886</v>
      </c>
      <c r="W144" s="37">
        <v>37352058</v>
      </c>
      <c r="X144" s="37">
        <v>226775</v>
      </c>
      <c r="Y144" s="37">
        <v>97210971</v>
      </c>
      <c r="Z144" s="37">
        <v>0</v>
      </c>
      <c r="AA144" s="37">
        <v>21156155</v>
      </c>
      <c r="AB144" s="37">
        <v>89114589</v>
      </c>
      <c r="AC144" s="37">
        <v>-6447158</v>
      </c>
      <c r="AD144" s="37">
        <v>492135461</v>
      </c>
      <c r="AE144" s="37">
        <v>87952000</v>
      </c>
      <c r="AF144" s="37">
        <v>122278770</v>
      </c>
      <c r="AG144" s="37">
        <v>9159095</v>
      </c>
      <c r="AH144" s="37">
        <v>-33000196</v>
      </c>
      <c r="AI144" s="37">
        <v>24376090</v>
      </c>
      <c r="AJ144" s="37">
        <v>110189838</v>
      </c>
      <c r="AK144" s="37">
        <v>0</v>
      </c>
      <c r="AL144" s="37">
        <v>75439600</v>
      </c>
      <c r="AM144" s="37">
        <v>10319664</v>
      </c>
      <c r="AN144" s="37">
        <v>47980000</v>
      </c>
      <c r="AO144" s="37">
        <v>0</v>
      </c>
      <c r="AP144" s="37">
        <v>21740889</v>
      </c>
      <c r="AQ144" s="37">
        <v>63706261</v>
      </c>
      <c r="AR144" s="37">
        <v>25553343</v>
      </c>
      <c r="AS144" s="37">
        <v>9318954</v>
      </c>
      <c r="AT144" s="37">
        <v>512469797</v>
      </c>
    </row>
    <row r="145" spans="1:46" ht="12.75" hidden="1">
      <c r="A145" s="78" t="s">
        <v>229</v>
      </c>
      <c r="B145" s="37">
        <v>774300000</v>
      </c>
      <c r="C145" s="37">
        <v>2097522919</v>
      </c>
      <c r="D145" s="37">
        <v>19783000</v>
      </c>
      <c r="E145" s="37">
        <v>12000000</v>
      </c>
      <c r="F145" s="37">
        <v>33921549</v>
      </c>
      <c r="G145" s="37">
        <v>114354116</v>
      </c>
      <c r="H145" s="37">
        <v>73861680</v>
      </c>
      <c r="I145" s="37">
        <v>22921856</v>
      </c>
      <c r="J145" s="37">
        <v>22530000</v>
      </c>
      <c r="K145" s="37">
        <v>100230719</v>
      </c>
      <c r="L145" s="37">
        <v>16250000</v>
      </c>
      <c r="M145" s="37">
        <v>23363480</v>
      </c>
      <c r="N145" s="37">
        <v>0</v>
      </c>
      <c r="O145" s="37">
        <v>85763289</v>
      </c>
      <c r="P145" s="37">
        <v>8500000</v>
      </c>
      <c r="Q145" s="37">
        <v>0</v>
      </c>
      <c r="R145" s="37">
        <v>5000000</v>
      </c>
      <c r="S145" s="37">
        <v>28000000</v>
      </c>
      <c r="T145" s="37">
        <v>29651907</v>
      </c>
      <c r="U145" s="37">
        <v>347102871</v>
      </c>
      <c r="V145" s="37">
        <v>0</v>
      </c>
      <c r="W145" s="37">
        <v>7761788</v>
      </c>
      <c r="X145" s="37">
        <v>27729403</v>
      </c>
      <c r="Y145" s="37">
        <v>31177690</v>
      </c>
      <c r="Z145" s="37">
        <v>0</v>
      </c>
      <c r="AA145" s="37">
        <v>9875186</v>
      </c>
      <c r="AB145" s="37">
        <v>77929428</v>
      </c>
      <c r="AC145" s="37">
        <v>13026215</v>
      </c>
      <c r="AD145" s="37">
        <v>14796481</v>
      </c>
      <c r="AE145" s="37">
        <v>55196000</v>
      </c>
      <c r="AF145" s="37">
        <v>8332663</v>
      </c>
      <c r="AG145" s="37">
        <v>61554650</v>
      </c>
      <c r="AH145" s="37">
        <v>89155460</v>
      </c>
      <c r="AI145" s="37">
        <v>4153068</v>
      </c>
      <c r="AJ145" s="37">
        <v>21104098</v>
      </c>
      <c r="AK145" s="37">
        <v>0</v>
      </c>
      <c r="AL145" s="37">
        <v>9284000</v>
      </c>
      <c r="AM145" s="37">
        <v>8825986</v>
      </c>
      <c r="AN145" s="37">
        <v>128448000</v>
      </c>
      <c r="AO145" s="37">
        <v>0</v>
      </c>
      <c r="AP145" s="37">
        <v>27287125</v>
      </c>
      <c r="AQ145" s="37">
        <v>17119339</v>
      </c>
      <c r="AR145" s="37">
        <v>13268661</v>
      </c>
      <c r="AS145" s="37">
        <v>6165163</v>
      </c>
      <c r="AT145" s="37">
        <v>12698771</v>
      </c>
    </row>
    <row r="146" spans="1:46" ht="12.75" hidden="1">
      <c r="A146" s="78" t="s">
        <v>230</v>
      </c>
      <c r="B146" s="37">
        <v>671945000</v>
      </c>
      <c r="C146" s="37">
        <v>1174058181</v>
      </c>
      <c r="D146" s="37">
        <v>24794000</v>
      </c>
      <c r="E146" s="37">
        <v>17000000</v>
      </c>
      <c r="F146" s="37">
        <v>4584535</v>
      </c>
      <c r="G146" s="37">
        <v>136584323</v>
      </c>
      <c r="H146" s="37">
        <v>13900347</v>
      </c>
      <c r="I146" s="37">
        <v>47767785</v>
      </c>
      <c r="J146" s="37">
        <v>1360000</v>
      </c>
      <c r="K146" s="37">
        <v>59005975</v>
      </c>
      <c r="L146" s="37">
        <v>53884583</v>
      </c>
      <c r="M146" s="37">
        <v>0</v>
      </c>
      <c r="N146" s="37">
        <v>0</v>
      </c>
      <c r="O146" s="37">
        <v>0</v>
      </c>
      <c r="P146" s="37">
        <v>12000000</v>
      </c>
      <c r="Q146" s="37">
        <v>0</v>
      </c>
      <c r="R146" s="37">
        <v>0</v>
      </c>
      <c r="S146" s="37">
        <v>18532396</v>
      </c>
      <c r="T146" s="37">
        <v>14797760</v>
      </c>
      <c r="U146" s="37">
        <v>-59625066</v>
      </c>
      <c r="V146" s="37">
        <v>0</v>
      </c>
      <c r="W146" s="37">
        <v>30507661</v>
      </c>
      <c r="X146" s="37">
        <v>5977149</v>
      </c>
      <c r="Y146" s="37">
        <v>36254470</v>
      </c>
      <c r="Z146" s="37">
        <v>0</v>
      </c>
      <c r="AA146" s="37">
        <v>5436859</v>
      </c>
      <c r="AB146" s="37">
        <v>9616790</v>
      </c>
      <c r="AC146" s="37">
        <v>12679272</v>
      </c>
      <c r="AD146" s="37">
        <v>570941760</v>
      </c>
      <c r="AE146" s="37">
        <v>13888000</v>
      </c>
      <c r="AF146" s="37">
        <v>3875591</v>
      </c>
      <c r="AG146" s="37">
        <v>12805820</v>
      </c>
      <c r="AH146" s="37">
        <v>8862133</v>
      </c>
      <c r="AI146" s="37">
        <v>52807899</v>
      </c>
      <c r="AJ146" s="37">
        <v>60493556</v>
      </c>
      <c r="AK146" s="37">
        <v>0</v>
      </c>
      <c r="AL146" s="37">
        <v>9661050</v>
      </c>
      <c r="AM146" s="37">
        <v>6020774</v>
      </c>
      <c r="AN146" s="37">
        <v>51091000</v>
      </c>
      <c r="AO146" s="37">
        <v>0</v>
      </c>
      <c r="AP146" s="37">
        <v>4702495</v>
      </c>
      <c r="AQ146" s="37">
        <v>930759</v>
      </c>
      <c r="AR146" s="37">
        <v>10571997</v>
      </c>
      <c r="AS146" s="37">
        <v>1408121</v>
      </c>
      <c r="AT146" s="37">
        <v>21342284</v>
      </c>
    </row>
    <row r="147" spans="1:46" ht="12.75" hidden="1">
      <c r="A147" s="78" t="s">
        <v>231</v>
      </c>
      <c r="B147" s="37">
        <v>98188000</v>
      </c>
      <c r="C147" s="37">
        <v>395587666</v>
      </c>
      <c r="D147" s="37">
        <v>17972000</v>
      </c>
      <c r="E147" s="37">
        <v>2000000</v>
      </c>
      <c r="F147" s="37">
        <v>2006134</v>
      </c>
      <c r="G147" s="37">
        <v>30124301</v>
      </c>
      <c r="H147" s="37">
        <v>13533577</v>
      </c>
      <c r="I147" s="37">
        <v>0</v>
      </c>
      <c r="J147" s="37">
        <v>708000</v>
      </c>
      <c r="K147" s="37">
        <v>12657587</v>
      </c>
      <c r="L147" s="37">
        <v>0</v>
      </c>
      <c r="M147" s="37">
        <v>3600000</v>
      </c>
      <c r="N147" s="37">
        <v>0</v>
      </c>
      <c r="O147" s="37">
        <v>11176830</v>
      </c>
      <c r="P147" s="37">
        <v>0</v>
      </c>
      <c r="Q147" s="37">
        <v>0</v>
      </c>
      <c r="R147" s="37">
        <v>24121023</v>
      </c>
      <c r="S147" s="37">
        <v>0</v>
      </c>
      <c r="T147" s="37">
        <v>14797760</v>
      </c>
      <c r="U147" s="37">
        <v>53515266</v>
      </c>
      <c r="V147" s="37">
        <v>22460578</v>
      </c>
      <c r="W147" s="37">
        <v>3406237</v>
      </c>
      <c r="X147" s="37">
        <v>134000</v>
      </c>
      <c r="Y147" s="37">
        <v>28657201</v>
      </c>
      <c r="Z147" s="37">
        <v>0</v>
      </c>
      <c r="AA147" s="37">
        <v>5365047</v>
      </c>
      <c r="AB147" s="37">
        <v>0</v>
      </c>
      <c r="AC147" s="37">
        <v>3716604</v>
      </c>
      <c r="AD147" s="37">
        <v>19080000</v>
      </c>
      <c r="AE147" s="37">
        <v>6487000</v>
      </c>
      <c r="AF147" s="37">
        <v>7062477</v>
      </c>
      <c r="AG147" s="37">
        <v>5807915</v>
      </c>
      <c r="AH147" s="37">
        <v>18048316</v>
      </c>
      <c r="AI147" s="37">
        <v>10000000</v>
      </c>
      <c r="AJ147" s="37">
        <v>19357529</v>
      </c>
      <c r="AK147" s="37">
        <v>0</v>
      </c>
      <c r="AL147" s="37">
        <v>0</v>
      </c>
      <c r="AM147" s="37">
        <v>395045</v>
      </c>
      <c r="AN147" s="37">
        <v>25762000</v>
      </c>
      <c r="AO147" s="37">
        <v>0</v>
      </c>
      <c r="AP147" s="37">
        <v>10512487</v>
      </c>
      <c r="AQ147" s="37">
        <v>1436683</v>
      </c>
      <c r="AR147" s="37">
        <v>3979159</v>
      </c>
      <c r="AS147" s="37">
        <v>7894790</v>
      </c>
      <c r="AT147" s="37">
        <v>17899348</v>
      </c>
    </row>
    <row r="148" spans="1:46" ht="12.75" hidden="1">
      <c r="A148" s="78" t="s">
        <v>232</v>
      </c>
      <c r="B148" s="37">
        <v>60000</v>
      </c>
      <c r="C148" s="37">
        <v>12091250</v>
      </c>
      <c r="D148" s="37">
        <v>0</v>
      </c>
      <c r="E148" s="37">
        <v>14000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191821</v>
      </c>
      <c r="L148" s="37">
        <v>0</v>
      </c>
      <c r="M148" s="37">
        <v>183872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1572063</v>
      </c>
      <c r="V148" s="37">
        <v>8439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0</v>
      </c>
      <c r="AJ148" s="37">
        <v>0</v>
      </c>
      <c r="AK148" s="37">
        <v>0</v>
      </c>
      <c r="AL148" s="37">
        <v>0</v>
      </c>
      <c r="AM148" s="37">
        <v>0</v>
      </c>
      <c r="AN148" s="37">
        <v>157000</v>
      </c>
      <c r="AO148" s="37">
        <v>0</v>
      </c>
      <c r="AP148" s="37">
        <v>0</v>
      </c>
      <c r="AQ148" s="37">
        <v>0</v>
      </c>
      <c r="AR148" s="37">
        <v>0</v>
      </c>
      <c r="AS148" s="37">
        <v>0</v>
      </c>
      <c r="AT148" s="37">
        <v>162387</v>
      </c>
    </row>
    <row r="149" spans="1:46" ht="12.75" hidden="1">
      <c r="A149" s="78" t="s">
        <v>233</v>
      </c>
      <c r="B149" s="37">
        <v>0</v>
      </c>
      <c r="C149" s="37">
        <v>83130000</v>
      </c>
      <c r="D149" s="37">
        <v>0</v>
      </c>
      <c r="E149" s="37">
        <v>0</v>
      </c>
      <c r="F149" s="37">
        <v>0</v>
      </c>
      <c r="G149" s="37">
        <v>25721910</v>
      </c>
      <c r="H149" s="37">
        <v>0</v>
      </c>
      <c r="I149" s="37">
        <v>0</v>
      </c>
      <c r="J149" s="37">
        <v>0</v>
      </c>
      <c r="K149" s="37">
        <v>10000000</v>
      </c>
      <c r="L149" s="37">
        <v>0</v>
      </c>
      <c r="M149" s="37">
        <v>132328366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305246549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7">
        <v>0</v>
      </c>
      <c r="AD149" s="37">
        <v>159611801</v>
      </c>
      <c r="AE149" s="37">
        <v>0</v>
      </c>
      <c r="AF149" s="37">
        <v>102020365</v>
      </c>
      <c r="AG149" s="37">
        <v>0</v>
      </c>
      <c r="AH149" s="37">
        <v>0</v>
      </c>
      <c r="AI149" s="37">
        <v>0</v>
      </c>
      <c r="AJ149" s="37">
        <v>0</v>
      </c>
      <c r="AK149" s="37">
        <v>0</v>
      </c>
      <c r="AL149" s="37">
        <v>0</v>
      </c>
      <c r="AM149" s="37">
        <v>0</v>
      </c>
      <c r="AN149" s="37">
        <v>0</v>
      </c>
      <c r="AO149" s="37">
        <v>0</v>
      </c>
      <c r="AP149" s="37">
        <v>0</v>
      </c>
      <c r="AQ149" s="37">
        <v>0</v>
      </c>
      <c r="AR149" s="37">
        <v>0</v>
      </c>
      <c r="AS149" s="37">
        <v>5915044</v>
      </c>
      <c r="AT149" s="37">
        <v>0</v>
      </c>
    </row>
    <row r="150" spans="1:46" ht="12.75" hidden="1">
      <c r="A150" s="78" t="s">
        <v>234</v>
      </c>
      <c r="B150" s="37">
        <v>3152043896</v>
      </c>
      <c r="C150" s="37">
        <v>6028337580</v>
      </c>
      <c r="D150" s="37">
        <v>143397856</v>
      </c>
      <c r="E150" s="37">
        <v>139010000</v>
      </c>
      <c r="F150" s="37">
        <v>35960591</v>
      </c>
      <c r="G150" s="37">
        <v>282278408</v>
      </c>
      <c r="H150" s="37">
        <v>179166455</v>
      </c>
      <c r="I150" s="37">
        <v>74646545</v>
      </c>
      <c r="J150" s="37">
        <v>45807376</v>
      </c>
      <c r="K150" s="37">
        <v>452163812</v>
      </c>
      <c r="L150" s="37">
        <v>71894283</v>
      </c>
      <c r="M150" s="37">
        <v>84701100</v>
      </c>
      <c r="N150" s="37">
        <v>107333190</v>
      </c>
      <c r="O150" s="37">
        <v>185723053</v>
      </c>
      <c r="P150" s="37">
        <v>56060546</v>
      </c>
      <c r="Q150" s="37">
        <v>120789101</v>
      </c>
      <c r="R150" s="37">
        <v>57619810</v>
      </c>
      <c r="S150" s="37">
        <v>166397718</v>
      </c>
      <c r="T150" s="37">
        <v>50106714</v>
      </c>
      <c r="U150" s="37">
        <v>819839149</v>
      </c>
      <c r="V150" s="37">
        <v>152836529</v>
      </c>
      <c r="W150" s="37">
        <v>33945268</v>
      </c>
      <c r="X150" s="37">
        <v>37486059</v>
      </c>
      <c r="Y150" s="37">
        <v>395970187</v>
      </c>
      <c r="Z150" s="37">
        <v>63839431</v>
      </c>
      <c r="AA150" s="37">
        <v>121439867</v>
      </c>
      <c r="AB150" s="37">
        <v>62379383</v>
      </c>
      <c r="AC150" s="37">
        <v>54558654</v>
      </c>
      <c r="AD150" s="37">
        <v>337995032</v>
      </c>
      <c r="AE150" s="37">
        <v>100866762</v>
      </c>
      <c r="AF150" s="37">
        <v>116248370</v>
      </c>
      <c r="AG150" s="37">
        <v>120909100</v>
      </c>
      <c r="AH150" s="37">
        <v>89945356</v>
      </c>
      <c r="AI150" s="37">
        <v>223310227</v>
      </c>
      <c r="AJ150" s="37">
        <v>114105981</v>
      </c>
      <c r="AK150" s="37">
        <v>0</v>
      </c>
      <c r="AL150" s="37">
        <v>130618482</v>
      </c>
      <c r="AM150" s="37">
        <v>121320524</v>
      </c>
      <c r="AN150" s="37">
        <v>626111633</v>
      </c>
      <c r="AO150" s="37">
        <v>1002023530</v>
      </c>
      <c r="AP150" s="37">
        <v>186890728</v>
      </c>
      <c r="AQ150" s="37">
        <v>93995002</v>
      </c>
      <c r="AR150" s="37">
        <v>126550636</v>
      </c>
      <c r="AS150" s="37">
        <v>57279745</v>
      </c>
      <c r="AT150" s="37">
        <v>223962399</v>
      </c>
    </row>
    <row r="151" spans="1:46" ht="12.75" hidden="1">
      <c r="A151" s="78" t="s">
        <v>235</v>
      </c>
      <c r="B151" s="37">
        <v>245009326</v>
      </c>
      <c r="C151" s="37">
        <v>379383790</v>
      </c>
      <c r="D151" s="37">
        <v>3467887</v>
      </c>
      <c r="E151" s="37">
        <v>6335000</v>
      </c>
      <c r="F151" s="37">
        <v>668458</v>
      </c>
      <c r="G151" s="37">
        <v>0</v>
      </c>
      <c r="H151" s="37">
        <v>2359153</v>
      </c>
      <c r="I151" s="37">
        <v>18873183</v>
      </c>
      <c r="J151" s="37">
        <v>0</v>
      </c>
      <c r="K151" s="37">
        <v>52020541</v>
      </c>
      <c r="L151" s="37">
        <v>15387207</v>
      </c>
      <c r="M151" s="37">
        <v>0</v>
      </c>
      <c r="N151" s="37">
        <v>1010344</v>
      </c>
      <c r="O151" s="37">
        <v>3000000</v>
      </c>
      <c r="P151" s="37">
        <v>4100000</v>
      </c>
      <c r="Q151" s="37">
        <v>6298287</v>
      </c>
      <c r="R151" s="37">
        <v>14000000</v>
      </c>
      <c r="S151" s="37">
        <v>12967604</v>
      </c>
      <c r="T151" s="37">
        <v>500000</v>
      </c>
      <c r="U151" s="37">
        <v>162127101</v>
      </c>
      <c r="V151" s="37">
        <v>6712776</v>
      </c>
      <c r="W151" s="37">
        <v>1450000</v>
      </c>
      <c r="X151" s="37">
        <v>6828717</v>
      </c>
      <c r="Y151" s="37">
        <v>57972818</v>
      </c>
      <c r="Z151" s="37">
        <v>0</v>
      </c>
      <c r="AA151" s="37">
        <v>1303000</v>
      </c>
      <c r="AB151" s="37">
        <v>2000000</v>
      </c>
      <c r="AC151" s="37">
        <v>4180000</v>
      </c>
      <c r="AD151" s="37">
        <v>100065240</v>
      </c>
      <c r="AE151" s="37">
        <v>8289457</v>
      </c>
      <c r="AF151" s="37">
        <v>4610000</v>
      </c>
      <c r="AG151" s="37">
        <v>350000</v>
      </c>
      <c r="AH151" s="37">
        <v>2804908</v>
      </c>
      <c r="AI151" s="37">
        <v>19582685</v>
      </c>
      <c r="AJ151" s="37">
        <v>0</v>
      </c>
      <c r="AK151" s="37">
        <v>0</v>
      </c>
      <c r="AL151" s="37">
        <v>3668000</v>
      </c>
      <c r="AM151" s="37">
        <v>5350000</v>
      </c>
      <c r="AN151" s="37">
        <v>30050000</v>
      </c>
      <c r="AO151" s="37">
        <v>42500000</v>
      </c>
      <c r="AP151" s="37">
        <v>12610000</v>
      </c>
      <c r="AQ151" s="37">
        <v>30000000</v>
      </c>
      <c r="AR151" s="37">
        <v>2000000</v>
      </c>
      <c r="AS151" s="37">
        <v>529000</v>
      </c>
      <c r="AT151" s="37">
        <v>15000000</v>
      </c>
    </row>
    <row r="152" spans="1:46" ht="12.75" hidden="1">
      <c r="A152" s="78" t="s">
        <v>236</v>
      </c>
      <c r="B152" s="37">
        <v>1609418924</v>
      </c>
      <c r="C152" s="37">
        <v>1538371456</v>
      </c>
      <c r="D152" s="37">
        <v>64824812</v>
      </c>
      <c r="E152" s="37">
        <v>40189980</v>
      </c>
      <c r="F152" s="37">
        <v>12532542</v>
      </c>
      <c r="G152" s="37">
        <v>113857337</v>
      </c>
      <c r="H152" s="37">
        <v>140581442</v>
      </c>
      <c r="I152" s="37">
        <v>48198393</v>
      </c>
      <c r="J152" s="37">
        <v>16224964</v>
      </c>
      <c r="K152" s="37">
        <v>104346254</v>
      </c>
      <c r="L152" s="37">
        <v>21251088</v>
      </c>
      <c r="M152" s="37">
        <v>58810200</v>
      </c>
      <c r="N152" s="37">
        <v>112391705</v>
      </c>
      <c r="O152" s="37">
        <v>65530408</v>
      </c>
      <c r="P152" s="37">
        <v>31314692</v>
      </c>
      <c r="Q152" s="37">
        <v>92983524</v>
      </c>
      <c r="R152" s="37">
        <v>68793580</v>
      </c>
      <c r="S152" s="37">
        <v>57218228</v>
      </c>
      <c r="T152" s="37">
        <v>21840471</v>
      </c>
      <c r="U152" s="37">
        <v>355327730</v>
      </c>
      <c r="V152" s="37">
        <v>41748853</v>
      </c>
      <c r="W152" s="37">
        <v>44158773</v>
      </c>
      <c r="X152" s="37">
        <v>12713309</v>
      </c>
      <c r="Y152" s="37">
        <v>80206945</v>
      </c>
      <c r="Z152" s="37">
        <v>203296001</v>
      </c>
      <c r="AA152" s="37">
        <v>53835000</v>
      </c>
      <c r="AB152" s="37">
        <v>64601516</v>
      </c>
      <c r="AC152" s="37">
        <v>25507731</v>
      </c>
      <c r="AD152" s="37">
        <v>408952549</v>
      </c>
      <c r="AE152" s="37">
        <v>124303393</v>
      </c>
      <c r="AF152" s="37">
        <v>57532046</v>
      </c>
      <c r="AG152" s="37">
        <v>30878000</v>
      </c>
      <c r="AH152" s="37">
        <v>32923821</v>
      </c>
      <c r="AI152" s="37">
        <v>171113228</v>
      </c>
      <c r="AJ152" s="37">
        <v>223337272</v>
      </c>
      <c r="AK152" s="37">
        <v>0</v>
      </c>
      <c r="AL152" s="37">
        <v>195357535</v>
      </c>
      <c r="AM152" s="37">
        <v>68432456</v>
      </c>
      <c r="AN152" s="37">
        <v>206984723</v>
      </c>
      <c r="AO152" s="37">
        <v>314642860</v>
      </c>
      <c r="AP152" s="37">
        <v>69599278</v>
      </c>
      <c r="AQ152" s="37">
        <v>90018340</v>
      </c>
      <c r="AR152" s="37">
        <v>195271244</v>
      </c>
      <c r="AS152" s="37">
        <v>48741327</v>
      </c>
      <c r="AT152" s="37">
        <v>203369648</v>
      </c>
    </row>
    <row r="153" spans="1:46" ht="12.75" hidden="1">
      <c r="A153" s="78" t="s">
        <v>237</v>
      </c>
      <c r="B153" s="37">
        <v>40</v>
      </c>
      <c r="C153" s="37">
        <v>40</v>
      </c>
      <c r="D153" s="37">
        <v>40</v>
      </c>
      <c r="E153" s="37">
        <v>40</v>
      </c>
      <c r="F153" s="37">
        <v>40</v>
      </c>
      <c r="G153" s="37">
        <v>40</v>
      </c>
      <c r="H153" s="37">
        <v>40</v>
      </c>
      <c r="I153" s="37">
        <v>40</v>
      </c>
      <c r="J153" s="37">
        <v>40</v>
      </c>
      <c r="K153" s="37">
        <v>40</v>
      </c>
      <c r="L153" s="37">
        <v>40</v>
      </c>
      <c r="M153" s="37">
        <v>40</v>
      </c>
      <c r="N153" s="37">
        <v>40</v>
      </c>
      <c r="O153" s="37">
        <v>40</v>
      </c>
      <c r="P153" s="37">
        <v>40</v>
      </c>
      <c r="Q153" s="37">
        <v>40</v>
      </c>
      <c r="R153" s="37">
        <v>40</v>
      </c>
      <c r="S153" s="37">
        <v>40</v>
      </c>
      <c r="T153" s="37">
        <v>40</v>
      </c>
      <c r="U153" s="37">
        <v>40</v>
      </c>
      <c r="V153" s="37">
        <v>0</v>
      </c>
      <c r="W153" s="37">
        <v>0</v>
      </c>
      <c r="X153" s="37">
        <v>40</v>
      </c>
      <c r="Y153" s="37">
        <v>84</v>
      </c>
      <c r="Z153" s="37">
        <v>40</v>
      </c>
      <c r="AA153" s="37">
        <v>40</v>
      </c>
      <c r="AB153" s="37">
        <v>40</v>
      </c>
      <c r="AC153" s="37">
        <v>40</v>
      </c>
      <c r="AD153" s="37">
        <v>40</v>
      </c>
      <c r="AE153" s="37">
        <v>40</v>
      </c>
      <c r="AF153" s="37">
        <v>40</v>
      </c>
      <c r="AG153" s="37">
        <v>40</v>
      </c>
      <c r="AH153" s="37">
        <v>40</v>
      </c>
      <c r="AI153" s="37">
        <v>40</v>
      </c>
      <c r="AJ153" s="37">
        <v>40</v>
      </c>
      <c r="AK153" s="37">
        <v>40</v>
      </c>
      <c r="AL153" s="37">
        <v>40</v>
      </c>
      <c r="AM153" s="37">
        <v>40</v>
      </c>
      <c r="AN153" s="37">
        <v>40</v>
      </c>
      <c r="AO153" s="37">
        <v>40</v>
      </c>
      <c r="AP153" s="37">
        <v>40</v>
      </c>
      <c r="AQ153" s="37">
        <v>40</v>
      </c>
      <c r="AR153" s="37">
        <v>40</v>
      </c>
      <c r="AS153" s="37">
        <v>40</v>
      </c>
      <c r="AT153" s="37">
        <v>40</v>
      </c>
    </row>
    <row r="154" spans="1:46" ht="12.75" hidden="1">
      <c r="A154" s="78" t="s">
        <v>238</v>
      </c>
      <c r="B154" s="37">
        <v>4761340447</v>
      </c>
      <c r="C154" s="37">
        <v>8119587739</v>
      </c>
      <c r="D154" s="37">
        <v>227262791</v>
      </c>
      <c r="E154" s="37">
        <v>173569620</v>
      </c>
      <c r="F154" s="37">
        <v>43788123</v>
      </c>
      <c r="G154" s="37">
        <v>316710080</v>
      </c>
      <c r="H154" s="37">
        <v>213450835</v>
      </c>
      <c r="I154" s="37">
        <v>109007609</v>
      </c>
      <c r="J154" s="37">
        <v>52443507</v>
      </c>
      <c r="K154" s="37">
        <v>619063916</v>
      </c>
      <c r="L154" s="37">
        <v>93913138</v>
      </c>
      <c r="M154" s="37">
        <v>153708200</v>
      </c>
      <c r="N154" s="37">
        <v>194123548</v>
      </c>
      <c r="O154" s="37">
        <v>214494060</v>
      </c>
      <c r="P154" s="37">
        <v>78851003</v>
      </c>
      <c r="Q154" s="37">
        <v>214089991</v>
      </c>
      <c r="R154" s="37">
        <v>118937976</v>
      </c>
      <c r="S154" s="37">
        <v>216636682</v>
      </c>
      <c r="T154" s="37">
        <v>62622858</v>
      </c>
      <c r="U154" s="37">
        <v>1399999607</v>
      </c>
      <c r="V154" s="37">
        <v>211233157</v>
      </c>
      <c r="W154" s="37">
        <v>96824276</v>
      </c>
      <c r="X154" s="37">
        <v>61222258</v>
      </c>
      <c r="Y154" s="37">
        <v>456212643</v>
      </c>
      <c r="Z154" s="37">
        <v>147572000</v>
      </c>
      <c r="AA154" s="37">
        <v>168489051</v>
      </c>
      <c r="AB154" s="37">
        <v>153899148</v>
      </c>
      <c r="AC154" s="37">
        <v>108958030</v>
      </c>
      <c r="AD154" s="37">
        <v>1074624326</v>
      </c>
      <c r="AE154" s="37">
        <v>199025199</v>
      </c>
      <c r="AF154" s="37">
        <v>158751472</v>
      </c>
      <c r="AG154" s="37">
        <v>130034620</v>
      </c>
      <c r="AH154" s="37">
        <v>103149735</v>
      </c>
      <c r="AI154" s="37">
        <v>319653000</v>
      </c>
      <c r="AJ154" s="37">
        <v>247206524</v>
      </c>
      <c r="AK154" s="37">
        <v>108758164</v>
      </c>
      <c r="AL154" s="37">
        <v>210547175</v>
      </c>
      <c r="AM154" s="37">
        <v>162163508</v>
      </c>
      <c r="AN154" s="37">
        <v>814452372</v>
      </c>
      <c r="AO154" s="37">
        <v>1062138902</v>
      </c>
      <c r="AP154" s="37">
        <v>298402758</v>
      </c>
      <c r="AQ154" s="37">
        <v>181172920</v>
      </c>
      <c r="AR154" s="37">
        <v>307497178</v>
      </c>
      <c r="AS154" s="37">
        <v>90614139</v>
      </c>
      <c r="AT154" s="37">
        <v>724299992</v>
      </c>
    </row>
    <row r="155" spans="1:46" ht="12.75" hidden="1">
      <c r="A155" s="78" t="s">
        <v>239</v>
      </c>
      <c r="B155" s="37">
        <v>902841980</v>
      </c>
      <c r="C155" s="37">
        <v>1504945280</v>
      </c>
      <c r="D155" s="37">
        <v>22890584</v>
      </c>
      <c r="E155" s="37">
        <v>9988000</v>
      </c>
      <c r="F155" s="37">
        <v>1825945</v>
      </c>
      <c r="G155" s="37">
        <v>52694527</v>
      </c>
      <c r="H155" s="37">
        <v>93796781</v>
      </c>
      <c r="I155" s="37">
        <v>12780674</v>
      </c>
      <c r="J155" s="37">
        <v>4814167</v>
      </c>
      <c r="K155" s="37">
        <v>146959846</v>
      </c>
      <c r="L155" s="37">
        <v>15741795</v>
      </c>
      <c r="M155" s="37">
        <v>0</v>
      </c>
      <c r="N155" s="37">
        <v>5957028</v>
      </c>
      <c r="O155" s="37">
        <v>19472102</v>
      </c>
      <c r="P155" s="37">
        <v>22500000</v>
      </c>
      <c r="Q155" s="37">
        <v>15800000</v>
      </c>
      <c r="R155" s="37">
        <v>16840000</v>
      </c>
      <c r="S155" s="37">
        <v>40000000</v>
      </c>
      <c r="T155" s="37">
        <v>4190386</v>
      </c>
      <c r="U155" s="37">
        <v>0</v>
      </c>
      <c r="V155" s="37">
        <v>26661250</v>
      </c>
      <c r="W155" s="37">
        <v>3576470</v>
      </c>
      <c r="X155" s="37">
        <v>6000256</v>
      </c>
      <c r="Y155" s="37">
        <v>80146512</v>
      </c>
      <c r="Z155" s="37">
        <v>3919150</v>
      </c>
      <c r="AA155" s="37">
        <v>2851000</v>
      </c>
      <c r="AB155" s="37">
        <v>4000000</v>
      </c>
      <c r="AC155" s="37">
        <v>4735000</v>
      </c>
      <c r="AD155" s="37">
        <v>0</v>
      </c>
      <c r="AE155" s="37">
        <v>15120550</v>
      </c>
      <c r="AF155" s="37">
        <v>6856119</v>
      </c>
      <c r="AG155" s="37">
        <v>18797000</v>
      </c>
      <c r="AH155" s="37">
        <v>7995550</v>
      </c>
      <c r="AI155" s="37">
        <v>0</v>
      </c>
      <c r="AJ155" s="37">
        <v>12000000</v>
      </c>
      <c r="AK155" s="37">
        <v>0</v>
      </c>
      <c r="AL155" s="37">
        <v>5317061</v>
      </c>
      <c r="AM155" s="37">
        <v>15662648</v>
      </c>
      <c r="AN155" s="37">
        <v>169602451</v>
      </c>
      <c r="AO155" s="37">
        <v>0</v>
      </c>
      <c r="AP155" s="37">
        <v>34365482</v>
      </c>
      <c r="AQ155" s="37">
        <v>10430000</v>
      </c>
      <c r="AR155" s="37">
        <v>23320000</v>
      </c>
      <c r="AS155" s="37">
        <v>2844360</v>
      </c>
      <c r="AT155" s="37">
        <v>0</v>
      </c>
    </row>
    <row r="156" spans="1:46" ht="12.75" hidden="1">
      <c r="A156" s="78" t="s">
        <v>240</v>
      </c>
      <c r="B156" s="37">
        <v>796667651</v>
      </c>
      <c r="C156" s="37">
        <v>1373532540</v>
      </c>
      <c r="D156" s="37">
        <v>21842161</v>
      </c>
      <c r="E156" s="37">
        <v>9080300</v>
      </c>
      <c r="F156" s="37">
        <v>1676503</v>
      </c>
      <c r="G156" s="37">
        <v>45925379</v>
      </c>
      <c r="H156" s="37">
        <v>75468114</v>
      </c>
      <c r="I156" s="37">
        <v>14622526</v>
      </c>
      <c r="J156" s="37">
        <v>4376515</v>
      </c>
      <c r="K156" s="37">
        <v>141165932</v>
      </c>
      <c r="L156" s="37">
        <v>15259249</v>
      </c>
      <c r="M156" s="37">
        <v>0</v>
      </c>
      <c r="N156" s="37">
        <v>5843820</v>
      </c>
      <c r="O156" s="37">
        <v>17561070</v>
      </c>
      <c r="P156" s="37">
        <v>19008000</v>
      </c>
      <c r="Q156" s="37">
        <v>11790792</v>
      </c>
      <c r="R156" s="37">
        <v>27709708</v>
      </c>
      <c r="S156" s="37">
        <v>30580058</v>
      </c>
      <c r="T156" s="37">
        <v>3302733</v>
      </c>
      <c r="U156" s="37">
        <v>0</v>
      </c>
      <c r="V156" s="37">
        <v>23456412</v>
      </c>
      <c r="W156" s="37">
        <v>3137576</v>
      </c>
      <c r="X156" s="37">
        <v>5649959</v>
      </c>
      <c r="Y156" s="37">
        <v>75161501</v>
      </c>
      <c r="Z156" s="37">
        <v>4865251</v>
      </c>
      <c r="AA156" s="37">
        <v>2034044</v>
      </c>
      <c r="AB156" s="37">
        <v>4000000</v>
      </c>
      <c r="AC156" s="37">
        <v>4400000</v>
      </c>
      <c r="AD156" s="37">
        <v>0</v>
      </c>
      <c r="AE156" s="37">
        <v>14428006</v>
      </c>
      <c r="AF156" s="37">
        <v>4520998</v>
      </c>
      <c r="AG156" s="37">
        <v>12783120</v>
      </c>
      <c r="AH156" s="37">
        <v>10077000</v>
      </c>
      <c r="AI156" s="37">
        <v>0</v>
      </c>
      <c r="AJ156" s="37">
        <v>12000000</v>
      </c>
      <c r="AK156" s="37">
        <v>4758800</v>
      </c>
      <c r="AL156" s="37">
        <v>5005175</v>
      </c>
      <c r="AM156" s="37">
        <v>7970738</v>
      </c>
      <c r="AN156" s="37">
        <v>189717364</v>
      </c>
      <c r="AO156" s="37">
        <v>0</v>
      </c>
      <c r="AP156" s="37">
        <v>30729031</v>
      </c>
      <c r="AQ156" s="37">
        <v>10000000</v>
      </c>
      <c r="AR156" s="37">
        <v>15000000</v>
      </c>
      <c r="AS156" s="37">
        <v>1000000</v>
      </c>
      <c r="AT156" s="37">
        <v>0</v>
      </c>
    </row>
    <row r="157" spans="1:46" ht="12.75" hidden="1">
      <c r="A157" s="78" t="s">
        <v>241</v>
      </c>
      <c r="B157" s="37">
        <v>1658671213</v>
      </c>
      <c r="C157" s="37">
        <v>3519221730</v>
      </c>
      <c r="D157" s="37">
        <v>88493250</v>
      </c>
      <c r="E157" s="37">
        <v>82753090</v>
      </c>
      <c r="F157" s="37">
        <v>10197824</v>
      </c>
      <c r="G157" s="37">
        <v>168727426</v>
      </c>
      <c r="H157" s="37">
        <v>59716889</v>
      </c>
      <c r="I157" s="37">
        <v>20088819</v>
      </c>
      <c r="J157" s="37">
        <v>12637381</v>
      </c>
      <c r="K157" s="37">
        <v>232428708</v>
      </c>
      <c r="L157" s="37">
        <v>2030615</v>
      </c>
      <c r="M157" s="37">
        <v>0</v>
      </c>
      <c r="N157" s="37">
        <v>0</v>
      </c>
      <c r="O157" s="37">
        <v>0</v>
      </c>
      <c r="P157" s="37">
        <v>6600000</v>
      </c>
      <c r="Q157" s="37">
        <v>25606050</v>
      </c>
      <c r="R157" s="37">
        <v>0</v>
      </c>
      <c r="S157" s="37">
        <v>35524648</v>
      </c>
      <c r="T157" s="37">
        <v>30050000</v>
      </c>
      <c r="U157" s="37">
        <v>0</v>
      </c>
      <c r="V157" s="37">
        <v>102307740</v>
      </c>
      <c r="W157" s="37">
        <v>9754902</v>
      </c>
      <c r="X157" s="37">
        <v>6000300</v>
      </c>
      <c r="Y157" s="37">
        <v>202832200</v>
      </c>
      <c r="Z157" s="37">
        <v>0</v>
      </c>
      <c r="AA157" s="37">
        <v>13482761</v>
      </c>
      <c r="AB157" s="37">
        <v>0</v>
      </c>
      <c r="AC157" s="37">
        <v>11558600</v>
      </c>
      <c r="AD157" s="37">
        <v>0</v>
      </c>
      <c r="AE157" s="37">
        <v>23684994</v>
      </c>
      <c r="AF157" s="37">
        <v>26936681</v>
      </c>
      <c r="AG157" s="37">
        <v>75918200</v>
      </c>
      <c r="AH157" s="37">
        <v>50250897</v>
      </c>
      <c r="AI157" s="37">
        <v>0</v>
      </c>
      <c r="AJ157" s="37">
        <v>0</v>
      </c>
      <c r="AK157" s="37">
        <v>0</v>
      </c>
      <c r="AL157" s="37">
        <v>0</v>
      </c>
      <c r="AM157" s="37">
        <v>0</v>
      </c>
      <c r="AN157" s="37">
        <v>291449000</v>
      </c>
      <c r="AO157" s="37">
        <v>0</v>
      </c>
      <c r="AP157" s="37">
        <v>46895000</v>
      </c>
      <c r="AQ157" s="37">
        <v>0</v>
      </c>
      <c r="AR157" s="37">
        <v>25689000</v>
      </c>
      <c r="AS157" s="37">
        <v>0</v>
      </c>
      <c r="AT157" s="37">
        <v>0</v>
      </c>
    </row>
    <row r="158" spans="1:46" ht="12.75" hidden="1">
      <c r="A158" s="78" t="s">
        <v>242</v>
      </c>
      <c r="B158" s="37">
        <v>1511514216</v>
      </c>
      <c r="C158" s="37">
        <v>3182151220</v>
      </c>
      <c r="D158" s="37">
        <v>78577789</v>
      </c>
      <c r="E158" s="37">
        <v>80025140</v>
      </c>
      <c r="F158" s="37">
        <v>9219863</v>
      </c>
      <c r="G158" s="37">
        <v>144242000</v>
      </c>
      <c r="H158" s="37">
        <v>53334095</v>
      </c>
      <c r="I158" s="37">
        <v>10500716</v>
      </c>
      <c r="J158" s="37">
        <v>11091027</v>
      </c>
      <c r="K158" s="37">
        <v>217205784</v>
      </c>
      <c r="L158" s="37">
        <v>1915675</v>
      </c>
      <c r="M158" s="37">
        <v>0</v>
      </c>
      <c r="N158" s="37">
        <v>0</v>
      </c>
      <c r="O158" s="37">
        <v>0</v>
      </c>
      <c r="P158" s="37">
        <v>6364645</v>
      </c>
      <c r="Q158" s="37">
        <v>30452016</v>
      </c>
      <c r="R158" s="37">
        <v>0</v>
      </c>
      <c r="S158" s="37">
        <v>38810700</v>
      </c>
      <c r="T158" s="37">
        <v>16456616</v>
      </c>
      <c r="U158" s="37">
        <v>0</v>
      </c>
      <c r="V158" s="37">
        <v>84774816</v>
      </c>
      <c r="W158" s="37">
        <v>8981100</v>
      </c>
      <c r="X158" s="37">
        <v>5650000</v>
      </c>
      <c r="Y158" s="37">
        <v>178929107</v>
      </c>
      <c r="Z158" s="37">
        <v>0</v>
      </c>
      <c r="AA158" s="37">
        <v>7141159</v>
      </c>
      <c r="AB158" s="37">
        <v>0</v>
      </c>
      <c r="AC158" s="37">
        <v>8650000</v>
      </c>
      <c r="AD158" s="37">
        <v>0</v>
      </c>
      <c r="AE158" s="37">
        <v>20817429</v>
      </c>
      <c r="AF158" s="37">
        <v>20892435</v>
      </c>
      <c r="AG158" s="37">
        <v>63399640</v>
      </c>
      <c r="AH158" s="37">
        <v>25142000</v>
      </c>
      <c r="AI158" s="37">
        <v>0</v>
      </c>
      <c r="AJ158" s="37">
        <v>0</v>
      </c>
      <c r="AK158" s="37">
        <v>0</v>
      </c>
      <c r="AL158" s="37">
        <v>0</v>
      </c>
      <c r="AM158" s="37">
        <v>0</v>
      </c>
      <c r="AN158" s="37">
        <v>255081154</v>
      </c>
      <c r="AO158" s="37">
        <v>0</v>
      </c>
      <c r="AP158" s="37">
        <v>41500000</v>
      </c>
      <c r="AQ158" s="37">
        <v>0</v>
      </c>
      <c r="AR158" s="37">
        <v>33327582</v>
      </c>
      <c r="AS158" s="37">
        <v>0</v>
      </c>
      <c r="AT158" s="37">
        <v>0</v>
      </c>
    </row>
    <row r="159" spans="1:46" ht="12.75" hidden="1">
      <c r="A159" s="78" t="s">
        <v>243</v>
      </c>
      <c r="B159" s="37">
        <v>411380727</v>
      </c>
      <c r="C159" s="37">
        <v>639699040</v>
      </c>
      <c r="D159" s="37">
        <v>23618239</v>
      </c>
      <c r="E159" s="37">
        <v>13131700</v>
      </c>
      <c r="F159" s="37">
        <v>3167086</v>
      </c>
      <c r="G159" s="37">
        <v>54899581</v>
      </c>
      <c r="H159" s="37">
        <v>34055545</v>
      </c>
      <c r="I159" s="37">
        <v>7624025</v>
      </c>
      <c r="J159" s="37">
        <v>4339180</v>
      </c>
      <c r="K159" s="37">
        <v>54836115</v>
      </c>
      <c r="L159" s="37">
        <v>9346637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171129499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7">
        <v>0</v>
      </c>
      <c r="AD159" s="37">
        <v>179997400</v>
      </c>
      <c r="AE159" s="37">
        <v>0</v>
      </c>
      <c r="AF159" s="37">
        <v>0</v>
      </c>
      <c r="AG159" s="37">
        <v>0</v>
      </c>
      <c r="AH159" s="37">
        <v>0</v>
      </c>
      <c r="AI159" s="37">
        <v>50270549</v>
      </c>
      <c r="AJ159" s="37">
        <v>0</v>
      </c>
      <c r="AK159" s="37">
        <v>0</v>
      </c>
      <c r="AL159" s="37">
        <v>0</v>
      </c>
      <c r="AM159" s="37">
        <v>0</v>
      </c>
      <c r="AN159" s="37">
        <v>0</v>
      </c>
      <c r="AO159" s="37">
        <v>748568590</v>
      </c>
      <c r="AP159" s="37">
        <v>0</v>
      </c>
      <c r="AQ159" s="37">
        <v>0</v>
      </c>
      <c r="AR159" s="37">
        <v>0</v>
      </c>
      <c r="AS159" s="37">
        <v>0</v>
      </c>
      <c r="AT159" s="37">
        <v>30700000</v>
      </c>
    </row>
    <row r="160" spans="1:46" ht="12.75" hidden="1">
      <c r="A160" s="78" t="s">
        <v>244</v>
      </c>
      <c r="B160" s="37">
        <v>370613268</v>
      </c>
      <c r="C160" s="37">
        <v>558220370</v>
      </c>
      <c r="D160" s="37">
        <v>22409533</v>
      </c>
      <c r="E160" s="37">
        <v>12038400</v>
      </c>
      <c r="F160" s="37">
        <v>2101817</v>
      </c>
      <c r="G160" s="37">
        <v>50837378</v>
      </c>
      <c r="H160" s="37">
        <v>39918954</v>
      </c>
      <c r="I160" s="37">
        <v>7805532</v>
      </c>
      <c r="J160" s="37">
        <v>3883636</v>
      </c>
      <c r="K160" s="37">
        <v>57152580</v>
      </c>
      <c r="L160" s="37">
        <v>8817581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99362223</v>
      </c>
      <c r="V160" s="37">
        <v>22003752</v>
      </c>
      <c r="W160" s="37">
        <v>6048000</v>
      </c>
      <c r="X160" s="37">
        <v>1205964</v>
      </c>
      <c r="Y160" s="37">
        <v>0</v>
      </c>
      <c r="Z160" s="37">
        <v>0</v>
      </c>
      <c r="AA160" s="37">
        <v>2036439</v>
      </c>
      <c r="AB160" s="37">
        <v>0</v>
      </c>
      <c r="AC160" s="37">
        <v>5650000</v>
      </c>
      <c r="AD160" s="37">
        <v>398644333</v>
      </c>
      <c r="AE160" s="37">
        <v>0</v>
      </c>
      <c r="AF160" s="37">
        <v>0</v>
      </c>
      <c r="AG160" s="37">
        <v>0</v>
      </c>
      <c r="AH160" s="37">
        <v>0</v>
      </c>
      <c r="AI160" s="37">
        <v>40495410</v>
      </c>
      <c r="AJ160" s="37">
        <v>0</v>
      </c>
      <c r="AK160" s="37">
        <v>0</v>
      </c>
      <c r="AL160" s="37">
        <v>0</v>
      </c>
      <c r="AM160" s="37">
        <v>0</v>
      </c>
      <c r="AN160" s="37">
        <v>0</v>
      </c>
      <c r="AO160" s="37">
        <v>362877789</v>
      </c>
      <c r="AP160" s="37">
        <v>0</v>
      </c>
      <c r="AQ160" s="37">
        <v>0</v>
      </c>
      <c r="AR160" s="37">
        <v>0</v>
      </c>
      <c r="AS160" s="37">
        <v>0</v>
      </c>
      <c r="AT160" s="37">
        <v>18566103</v>
      </c>
    </row>
    <row r="161" spans="1:46" ht="12.75" hidden="1">
      <c r="A161" s="78" t="s">
        <v>245</v>
      </c>
      <c r="B161" s="37">
        <v>3590154171</v>
      </c>
      <c r="C161" s="37">
        <v>6322279550</v>
      </c>
      <c r="D161" s="37">
        <v>153986966</v>
      </c>
      <c r="E161" s="37">
        <v>121587950</v>
      </c>
      <c r="F161" s="37">
        <v>18534450</v>
      </c>
      <c r="G161" s="37">
        <v>313250140</v>
      </c>
      <c r="H161" s="37">
        <v>228129888</v>
      </c>
      <c r="I161" s="37">
        <v>47182956</v>
      </c>
      <c r="J161" s="37">
        <v>27744555</v>
      </c>
      <c r="K161" s="37">
        <v>515055107</v>
      </c>
      <c r="L161" s="37">
        <v>38497376</v>
      </c>
      <c r="M161" s="37">
        <v>0</v>
      </c>
      <c r="N161" s="37">
        <v>6764588</v>
      </c>
      <c r="O161" s="37">
        <v>23571968</v>
      </c>
      <c r="P161" s="37">
        <v>34828023</v>
      </c>
      <c r="Q161" s="37">
        <v>50069921</v>
      </c>
      <c r="R161" s="37">
        <v>17336110</v>
      </c>
      <c r="S161" s="37">
        <v>79024648</v>
      </c>
      <c r="T161" s="37">
        <v>38800386</v>
      </c>
      <c r="U161" s="37">
        <v>242728289</v>
      </c>
      <c r="V161" s="37">
        <v>147777452</v>
      </c>
      <c r="W161" s="37">
        <v>16331372</v>
      </c>
      <c r="X161" s="37">
        <v>15010068</v>
      </c>
      <c r="Y161" s="37">
        <v>315981023</v>
      </c>
      <c r="Z161" s="37">
        <v>14339638</v>
      </c>
      <c r="AA161" s="37">
        <v>18866401</v>
      </c>
      <c r="AB161" s="37">
        <v>5000000</v>
      </c>
      <c r="AC161" s="37">
        <v>19775600</v>
      </c>
      <c r="AD161" s="37">
        <v>222367200</v>
      </c>
      <c r="AE161" s="37">
        <v>43259782</v>
      </c>
      <c r="AF161" s="37">
        <v>36237234</v>
      </c>
      <c r="AG161" s="37">
        <v>108825200</v>
      </c>
      <c r="AH161" s="37">
        <v>66081418</v>
      </c>
      <c r="AI161" s="37">
        <v>62280584</v>
      </c>
      <c r="AJ161" s="37">
        <v>12881126</v>
      </c>
      <c r="AK161" s="37">
        <v>0</v>
      </c>
      <c r="AL161" s="37">
        <v>5529061</v>
      </c>
      <c r="AM161" s="37">
        <v>16638291</v>
      </c>
      <c r="AN161" s="37">
        <v>500930753</v>
      </c>
      <c r="AO161" s="37">
        <v>748568590</v>
      </c>
      <c r="AP161" s="37">
        <v>88810407</v>
      </c>
      <c r="AQ161" s="37">
        <v>12430000</v>
      </c>
      <c r="AR161" s="37">
        <v>51021982</v>
      </c>
      <c r="AS161" s="37">
        <v>3124307</v>
      </c>
      <c r="AT161" s="37">
        <v>34159000</v>
      </c>
    </row>
    <row r="162" spans="1:46" ht="12.75" hidden="1">
      <c r="A162" s="78" t="s">
        <v>246</v>
      </c>
      <c r="B162" s="37">
        <v>3217267547</v>
      </c>
      <c r="C162" s="37">
        <v>5698559560</v>
      </c>
      <c r="D162" s="37">
        <v>141394205</v>
      </c>
      <c r="E162" s="37">
        <v>115527460</v>
      </c>
      <c r="F162" s="37">
        <v>16142598</v>
      </c>
      <c r="G162" s="37">
        <v>276129782</v>
      </c>
      <c r="H162" s="37">
        <v>200451733</v>
      </c>
      <c r="I162" s="37">
        <v>39984683</v>
      </c>
      <c r="J162" s="37">
        <v>24376172</v>
      </c>
      <c r="K162" s="37">
        <v>496761703</v>
      </c>
      <c r="L162" s="37">
        <v>37882769</v>
      </c>
      <c r="M162" s="37">
        <v>0</v>
      </c>
      <c r="N162" s="37">
        <v>6614393</v>
      </c>
      <c r="O162" s="37">
        <v>21660936</v>
      </c>
      <c r="P162" s="37">
        <v>29443045</v>
      </c>
      <c r="Q162" s="37">
        <v>49416936</v>
      </c>
      <c r="R162" s="37">
        <v>28249320</v>
      </c>
      <c r="S162" s="37">
        <v>76390758</v>
      </c>
      <c r="T162" s="37">
        <v>24355349</v>
      </c>
      <c r="U162" s="37">
        <v>156197913</v>
      </c>
      <c r="V162" s="37">
        <v>152287415</v>
      </c>
      <c r="W162" s="37">
        <v>22308676</v>
      </c>
      <c r="X162" s="37">
        <v>20265353</v>
      </c>
      <c r="Y162" s="37">
        <v>284597785</v>
      </c>
      <c r="Z162" s="37">
        <v>4865251</v>
      </c>
      <c r="AA162" s="37">
        <v>14683807</v>
      </c>
      <c r="AB162" s="37">
        <v>5000000</v>
      </c>
      <c r="AC162" s="37">
        <v>22185000</v>
      </c>
      <c r="AD162" s="37">
        <v>571704545</v>
      </c>
      <c r="AE162" s="37">
        <v>39495435</v>
      </c>
      <c r="AF162" s="37">
        <v>27684190</v>
      </c>
      <c r="AG162" s="37">
        <v>86022760</v>
      </c>
      <c r="AH162" s="37">
        <v>48154644</v>
      </c>
      <c r="AI162" s="37">
        <v>55945848</v>
      </c>
      <c r="AJ162" s="37">
        <v>12000000</v>
      </c>
      <c r="AK162" s="37">
        <v>5282564</v>
      </c>
      <c r="AL162" s="37">
        <v>5205175</v>
      </c>
      <c r="AM162" s="37">
        <v>8542523</v>
      </c>
      <c r="AN162" s="37">
        <v>477829132</v>
      </c>
      <c r="AO162" s="37">
        <v>362877789</v>
      </c>
      <c r="AP162" s="37">
        <v>79419436</v>
      </c>
      <c r="AQ162" s="37">
        <v>12500000</v>
      </c>
      <c r="AR162" s="37">
        <v>49538776</v>
      </c>
      <c r="AS162" s="37">
        <v>1050000</v>
      </c>
      <c r="AT162" s="37">
        <v>21534862</v>
      </c>
    </row>
    <row r="163" spans="1:46" ht="12.75" hidden="1">
      <c r="A163" s="78" t="s">
        <v>247</v>
      </c>
      <c r="B163" s="37">
        <v>1249333299</v>
      </c>
      <c r="C163" s="37">
        <v>1327271470</v>
      </c>
      <c r="D163" s="37">
        <v>80039183</v>
      </c>
      <c r="E163" s="37">
        <v>51890000</v>
      </c>
      <c r="F163" s="37">
        <v>26344251</v>
      </c>
      <c r="G163" s="37">
        <v>84920190</v>
      </c>
      <c r="H163" s="37">
        <v>75832000</v>
      </c>
      <c r="I163" s="37">
        <v>61808569</v>
      </c>
      <c r="J163" s="37">
        <v>28053499</v>
      </c>
      <c r="K163" s="37">
        <v>92151392</v>
      </c>
      <c r="L163" s="37">
        <v>43238779</v>
      </c>
      <c r="M163" s="37">
        <v>91265000</v>
      </c>
      <c r="N163" s="37">
        <v>228702232</v>
      </c>
      <c r="O163" s="37">
        <v>207295350</v>
      </c>
      <c r="P163" s="37">
        <v>47417000</v>
      </c>
      <c r="Q163" s="37">
        <v>130340850</v>
      </c>
      <c r="R163" s="37">
        <v>86892563</v>
      </c>
      <c r="S163" s="37">
        <v>136949302</v>
      </c>
      <c r="T163" s="37">
        <v>35813100</v>
      </c>
      <c r="U163" s="37">
        <v>736127578</v>
      </c>
      <c r="V163" s="37">
        <v>57054354</v>
      </c>
      <c r="W163" s="37">
        <v>69403200</v>
      </c>
      <c r="X163" s="37">
        <v>29948000</v>
      </c>
      <c r="Y163" s="37">
        <v>130818550</v>
      </c>
      <c r="Z163" s="37">
        <v>149850000</v>
      </c>
      <c r="AA163" s="37">
        <v>131473300</v>
      </c>
      <c r="AB163" s="37">
        <v>139046000</v>
      </c>
      <c r="AC163" s="37">
        <v>64709000</v>
      </c>
      <c r="AD163" s="37">
        <v>573878244</v>
      </c>
      <c r="AE163" s="37">
        <v>184464129</v>
      </c>
      <c r="AF163" s="37">
        <v>143637100</v>
      </c>
      <c r="AG163" s="37">
        <v>32441600</v>
      </c>
      <c r="AH163" s="37">
        <v>32578384</v>
      </c>
      <c r="AI163" s="37">
        <v>345410400</v>
      </c>
      <c r="AJ163" s="37">
        <v>204487000</v>
      </c>
      <c r="AK163" s="37">
        <v>0</v>
      </c>
      <c r="AL163" s="37">
        <v>245817000</v>
      </c>
      <c r="AM163" s="37">
        <v>181705780</v>
      </c>
      <c r="AN163" s="37">
        <v>273144193</v>
      </c>
      <c r="AO163" s="37">
        <v>631381570</v>
      </c>
      <c r="AP163" s="37">
        <v>183173200</v>
      </c>
      <c r="AQ163" s="37">
        <v>179115837</v>
      </c>
      <c r="AR163" s="37">
        <v>187613150</v>
      </c>
      <c r="AS163" s="37">
        <v>103352000</v>
      </c>
      <c r="AT163" s="37">
        <v>409733000</v>
      </c>
    </row>
    <row r="164" spans="1:46" ht="12.75" hidden="1">
      <c r="A164" s="78" t="s">
        <v>248</v>
      </c>
      <c r="B164" s="37">
        <v>828530940</v>
      </c>
      <c r="C164" s="37">
        <v>1340738649</v>
      </c>
      <c r="D164" s="37">
        <v>75848558</v>
      </c>
      <c r="E164" s="37">
        <v>50061200</v>
      </c>
      <c r="F164" s="37">
        <v>24524400</v>
      </c>
      <c r="G164" s="37">
        <v>12853000</v>
      </c>
      <c r="H164" s="37">
        <v>0</v>
      </c>
      <c r="I164" s="37">
        <v>54456133</v>
      </c>
      <c r="J164" s="37">
        <v>25819415</v>
      </c>
      <c r="K164" s="37">
        <v>87846799</v>
      </c>
      <c r="L164" s="37">
        <v>45026247</v>
      </c>
      <c r="M164" s="37">
        <v>92375000</v>
      </c>
      <c r="N164" s="37">
        <v>169325080</v>
      </c>
      <c r="O164" s="37">
        <v>176592825</v>
      </c>
      <c r="P164" s="37">
        <v>41018000</v>
      </c>
      <c r="Q164" s="37">
        <v>115320852</v>
      </c>
      <c r="R164" s="37">
        <v>75676750</v>
      </c>
      <c r="S164" s="37">
        <v>114369499</v>
      </c>
      <c r="T164" s="37">
        <v>28157000</v>
      </c>
      <c r="U164" s="37">
        <v>681519788</v>
      </c>
      <c r="V164" s="37">
        <v>47095000</v>
      </c>
      <c r="W164" s="37">
        <v>62579546</v>
      </c>
      <c r="X164" s="37">
        <v>26237650</v>
      </c>
      <c r="Y164" s="37">
        <v>128899000</v>
      </c>
      <c r="Z164" s="37">
        <v>120382000</v>
      </c>
      <c r="AA164" s="37">
        <v>108177876</v>
      </c>
      <c r="AB164" s="37">
        <v>108212000</v>
      </c>
      <c r="AC164" s="37">
        <v>53757000</v>
      </c>
      <c r="AD164" s="37">
        <v>484418700</v>
      </c>
      <c r="AE164" s="37">
        <v>106731000</v>
      </c>
      <c r="AF164" s="37">
        <v>119987509</v>
      </c>
      <c r="AG164" s="37">
        <v>30682100</v>
      </c>
      <c r="AH164" s="37">
        <v>31289000</v>
      </c>
      <c r="AI164" s="37">
        <v>254204227</v>
      </c>
      <c r="AJ164" s="37">
        <v>157076000</v>
      </c>
      <c r="AK164" s="37">
        <v>100018000</v>
      </c>
      <c r="AL164" s="37">
        <v>177502000</v>
      </c>
      <c r="AM164" s="37">
        <v>136020000</v>
      </c>
      <c r="AN164" s="37">
        <v>226387000</v>
      </c>
      <c r="AO164" s="37">
        <v>562406945</v>
      </c>
      <c r="AP164" s="37">
        <v>154135297</v>
      </c>
      <c r="AQ164" s="37">
        <v>141431720</v>
      </c>
      <c r="AR164" s="37">
        <v>151396600</v>
      </c>
      <c r="AS164" s="37">
        <v>85992000</v>
      </c>
      <c r="AT164" s="37">
        <v>362387992</v>
      </c>
    </row>
    <row r="165" spans="1:46" ht="12.75" hidden="1">
      <c r="A165" s="78" t="s">
        <v>249</v>
      </c>
      <c r="B165" s="37">
        <v>850352601</v>
      </c>
      <c r="C165" s="37">
        <v>962059432</v>
      </c>
      <c r="D165" s="37">
        <v>0</v>
      </c>
      <c r="E165" s="37">
        <v>16162900</v>
      </c>
      <c r="F165" s="37">
        <v>16072749</v>
      </c>
      <c r="G165" s="37">
        <v>0</v>
      </c>
      <c r="H165" s="37">
        <v>10668306</v>
      </c>
      <c r="I165" s="37">
        <v>23619999</v>
      </c>
      <c r="J165" s="37">
        <v>34050500</v>
      </c>
      <c r="K165" s="37">
        <v>0</v>
      </c>
      <c r="L165" s="37">
        <v>19949000</v>
      </c>
      <c r="M165" s="37">
        <v>0</v>
      </c>
      <c r="N165" s="37">
        <v>73122019</v>
      </c>
      <c r="O165" s="37">
        <v>107806650</v>
      </c>
      <c r="P165" s="37">
        <v>30210837</v>
      </c>
      <c r="Q165" s="37">
        <v>30701150</v>
      </c>
      <c r="R165" s="37">
        <v>23309601</v>
      </c>
      <c r="S165" s="37">
        <v>43754700</v>
      </c>
      <c r="T165" s="37">
        <v>9560000</v>
      </c>
      <c r="U165" s="37">
        <v>417606409</v>
      </c>
      <c r="V165" s="37">
        <v>164000</v>
      </c>
      <c r="W165" s="37">
        <v>12057350</v>
      </c>
      <c r="X165" s="37">
        <v>9350000</v>
      </c>
      <c r="Y165" s="37">
        <v>40971000</v>
      </c>
      <c r="Z165" s="37">
        <v>0</v>
      </c>
      <c r="AA165" s="37">
        <v>30614700</v>
      </c>
      <c r="AB165" s="37">
        <v>57304000</v>
      </c>
      <c r="AC165" s="37">
        <v>21136050</v>
      </c>
      <c r="AD165" s="37">
        <v>664253343</v>
      </c>
      <c r="AE165" s="37">
        <v>37992000</v>
      </c>
      <c r="AF165" s="37">
        <v>35398900</v>
      </c>
      <c r="AG165" s="37">
        <v>13319700</v>
      </c>
      <c r="AH165" s="37">
        <v>10629550</v>
      </c>
      <c r="AI165" s="37">
        <v>238814000</v>
      </c>
      <c r="AJ165" s="37">
        <v>70704000</v>
      </c>
      <c r="AK165" s="37">
        <v>0</v>
      </c>
      <c r="AL165" s="37">
        <v>58809000</v>
      </c>
      <c r="AM165" s="37">
        <v>36866220</v>
      </c>
      <c r="AN165" s="37">
        <v>228111277</v>
      </c>
      <c r="AO165" s="37">
        <v>756226500</v>
      </c>
      <c r="AP165" s="37">
        <v>75261800</v>
      </c>
      <c r="AQ165" s="37">
        <v>78277000</v>
      </c>
      <c r="AR165" s="37">
        <v>69443850</v>
      </c>
      <c r="AS165" s="37">
        <v>103245000</v>
      </c>
      <c r="AT165" s="37">
        <v>600869000</v>
      </c>
    </row>
    <row r="166" spans="1:46" ht="12.75" hidden="1">
      <c r="A166" s="78" t="s">
        <v>250</v>
      </c>
      <c r="B166" s="37">
        <v>700780770</v>
      </c>
      <c r="C166" s="37">
        <v>846775460</v>
      </c>
      <c r="D166" s="37">
        <v>0</v>
      </c>
      <c r="E166" s="37">
        <v>18146450</v>
      </c>
      <c r="F166" s="37">
        <v>7284600</v>
      </c>
      <c r="G166" s="37">
        <v>65295668</v>
      </c>
      <c r="H166" s="37">
        <v>25920362</v>
      </c>
      <c r="I166" s="37">
        <v>25147000</v>
      </c>
      <c r="J166" s="37">
        <v>42539736</v>
      </c>
      <c r="K166" s="37">
        <v>0</v>
      </c>
      <c r="L166" s="37">
        <v>14026750</v>
      </c>
      <c r="M166" s="37">
        <v>0</v>
      </c>
      <c r="N166" s="37">
        <v>53865920</v>
      </c>
      <c r="O166" s="37">
        <v>84082175</v>
      </c>
      <c r="P166" s="37">
        <v>12815000</v>
      </c>
      <c r="Q166" s="37">
        <v>29673000</v>
      </c>
      <c r="R166" s="37">
        <v>0</v>
      </c>
      <c r="S166" s="37">
        <v>32228000</v>
      </c>
      <c r="T166" s="37">
        <v>9451000</v>
      </c>
      <c r="U166" s="37">
        <v>470727193</v>
      </c>
      <c r="V166" s="37">
        <v>15214000</v>
      </c>
      <c r="W166" s="37">
        <v>11741050</v>
      </c>
      <c r="X166" s="37">
        <v>8695000</v>
      </c>
      <c r="Y166" s="37">
        <v>40589000</v>
      </c>
      <c r="Z166" s="37">
        <v>38856000</v>
      </c>
      <c r="AA166" s="37">
        <v>30970000</v>
      </c>
      <c r="AB166" s="37">
        <v>49004000</v>
      </c>
      <c r="AC166" s="37">
        <v>17464000</v>
      </c>
      <c r="AD166" s="37">
        <v>671662969</v>
      </c>
      <c r="AE166" s="37">
        <v>34661000</v>
      </c>
      <c r="AF166" s="37">
        <v>44614393</v>
      </c>
      <c r="AG166" s="37">
        <v>10399290</v>
      </c>
      <c r="AH166" s="37">
        <v>10427000</v>
      </c>
      <c r="AI166" s="37">
        <v>209478000</v>
      </c>
      <c r="AJ166" s="37">
        <v>50594000</v>
      </c>
      <c r="AK166" s="37">
        <v>31998000</v>
      </c>
      <c r="AL166" s="37">
        <v>56324000</v>
      </c>
      <c r="AM166" s="37">
        <v>40675000</v>
      </c>
      <c r="AN166" s="37">
        <v>121826755</v>
      </c>
      <c r="AO166" s="37">
        <v>711854053</v>
      </c>
      <c r="AP166" s="37">
        <v>77059000</v>
      </c>
      <c r="AQ166" s="37">
        <v>68294000</v>
      </c>
      <c r="AR166" s="37">
        <v>67142400</v>
      </c>
      <c r="AS166" s="37">
        <v>55577000</v>
      </c>
      <c r="AT166" s="37">
        <v>535411258</v>
      </c>
    </row>
    <row r="167" spans="1:46" ht="12.75" hidden="1">
      <c r="A167" s="78" t="s">
        <v>251</v>
      </c>
      <c r="B167" s="37">
        <v>4749700438</v>
      </c>
      <c r="C167" s="37">
        <v>8306387129</v>
      </c>
      <c r="D167" s="37">
        <v>223028373</v>
      </c>
      <c r="E167" s="37">
        <v>199469142</v>
      </c>
      <c r="F167" s="37">
        <v>44262157</v>
      </c>
      <c r="G167" s="37">
        <v>382010412</v>
      </c>
      <c r="H167" s="37">
        <v>234502320</v>
      </c>
      <c r="I167" s="37">
        <v>145490224</v>
      </c>
      <c r="J167" s="37">
        <v>71694483</v>
      </c>
      <c r="K167" s="37">
        <v>696535225</v>
      </c>
      <c r="L167" s="37">
        <v>92260329</v>
      </c>
      <c r="M167" s="37">
        <v>153708200</v>
      </c>
      <c r="N167" s="37">
        <v>214592703</v>
      </c>
      <c r="O167" s="37">
        <v>252082990</v>
      </c>
      <c r="P167" s="37">
        <v>98451053</v>
      </c>
      <c r="Q167" s="37">
        <v>214089976</v>
      </c>
      <c r="R167" s="37">
        <v>114460221</v>
      </c>
      <c r="S167" s="37">
        <v>208547580</v>
      </c>
      <c r="T167" s="37">
        <v>83237044</v>
      </c>
      <c r="U167" s="37">
        <v>1357686998</v>
      </c>
      <c r="V167" s="37">
        <v>232178521</v>
      </c>
      <c r="W167" s="37">
        <v>103357971</v>
      </c>
      <c r="X167" s="37">
        <v>67709059</v>
      </c>
      <c r="Y167" s="37">
        <v>456212243</v>
      </c>
      <c r="Z167" s="37">
        <v>178273892</v>
      </c>
      <c r="AA167" s="37">
        <v>199454774</v>
      </c>
      <c r="AB167" s="37">
        <v>173779895</v>
      </c>
      <c r="AC167" s="37">
        <v>102333000</v>
      </c>
      <c r="AD167" s="37">
        <v>1189542485</v>
      </c>
      <c r="AE167" s="37">
        <v>194430761</v>
      </c>
      <c r="AF167" s="37">
        <v>189580240</v>
      </c>
      <c r="AG167" s="37">
        <v>129729620</v>
      </c>
      <c r="AH167" s="37">
        <v>122120530</v>
      </c>
      <c r="AI167" s="37">
        <v>478908420</v>
      </c>
      <c r="AJ167" s="37">
        <v>299154668</v>
      </c>
      <c r="AK167" s="37">
        <v>185522439</v>
      </c>
      <c r="AL167" s="37">
        <v>304968262</v>
      </c>
      <c r="AM167" s="37">
        <v>148117734</v>
      </c>
      <c r="AN167" s="37">
        <v>936279127</v>
      </c>
      <c r="AO167" s="37">
        <v>1006385951</v>
      </c>
      <c r="AP167" s="37">
        <v>257880526</v>
      </c>
      <c r="AQ167" s="37">
        <v>187796711</v>
      </c>
      <c r="AR167" s="37">
        <v>408532633</v>
      </c>
      <c r="AS167" s="37">
        <v>149085722</v>
      </c>
      <c r="AT167" s="37">
        <v>475796758</v>
      </c>
    </row>
    <row r="168" spans="1:46" ht="12.75" hidden="1">
      <c r="A168" s="78" t="s">
        <v>252</v>
      </c>
      <c r="B168" s="37">
        <v>1387618913</v>
      </c>
      <c r="C168" s="37">
        <v>2289516510</v>
      </c>
      <c r="D168" s="37">
        <v>79005429</v>
      </c>
      <c r="E168" s="37">
        <v>69727220</v>
      </c>
      <c r="F168" s="37">
        <v>22294794</v>
      </c>
      <c r="G168" s="37">
        <v>126773006</v>
      </c>
      <c r="H168" s="37">
        <v>104096000</v>
      </c>
      <c r="I168" s="37">
        <v>47294472</v>
      </c>
      <c r="J168" s="37">
        <v>24695766</v>
      </c>
      <c r="K168" s="37">
        <v>212437084</v>
      </c>
      <c r="L168" s="37">
        <v>43273998</v>
      </c>
      <c r="M168" s="37">
        <v>47705300</v>
      </c>
      <c r="N168" s="37">
        <v>80351207</v>
      </c>
      <c r="O168" s="37">
        <v>146304231</v>
      </c>
      <c r="P168" s="37">
        <v>44595262</v>
      </c>
      <c r="Q168" s="37">
        <v>81638000</v>
      </c>
      <c r="R168" s="37">
        <v>50309950</v>
      </c>
      <c r="S168" s="37">
        <v>96495018</v>
      </c>
      <c r="T168" s="37">
        <v>25424873</v>
      </c>
      <c r="U168" s="37">
        <v>621668275</v>
      </c>
      <c r="V168" s="37">
        <v>73499122</v>
      </c>
      <c r="W168" s="37">
        <v>27775748</v>
      </c>
      <c r="X168" s="37">
        <v>28117213</v>
      </c>
      <c r="Y168" s="37">
        <v>172983838</v>
      </c>
      <c r="Z168" s="37">
        <v>63839431</v>
      </c>
      <c r="AA168" s="37">
        <v>59213779</v>
      </c>
      <c r="AB168" s="37">
        <v>46324598</v>
      </c>
      <c r="AC168" s="37">
        <v>33372930</v>
      </c>
      <c r="AD168" s="37">
        <v>259219996</v>
      </c>
      <c r="AE168" s="37">
        <v>62850185</v>
      </c>
      <c r="AF168" s="37">
        <v>72098604</v>
      </c>
      <c r="AG168" s="37">
        <v>49488500</v>
      </c>
      <c r="AH168" s="37">
        <v>38886634</v>
      </c>
      <c r="AI168" s="37">
        <v>176370911</v>
      </c>
      <c r="AJ168" s="37">
        <v>95374553</v>
      </c>
      <c r="AK168" s="37">
        <v>0</v>
      </c>
      <c r="AL168" s="37">
        <v>107017453</v>
      </c>
      <c r="AM168" s="37">
        <v>79999484</v>
      </c>
      <c r="AN168" s="37">
        <v>342445261</v>
      </c>
      <c r="AO168" s="37">
        <v>362992506</v>
      </c>
      <c r="AP168" s="37">
        <v>96710568</v>
      </c>
      <c r="AQ168" s="37">
        <v>53544489</v>
      </c>
      <c r="AR168" s="37">
        <v>79768377</v>
      </c>
      <c r="AS168" s="37">
        <v>45887861</v>
      </c>
      <c r="AT168" s="37">
        <v>195321762</v>
      </c>
    </row>
    <row r="169" spans="1:46" ht="12.75" hidden="1">
      <c r="A169" s="78" t="s">
        <v>253</v>
      </c>
      <c r="B169" s="37">
        <v>1237215012</v>
      </c>
      <c r="C169" s="37">
        <v>2196693034</v>
      </c>
      <c r="D169" s="37">
        <v>73263396</v>
      </c>
      <c r="E169" s="37">
        <v>63161937</v>
      </c>
      <c r="F169" s="37">
        <v>21082291</v>
      </c>
      <c r="G169" s="37">
        <v>135188460</v>
      </c>
      <c r="H169" s="37">
        <v>91202763</v>
      </c>
      <c r="I169" s="37">
        <v>48163786</v>
      </c>
      <c r="J169" s="37">
        <v>22200379</v>
      </c>
      <c r="K169" s="37">
        <v>202775420</v>
      </c>
      <c r="L169" s="37">
        <v>34214436</v>
      </c>
      <c r="M169" s="37">
        <v>46278100</v>
      </c>
      <c r="N169" s="37">
        <v>70484652</v>
      </c>
      <c r="O169" s="37">
        <v>121324826</v>
      </c>
      <c r="P169" s="37">
        <v>37998278</v>
      </c>
      <c r="Q169" s="37">
        <v>67512252</v>
      </c>
      <c r="R169" s="37">
        <v>43821706</v>
      </c>
      <c r="S169" s="37">
        <v>68127719</v>
      </c>
      <c r="T169" s="37">
        <v>26830255</v>
      </c>
      <c r="U169" s="37">
        <v>521705056</v>
      </c>
      <c r="V169" s="37">
        <v>64497000</v>
      </c>
      <c r="W169" s="37">
        <v>26806688</v>
      </c>
      <c r="X169" s="37">
        <v>26288442</v>
      </c>
      <c r="Y169" s="37">
        <v>133285835</v>
      </c>
      <c r="Z169" s="37">
        <v>67709030</v>
      </c>
      <c r="AA169" s="37">
        <v>61639479</v>
      </c>
      <c r="AB169" s="37">
        <v>49160667</v>
      </c>
      <c r="AC169" s="37">
        <v>36328000</v>
      </c>
      <c r="AD169" s="37">
        <v>223849787</v>
      </c>
      <c r="AE169" s="37">
        <v>59458000</v>
      </c>
      <c r="AF169" s="37">
        <v>55967165</v>
      </c>
      <c r="AG169" s="37">
        <v>50927100</v>
      </c>
      <c r="AH169" s="37">
        <v>35007220</v>
      </c>
      <c r="AI169" s="37">
        <v>149790276</v>
      </c>
      <c r="AJ169" s="37">
        <v>115328018</v>
      </c>
      <c r="AK169" s="37">
        <v>49483599</v>
      </c>
      <c r="AL169" s="37">
        <v>80928298</v>
      </c>
      <c r="AM169" s="37">
        <v>72378856</v>
      </c>
      <c r="AN169" s="37">
        <v>315478000</v>
      </c>
      <c r="AO169" s="37">
        <v>304510224</v>
      </c>
      <c r="AP169" s="37">
        <v>89428880</v>
      </c>
      <c r="AQ169" s="37">
        <v>52557261</v>
      </c>
      <c r="AR169" s="37">
        <v>73042316</v>
      </c>
      <c r="AS169" s="37">
        <v>47699126</v>
      </c>
      <c r="AT169" s="37">
        <v>167666248</v>
      </c>
    </row>
    <row r="170" spans="1:46" ht="12.75" hidden="1">
      <c r="A170" s="78" t="s">
        <v>254</v>
      </c>
      <c r="B170" s="37">
        <v>60348385</v>
      </c>
      <c r="C170" s="37">
        <v>105184290</v>
      </c>
      <c r="D170" s="37">
        <v>0</v>
      </c>
      <c r="E170" s="37">
        <v>2894500</v>
      </c>
      <c r="F170" s="37">
        <v>654776</v>
      </c>
      <c r="G170" s="37">
        <v>3235232</v>
      </c>
      <c r="H170" s="37">
        <v>1968250</v>
      </c>
      <c r="I170" s="37">
        <v>2001450</v>
      </c>
      <c r="J170" s="37">
        <v>440158</v>
      </c>
      <c r="K170" s="37">
        <v>10911630</v>
      </c>
      <c r="L170" s="37">
        <v>1902929</v>
      </c>
      <c r="M170" s="37">
        <v>0</v>
      </c>
      <c r="N170" s="37">
        <v>776569</v>
      </c>
      <c r="O170" s="37">
        <v>540000</v>
      </c>
      <c r="P170" s="37">
        <v>770000</v>
      </c>
      <c r="Q170" s="37">
        <v>1419765</v>
      </c>
      <c r="R170" s="37">
        <v>0</v>
      </c>
      <c r="S170" s="37">
        <v>0</v>
      </c>
      <c r="T170" s="37">
        <v>0</v>
      </c>
      <c r="U170" s="37">
        <v>15050000</v>
      </c>
      <c r="V170" s="37">
        <v>0</v>
      </c>
      <c r="W170" s="37">
        <v>0</v>
      </c>
      <c r="X170" s="37">
        <v>0</v>
      </c>
      <c r="Y170" s="37">
        <v>9125630</v>
      </c>
      <c r="Z170" s="37">
        <v>0</v>
      </c>
      <c r="AA170" s="37">
        <v>993000</v>
      </c>
      <c r="AB170" s="37">
        <v>708860</v>
      </c>
      <c r="AC170" s="37">
        <v>837192</v>
      </c>
      <c r="AD170" s="37">
        <v>3575735</v>
      </c>
      <c r="AE170" s="37">
        <v>149178</v>
      </c>
      <c r="AF170" s="37">
        <v>0</v>
      </c>
      <c r="AG170" s="37">
        <v>551000</v>
      </c>
      <c r="AH170" s="37">
        <v>0</v>
      </c>
      <c r="AI170" s="37">
        <v>0</v>
      </c>
      <c r="AJ170" s="37">
        <v>1296000</v>
      </c>
      <c r="AK170" s="37">
        <v>0</v>
      </c>
      <c r="AL170" s="37">
        <v>50000</v>
      </c>
      <c r="AM170" s="37">
        <v>0</v>
      </c>
      <c r="AN170" s="37">
        <v>12314063</v>
      </c>
      <c r="AO170" s="37">
        <v>7710026</v>
      </c>
      <c r="AP170" s="37">
        <v>935000</v>
      </c>
      <c r="AQ170" s="37">
        <v>0</v>
      </c>
      <c r="AR170" s="37">
        <v>518420</v>
      </c>
      <c r="AS170" s="37">
        <v>0</v>
      </c>
      <c r="AT170" s="37">
        <v>0</v>
      </c>
    </row>
    <row r="171" spans="1:46" ht="12.75" hidden="1">
      <c r="A171" s="78" t="s">
        <v>255</v>
      </c>
      <c r="B171" s="37">
        <v>1190815485</v>
      </c>
      <c r="C171" s="37">
        <v>2638067560</v>
      </c>
      <c r="D171" s="37">
        <v>56125091</v>
      </c>
      <c r="E171" s="37">
        <v>59188010</v>
      </c>
      <c r="F171" s="37">
        <v>6320048</v>
      </c>
      <c r="G171" s="37">
        <v>87573632</v>
      </c>
      <c r="H171" s="37">
        <v>39955352</v>
      </c>
      <c r="I171" s="37">
        <v>15519823</v>
      </c>
      <c r="J171" s="37">
        <v>10620000</v>
      </c>
      <c r="K171" s="37">
        <v>185525145</v>
      </c>
      <c r="L171" s="37">
        <v>3375233</v>
      </c>
      <c r="M171" s="37">
        <v>0</v>
      </c>
      <c r="N171" s="37">
        <v>0</v>
      </c>
      <c r="O171" s="37">
        <v>0</v>
      </c>
      <c r="P171" s="37">
        <v>7000000</v>
      </c>
      <c r="Q171" s="37">
        <v>22000000</v>
      </c>
      <c r="R171" s="37">
        <v>0</v>
      </c>
      <c r="S171" s="37">
        <v>40000000</v>
      </c>
      <c r="T171" s="37">
        <v>22208000</v>
      </c>
      <c r="U171" s="37">
        <v>0</v>
      </c>
      <c r="V171" s="37">
        <v>67000000</v>
      </c>
      <c r="W171" s="37">
        <v>0</v>
      </c>
      <c r="X171" s="37">
        <v>7082880</v>
      </c>
      <c r="Y171" s="37">
        <v>188770176</v>
      </c>
      <c r="Z171" s="37">
        <v>0</v>
      </c>
      <c r="AA171" s="37">
        <v>17391997</v>
      </c>
      <c r="AB171" s="37">
        <v>0</v>
      </c>
      <c r="AC171" s="37">
        <v>9293160</v>
      </c>
      <c r="AD171" s="37">
        <v>0</v>
      </c>
      <c r="AE171" s="37">
        <v>21178448</v>
      </c>
      <c r="AF171" s="37">
        <v>31200000</v>
      </c>
      <c r="AG171" s="37">
        <v>51027100</v>
      </c>
      <c r="AH171" s="37">
        <v>27328981</v>
      </c>
      <c r="AI171" s="37">
        <v>0</v>
      </c>
      <c r="AJ171" s="37">
        <v>0</v>
      </c>
      <c r="AK171" s="37">
        <v>0</v>
      </c>
      <c r="AL171" s="37">
        <v>0</v>
      </c>
      <c r="AM171" s="37">
        <v>0</v>
      </c>
      <c r="AN171" s="37">
        <v>224883000</v>
      </c>
      <c r="AO171" s="37">
        <v>0</v>
      </c>
      <c r="AP171" s="37">
        <v>34000000</v>
      </c>
      <c r="AQ171" s="37">
        <v>0</v>
      </c>
      <c r="AR171" s="37">
        <v>22120626</v>
      </c>
      <c r="AS171" s="37">
        <v>0</v>
      </c>
      <c r="AT171" s="37">
        <v>0</v>
      </c>
    </row>
    <row r="172" spans="1:46" ht="12.75" hidden="1">
      <c r="A172" s="78" t="s">
        <v>256</v>
      </c>
      <c r="B172" s="37">
        <v>1029452182</v>
      </c>
      <c r="C172" s="37">
        <v>2294034910</v>
      </c>
      <c r="D172" s="37">
        <v>49129106</v>
      </c>
      <c r="E172" s="37">
        <v>58441500</v>
      </c>
      <c r="F172" s="37">
        <v>6409268</v>
      </c>
      <c r="G172" s="37">
        <v>79623733</v>
      </c>
      <c r="H172" s="37">
        <v>6316864</v>
      </c>
      <c r="I172" s="37">
        <v>13544352</v>
      </c>
      <c r="J172" s="37">
        <v>10153318</v>
      </c>
      <c r="K172" s="37">
        <v>168710580</v>
      </c>
      <c r="L172" s="37">
        <v>2054511</v>
      </c>
      <c r="M172" s="37">
        <v>0</v>
      </c>
      <c r="N172" s="37">
        <v>0</v>
      </c>
      <c r="O172" s="37">
        <v>0</v>
      </c>
      <c r="P172" s="37">
        <v>6500000</v>
      </c>
      <c r="Q172" s="37">
        <v>21753096</v>
      </c>
      <c r="R172" s="37">
        <v>0</v>
      </c>
      <c r="S172" s="37">
        <v>22100230</v>
      </c>
      <c r="T172" s="37">
        <v>21445166</v>
      </c>
      <c r="U172" s="37">
        <v>0</v>
      </c>
      <c r="V172" s="37">
        <v>0</v>
      </c>
      <c r="W172" s="37">
        <v>9507940</v>
      </c>
      <c r="X172" s="37">
        <v>6285000</v>
      </c>
      <c r="Y172" s="37">
        <v>150240237</v>
      </c>
      <c r="Z172" s="37">
        <v>0</v>
      </c>
      <c r="AA172" s="37">
        <v>16595417</v>
      </c>
      <c r="AB172" s="37">
        <v>0</v>
      </c>
      <c r="AC172" s="37">
        <v>9789000</v>
      </c>
      <c r="AD172" s="37">
        <v>0</v>
      </c>
      <c r="AE172" s="37">
        <v>18538557</v>
      </c>
      <c r="AF172" s="37">
        <v>28544741</v>
      </c>
      <c r="AG172" s="37">
        <v>45600000</v>
      </c>
      <c r="AH172" s="37">
        <v>22577809</v>
      </c>
      <c r="AI172" s="37">
        <v>0</v>
      </c>
      <c r="AJ172" s="37">
        <v>0</v>
      </c>
      <c r="AK172" s="37">
        <v>0</v>
      </c>
      <c r="AL172" s="37">
        <v>0</v>
      </c>
      <c r="AM172" s="37">
        <v>0</v>
      </c>
      <c r="AN172" s="37">
        <v>196507430</v>
      </c>
      <c r="AO172" s="37">
        <v>0</v>
      </c>
      <c r="AP172" s="37">
        <v>28000000</v>
      </c>
      <c r="AQ172" s="37">
        <v>0</v>
      </c>
      <c r="AR172" s="37">
        <v>22152300</v>
      </c>
      <c r="AS172" s="37">
        <v>0</v>
      </c>
      <c r="AT172" s="37">
        <v>0</v>
      </c>
    </row>
    <row r="173" spans="1:46" ht="12.75" hidden="1">
      <c r="A173" s="78" t="s">
        <v>257</v>
      </c>
      <c r="B173" s="37">
        <v>186196228</v>
      </c>
      <c r="C173" s="37">
        <v>104101300</v>
      </c>
      <c r="D173" s="37">
        <v>0</v>
      </c>
      <c r="E173" s="37">
        <v>744200</v>
      </c>
      <c r="F173" s="37">
        <v>0</v>
      </c>
      <c r="G173" s="37">
        <v>0</v>
      </c>
      <c r="H173" s="37">
        <v>9840000</v>
      </c>
      <c r="I173" s="37">
        <v>3526872</v>
      </c>
      <c r="J173" s="37">
        <v>0</v>
      </c>
      <c r="K173" s="37">
        <v>15342814</v>
      </c>
      <c r="L173" s="37">
        <v>50000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 s="37">
        <v>75000000</v>
      </c>
      <c r="V173" s="37">
        <v>0</v>
      </c>
      <c r="W173" s="37">
        <v>162220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7">
        <v>0</v>
      </c>
      <c r="AD173" s="37">
        <v>25821600</v>
      </c>
      <c r="AE173" s="37">
        <v>0</v>
      </c>
      <c r="AF173" s="37">
        <v>0</v>
      </c>
      <c r="AG173" s="37">
        <v>0</v>
      </c>
      <c r="AH173" s="37">
        <v>0</v>
      </c>
      <c r="AI173" s="37">
        <v>10479853</v>
      </c>
      <c r="AJ173" s="37">
        <v>0</v>
      </c>
      <c r="AK173" s="37">
        <v>0</v>
      </c>
      <c r="AL173" s="37">
        <v>0</v>
      </c>
      <c r="AM173" s="37">
        <v>0</v>
      </c>
      <c r="AN173" s="37">
        <v>0</v>
      </c>
      <c r="AO173" s="37">
        <v>43706000</v>
      </c>
      <c r="AP173" s="37">
        <v>0</v>
      </c>
      <c r="AQ173" s="37">
        <v>0</v>
      </c>
      <c r="AR173" s="37">
        <v>0</v>
      </c>
      <c r="AS173" s="37">
        <v>0</v>
      </c>
      <c r="AT173" s="37">
        <v>3500000</v>
      </c>
    </row>
    <row r="174" spans="1:46" ht="12.75" hidden="1">
      <c r="A174" s="78" t="s">
        <v>258</v>
      </c>
      <c r="B174" s="37">
        <v>172403915</v>
      </c>
      <c r="C174" s="37">
        <v>92947590</v>
      </c>
      <c r="D174" s="37">
        <v>0</v>
      </c>
      <c r="E174" s="37">
        <v>1478400</v>
      </c>
      <c r="F174" s="37">
        <v>0</v>
      </c>
      <c r="G174" s="37">
        <v>0</v>
      </c>
      <c r="H174" s="37">
        <v>16655478</v>
      </c>
      <c r="I174" s="37">
        <v>633215</v>
      </c>
      <c r="J174" s="37">
        <v>0</v>
      </c>
      <c r="K174" s="37">
        <v>22000000</v>
      </c>
      <c r="L174" s="37">
        <v>32328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69917501</v>
      </c>
      <c r="V174" s="37">
        <v>0</v>
      </c>
      <c r="W174" s="37">
        <v>270150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5852800</v>
      </c>
      <c r="AJ174" s="37">
        <v>0</v>
      </c>
      <c r="AK174" s="37">
        <v>0</v>
      </c>
      <c r="AL174" s="37">
        <v>0</v>
      </c>
      <c r="AM174" s="37">
        <v>0</v>
      </c>
      <c r="AN174" s="37">
        <v>0</v>
      </c>
      <c r="AO174" s="37">
        <v>41000000</v>
      </c>
      <c r="AP174" s="37">
        <v>0</v>
      </c>
      <c r="AQ174" s="37">
        <v>0</v>
      </c>
      <c r="AR174" s="37">
        <v>0</v>
      </c>
      <c r="AS174" s="37">
        <v>0</v>
      </c>
      <c r="AT174" s="37">
        <v>3500000</v>
      </c>
    </row>
    <row r="175" spans="1:46" ht="12.75" hidden="1">
      <c r="A175" s="78" t="s">
        <v>259</v>
      </c>
      <c r="B175" s="37">
        <v>52910192</v>
      </c>
      <c r="C175" s="37">
        <v>64428880</v>
      </c>
      <c r="D175" s="37">
        <v>6053902</v>
      </c>
      <c r="E175" s="37">
        <v>4139530</v>
      </c>
      <c r="F175" s="37">
        <v>1994079</v>
      </c>
      <c r="G175" s="37">
        <v>9723000</v>
      </c>
      <c r="H175" s="37">
        <v>3612000</v>
      </c>
      <c r="I175" s="37">
        <v>5300573</v>
      </c>
      <c r="J175" s="37">
        <v>1858644</v>
      </c>
      <c r="K175" s="37">
        <v>11678390</v>
      </c>
      <c r="L175" s="37">
        <v>4646409</v>
      </c>
      <c r="M175" s="37">
        <v>7024800</v>
      </c>
      <c r="N175" s="37">
        <v>25585611</v>
      </c>
      <c r="O175" s="37">
        <v>24139862</v>
      </c>
      <c r="P175" s="37">
        <v>3726784</v>
      </c>
      <c r="Q175" s="37">
        <v>14551101</v>
      </c>
      <c r="R175" s="37">
        <v>7309860</v>
      </c>
      <c r="S175" s="37">
        <v>13797055</v>
      </c>
      <c r="T175" s="37">
        <v>2473841</v>
      </c>
      <c r="U175" s="37">
        <v>14874167</v>
      </c>
      <c r="V175" s="37">
        <v>6753239</v>
      </c>
      <c r="W175" s="37">
        <v>2758480</v>
      </c>
      <c r="X175" s="37">
        <v>1970041</v>
      </c>
      <c r="Y175" s="37">
        <v>21536056</v>
      </c>
      <c r="Z175" s="37">
        <v>0</v>
      </c>
      <c r="AA175" s="37">
        <v>10739427</v>
      </c>
      <c r="AB175" s="37">
        <v>13054785</v>
      </c>
      <c r="AC175" s="37">
        <v>5558928</v>
      </c>
      <c r="AD175" s="37">
        <v>10922965</v>
      </c>
      <c r="AE175" s="37">
        <v>12399743</v>
      </c>
      <c r="AF175" s="37">
        <v>11728752</v>
      </c>
      <c r="AG175" s="37">
        <v>3989700</v>
      </c>
      <c r="AH175" s="37">
        <v>3110776</v>
      </c>
      <c r="AI175" s="37">
        <v>6033786</v>
      </c>
      <c r="AJ175" s="37">
        <v>17417373</v>
      </c>
      <c r="AK175" s="37">
        <v>0</v>
      </c>
      <c r="AL175" s="37">
        <v>17456970</v>
      </c>
      <c r="AM175" s="37">
        <v>19533040</v>
      </c>
      <c r="AN175" s="37">
        <v>22483372</v>
      </c>
      <c r="AO175" s="37">
        <v>17719598</v>
      </c>
      <c r="AP175" s="37">
        <v>15890942</v>
      </c>
      <c r="AQ175" s="37">
        <v>17410843</v>
      </c>
      <c r="AR175" s="37">
        <v>19537333</v>
      </c>
      <c r="AS175" s="37">
        <v>11291884</v>
      </c>
      <c r="AT175" s="37">
        <v>9000637</v>
      </c>
    </row>
    <row r="176" spans="1:46" ht="12.75" hidden="1">
      <c r="A176" s="78" t="s">
        <v>260</v>
      </c>
      <c r="B176" s="37">
        <v>712213176</v>
      </c>
      <c r="C176" s="37">
        <v>873746470</v>
      </c>
      <c r="D176" s="37">
        <v>43125200</v>
      </c>
      <c r="E176" s="37">
        <v>36801800</v>
      </c>
      <c r="F176" s="37">
        <v>4203279</v>
      </c>
      <c r="G176" s="37">
        <v>31501786</v>
      </c>
      <c r="H176" s="37">
        <v>4913912</v>
      </c>
      <c r="I176" s="37">
        <v>17500000</v>
      </c>
      <c r="J176" s="37">
        <v>16000000</v>
      </c>
      <c r="K176" s="37">
        <v>80713788</v>
      </c>
      <c r="L176" s="37">
        <v>22343782</v>
      </c>
      <c r="M176" s="37">
        <v>1882000</v>
      </c>
      <c r="N176" s="37">
        <v>38199958</v>
      </c>
      <c r="O176" s="37">
        <v>47099209</v>
      </c>
      <c r="P176" s="37">
        <v>23000000</v>
      </c>
      <c r="Q176" s="37">
        <v>26320220</v>
      </c>
      <c r="R176" s="37">
        <v>15914342</v>
      </c>
      <c r="S176" s="37">
        <v>20000000</v>
      </c>
      <c r="T176" s="37">
        <v>3000000</v>
      </c>
      <c r="U176" s="37">
        <v>176382616</v>
      </c>
      <c r="V176" s="37">
        <v>57743348</v>
      </c>
      <c r="W176" s="37">
        <v>7470380</v>
      </c>
      <c r="X176" s="37">
        <v>11770014</v>
      </c>
      <c r="Y176" s="37">
        <v>26652382</v>
      </c>
      <c r="Z176" s="37">
        <v>0</v>
      </c>
      <c r="AA176" s="37">
        <v>24503017</v>
      </c>
      <c r="AB176" s="37">
        <v>40000000</v>
      </c>
      <c r="AC176" s="37">
        <v>9097000</v>
      </c>
      <c r="AD176" s="37">
        <v>115434000</v>
      </c>
      <c r="AE176" s="37">
        <v>33787195</v>
      </c>
      <c r="AF176" s="37">
        <v>19131859</v>
      </c>
      <c r="AG176" s="37">
        <v>1250000</v>
      </c>
      <c r="AH176" s="37">
        <v>9059872</v>
      </c>
      <c r="AI176" s="37">
        <v>47648476</v>
      </c>
      <c r="AJ176" s="37">
        <v>0</v>
      </c>
      <c r="AK176" s="37">
        <v>0</v>
      </c>
      <c r="AL176" s="37">
        <v>46924844</v>
      </c>
      <c r="AM176" s="37">
        <v>9787000</v>
      </c>
      <c r="AN176" s="37">
        <v>205000000</v>
      </c>
      <c r="AO176" s="37">
        <v>165500000</v>
      </c>
      <c r="AP176" s="37">
        <v>20879000</v>
      </c>
      <c r="AQ176" s="37">
        <v>45705000</v>
      </c>
      <c r="AR176" s="37">
        <v>20500000</v>
      </c>
      <c r="AS176" s="37">
        <v>2824000</v>
      </c>
      <c r="AT176" s="37">
        <v>52500000</v>
      </c>
    </row>
    <row r="177" spans="1:46" ht="12.75" hidden="1">
      <c r="A177" s="78" t="s">
        <v>261</v>
      </c>
      <c r="B177" s="37">
        <v>21621596</v>
      </c>
      <c r="C177" s="37">
        <v>333353370</v>
      </c>
      <c r="D177" s="37">
        <v>2179714</v>
      </c>
      <c r="E177" s="37">
        <v>0</v>
      </c>
      <c r="F177" s="37">
        <v>5253451</v>
      </c>
      <c r="G177" s="37">
        <v>8734000</v>
      </c>
      <c r="H177" s="37">
        <v>15603783</v>
      </c>
      <c r="I177" s="37">
        <v>1950986</v>
      </c>
      <c r="J177" s="37">
        <v>0</v>
      </c>
      <c r="K177" s="37">
        <v>11068659</v>
      </c>
      <c r="L177" s="37">
        <v>3324821</v>
      </c>
      <c r="M177" s="37">
        <v>4465000</v>
      </c>
      <c r="N177" s="37">
        <v>1396372</v>
      </c>
      <c r="O177" s="37">
        <v>7078960</v>
      </c>
      <c r="P177" s="37">
        <v>0</v>
      </c>
      <c r="Q177" s="37">
        <v>2600000</v>
      </c>
      <c r="R177" s="37">
        <v>0</v>
      </c>
      <c r="S177" s="37">
        <v>255645</v>
      </c>
      <c r="T177" s="37">
        <v>0</v>
      </c>
      <c r="U177" s="37">
        <v>34431968</v>
      </c>
      <c r="V177" s="37">
        <v>5584168</v>
      </c>
      <c r="W177" s="37">
        <v>0</v>
      </c>
      <c r="X177" s="37">
        <v>177865</v>
      </c>
      <c r="Y177" s="37">
        <v>5159139</v>
      </c>
      <c r="Z177" s="37">
        <v>0</v>
      </c>
      <c r="AA177" s="37">
        <v>4327000</v>
      </c>
      <c r="AB177" s="37">
        <v>0</v>
      </c>
      <c r="AC177" s="37">
        <v>1365000</v>
      </c>
      <c r="AD177" s="37">
        <v>20671974</v>
      </c>
      <c r="AE177" s="37">
        <v>4345000</v>
      </c>
      <c r="AF177" s="37">
        <v>0</v>
      </c>
      <c r="AG177" s="37">
        <v>0</v>
      </c>
      <c r="AH177" s="37">
        <v>1951420</v>
      </c>
      <c r="AI177" s="37">
        <v>0</v>
      </c>
      <c r="AJ177" s="37">
        <v>767940</v>
      </c>
      <c r="AK177" s="37">
        <v>0</v>
      </c>
      <c r="AL177" s="37">
        <v>1033600</v>
      </c>
      <c r="AM177" s="37">
        <v>21788000</v>
      </c>
      <c r="AN177" s="37">
        <v>6900000</v>
      </c>
      <c r="AO177" s="37">
        <v>14500000</v>
      </c>
      <c r="AP177" s="37">
        <v>19956368</v>
      </c>
      <c r="AQ177" s="37">
        <v>16622905</v>
      </c>
      <c r="AR177" s="37">
        <v>0</v>
      </c>
      <c r="AS177" s="37">
        <v>0</v>
      </c>
      <c r="AT177" s="37">
        <v>0</v>
      </c>
    </row>
    <row r="178" spans="1:46" ht="12.75" hidden="1">
      <c r="A178" s="78" t="s">
        <v>262</v>
      </c>
      <c r="B178" s="32">
        <v>188033</v>
      </c>
      <c r="C178" s="32">
        <v>185503451</v>
      </c>
      <c r="D178" s="32">
        <v>0</v>
      </c>
      <c r="E178" s="32">
        <v>13500000</v>
      </c>
      <c r="F178" s="32">
        <v>0</v>
      </c>
      <c r="G178" s="32">
        <v>0</v>
      </c>
      <c r="H178" s="32">
        <v>0</v>
      </c>
      <c r="I178" s="32">
        <v>0</v>
      </c>
      <c r="J178" s="32">
        <v>1061400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8556710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32">
        <v>0</v>
      </c>
      <c r="AT178" s="32">
        <v>0</v>
      </c>
    </row>
    <row r="179" spans="1:46" ht="12.75" hidden="1">
      <c r="A179" s="78" t="s">
        <v>263</v>
      </c>
      <c r="B179" s="32">
        <v>93817</v>
      </c>
      <c r="C179" s="32">
        <v>313733</v>
      </c>
      <c r="D179" s="32">
        <v>0</v>
      </c>
      <c r="E179" s="32">
        <v>3400000</v>
      </c>
      <c r="F179" s="32">
        <v>0</v>
      </c>
      <c r="G179" s="32">
        <v>0</v>
      </c>
      <c r="H179" s="32">
        <v>0</v>
      </c>
      <c r="I179" s="32">
        <v>0</v>
      </c>
      <c r="J179" s="32">
        <v>559800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65520000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21819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</row>
    <row r="180" spans="1:46" ht="12.75" hidden="1">
      <c r="A180" s="78" t="s">
        <v>264</v>
      </c>
      <c r="B180" s="32">
        <v>46097194</v>
      </c>
      <c r="C180" s="32">
        <v>104092767</v>
      </c>
      <c r="D180" s="32">
        <v>0</v>
      </c>
      <c r="E180" s="32">
        <v>4500000</v>
      </c>
      <c r="F180" s="32">
        <v>0</v>
      </c>
      <c r="G180" s="32">
        <v>2500000</v>
      </c>
      <c r="H180" s="32">
        <v>0</v>
      </c>
      <c r="I180" s="32">
        <v>0</v>
      </c>
      <c r="J180" s="32">
        <v>4401000</v>
      </c>
      <c r="K180" s="32">
        <v>0</v>
      </c>
      <c r="L180" s="32">
        <v>12000000</v>
      </c>
      <c r="M180" s="32">
        <v>0</v>
      </c>
      <c r="N180" s="32">
        <v>0</v>
      </c>
      <c r="O180" s="32">
        <v>0</v>
      </c>
      <c r="P180" s="32">
        <v>316500</v>
      </c>
      <c r="Q180" s="32">
        <v>0</v>
      </c>
      <c r="R180" s="32">
        <v>0</v>
      </c>
      <c r="S180" s="32">
        <v>13796004</v>
      </c>
      <c r="T180" s="32">
        <v>0</v>
      </c>
      <c r="U180" s="32">
        <v>0</v>
      </c>
      <c r="V180" s="32">
        <v>0</v>
      </c>
      <c r="W180" s="32">
        <v>11328</v>
      </c>
      <c r="X180" s="32">
        <v>0</v>
      </c>
      <c r="Y180" s="32">
        <v>1036227</v>
      </c>
      <c r="Z180" s="32">
        <v>0</v>
      </c>
      <c r="AA180" s="32">
        <v>5460</v>
      </c>
      <c r="AB180" s="32">
        <v>0</v>
      </c>
      <c r="AC180" s="32">
        <v>3341424</v>
      </c>
      <c r="AD180" s="32">
        <v>0</v>
      </c>
      <c r="AE180" s="32">
        <v>0</v>
      </c>
      <c r="AF180" s="32">
        <v>803194</v>
      </c>
      <c r="AG180" s="32">
        <v>1396762</v>
      </c>
      <c r="AH180" s="32">
        <v>329948</v>
      </c>
      <c r="AI180" s="32">
        <v>1350000</v>
      </c>
      <c r="AJ180" s="32">
        <v>0</v>
      </c>
      <c r="AK180" s="32">
        <v>0</v>
      </c>
      <c r="AL180" s="32">
        <v>0</v>
      </c>
      <c r="AM180" s="32">
        <v>0</v>
      </c>
      <c r="AN180" s="32">
        <v>6508000</v>
      </c>
      <c r="AO180" s="32">
        <v>0</v>
      </c>
      <c r="AP180" s="32">
        <v>9216384</v>
      </c>
      <c r="AQ180" s="32">
        <v>25000000</v>
      </c>
      <c r="AR180" s="32">
        <v>25000000</v>
      </c>
      <c r="AS180" s="32">
        <v>0</v>
      </c>
      <c r="AT180" s="32">
        <v>0</v>
      </c>
    </row>
    <row r="181" spans="1:46" ht="12.75" hidden="1">
      <c r="A181" s="78" t="s">
        <v>265</v>
      </c>
      <c r="B181" s="32">
        <v>54312999</v>
      </c>
      <c r="C181" s="32">
        <v>168361460</v>
      </c>
      <c r="D181" s="32">
        <v>0</v>
      </c>
      <c r="E181" s="32">
        <v>4121040</v>
      </c>
      <c r="F181" s="32">
        <v>98219</v>
      </c>
      <c r="G181" s="32">
        <v>478000</v>
      </c>
      <c r="H181" s="32">
        <v>2554320</v>
      </c>
      <c r="I181" s="32">
        <v>1053819</v>
      </c>
      <c r="J181" s="32">
        <v>1305000</v>
      </c>
      <c r="K181" s="32">
        <v>16111720</v>
      </c>
      <c r="L181" s="32">
        <v>196100</v>
      </c>
      <c r="M181" s="32">
        <v>0</v>
      </c>
      <c r="N181" s="32">
        <v>0</v>
      </c>
      <c r="O181" s="32">
        <v>1200000</v>
      </c>
      <c r="P181" s="32">
        <v>738500</v>
      </c>
      <c r="Q181" s="32">
        <v>0</v>
      </c>
      <c r="R181" s="32">
        <v>0</v>
      </c>
      <c r="S181" s="32">
        <v>800000</v>
      </c>
      <c r="T181" s="32">
        <v>0</v>
      </c>
      <c r="U181" s="32">
        <v>53864739</v>
      </c>
      <c r="V181" s="32">
        <v>0</v>
      </c>
      <c r="W181" s="32">
        <v>120000</v>
      </c>
      <c r="X181" s="32">
        <v>138060</v>
      </c>
      <c r="Y181" s="32">
        <v>57428</v>
      </c>
      <c r="Z181" s="32">
        <v>0</v>
      </c>
      <c r="AA181" s="32">
        <v>730000</v>
      </c>
      <c r="AB181" s="32">
        <v>0</v>
      </c>
      <c r="AC181" s="32">
        <v>396636</v>
      </c>
      <c r="AD181" s="32">
        <v>700897</v>
      </c>
      <c r="AE181" s="32">
        <v>93386</v>
      </c>
      <c r="AF181" s="32">
        <v>1221014</v>
      </c>
      <c r="AG181" s="32">
        <v>580200</v>
      </c>
      <c r="AH181" s="32">
        <v>1065917</v>
      </c>
      <c r="AI181" s="32">
        <v>2293887</v>
      </c>
      <c r="AJ181" s="32">
        <v>104300</v>
      </c>
      <c r="AK181" s="32">
        <v>0</v>
      </c>
      <c r="AL181" s="32">
        <v>110459</v>
      </c>
      <c r="AM181" s="32">
        <v>0</v>
      </c>
      <c r="AN181" s="32">
        <v>5400000</v>
      </c>
      <c r="AO181" s="32">
        <v>5500</v>
      </c>
      <c r="AP181" s="32">
        <v>0</v>
      </c>
      <c r="AQ181" s="32">
        <v>2000000</v>
      </c>
      <c r="AR181" s="32">
        <v>1428300</v>
      </c>
      <c r="AS181" s="32">
        <v>100000</v>
      </c>
      <c r="AT181" s="32">
        <v>1140000</v>
      </c>
    </row>
    <row r="182" spans="1:46" ht="12.75" hidden="1">
      <c r="A182" s="78" t="s">
        <v>266</v>
      </c>
      <c r="B182" s="32">
        <v>770207000</v>
      </c>
      <c r="C182" s="32">
        <v>1581737177</v>
      </c>
      <c r="D182" s="32">
        <v>42766000</v>
      </c>
      <c r="E182" s="32">
        <v>19016200</v>
      </c>
      <c r="F182" s="32">
        <v>6590669</v>
      </c>
      <c r="G182" s="32">
        <v>166708624</v>
      </c>
      <c r="H182" s="32">
        <v>27433924</v>
      </c>
      <c r="I182" s="32">
        <v>47771282</v>
      </c>
      <c r="J182" s="32">
        <v>2068000</v>
      </c>
      <c r="K182" s="32">
        <v>71855383</v>
      </c>
      <c r="L182" s="32">
        <v>53884583</v>
      </c>
      <c r="M182" s="32">
        <v>3783872</v>
      </c>
      <c r="N182" s="32">
        <v>0</v>
      </c>
      <c r="O182" s="32">
        <v>20612228</v>
      </c>
      <c r="P182" s="32">
        <v>12000000</v>
      </c>
      <c r="Q182" s="32">
        <v>0</v>
      </c>
      <c r="R182" s="32">
        <v>24121023</v>
      </c>
      <c r="S182" s="32">
        <v>18532396</v>
      </c>
      <c r="T182" s="32">
        <v>29595520</v>
      </c>
      <c r="U182" s="32">
        <v>-4537737</v>
      </c>
      <c r="V182" s="32">
        <v>22469017</v>
      </c>
      <c r="W182" s="32">
        <v>33913898</v>
      </c>
      <c r="X182" s="32">
        <v>7711149</v>
      </c>
      <c r="Y182" s="32">
        <v>64911671</v>
      </c>
      <c r="Z182" s="32">
        <v>0</v>
      </c>
      <c r="AA182" s="32">
        <v>10801906</v>
      </c>
      <c r="AB182" s="32">
        <v>9616790</v>
      </c>
      <c r="AC182" s="32">
        <v>16395876</v>
      </c>
      <c r="AD182" s="32">
        <v>590021760</v>
      </c>
      <c r="AE182" s="32">
        <v>20375000</v>
      </c>
      <c r="AF182" s="32">
        <v>10938068</v>
      </c>
      <c r="AG182" s="32">
        <v>18613735</v>
      </c>
      <c r="AH182" s="32">
        <v>26910449</v>
      </c>
      <c r="AI182" s="32">
        <v>62807899</v>
      </c>
      <c r="AJ182" s="32">
        <v>79851085</v>
      </c>
      <c r="AK182" s="32">
        <v>0</v>
      </c>
      <c r="AL182" s="32">
        <v>9661050</v>
      </c>
      <c r="AM182" s="32">
        <v>6415819</v>
      </c>
      <c r="AN182" s="32">
        <v>77010000</v>
      </c>
      <c r="AO182" s="32">
        <v>0</v>
      </c>
      <c r="AP182" s="32">
        <v>15214982</v>
      </c>
      <c r="AQ182" s="32">
        <v>2480558</v>
      </c>
      <c r="AR182" s="32">
        <v>16167963</v>
      </c>
      <c r="AS182" s="32">
        <v>9302911</v>
      </c>
      <c r="AT182" s="32">
        <v>39404019</v>
      </c>
    </row>
    <row r="183" spans="1:46" ht="12.75" hidden="1">
      <c r="A183" s="78" t="s">
        <v>267</v>
      </c>
      <c r="B183" s="32">
        <v>3774577893</v>
      </c>
      <c r="C183" s="32">
        <v>6575093830</v>
      </c>
      <c r="D183" s="32">
        <v>160210710</v>
      </c>
      <c r="E183" s="32">
        <v>125561350</v>
      </c>
      <c r="F183" s="32">
        <v>19334382</v>
      </c>
      <c r="G183" s="32">
        <v>328318877</v>
      </c>
      <c r="H183" s="32">
        <v>236315134</v>
      </c>
      <c r="I183" s="32">
        <v>54600716</v>
      </c>
      <c r="J183" s="32">
        <v>28704046</v>
      </c>
      <c r="K183" s="32">
        <v>524777209</v>
      </c>
      <c r="L183" s="32">
        <v>44080308</v>
      </c>
      <c r="M183" s="32">
        <v>11900000</v>
      </c>
      <c r="N183" s="32">
        <v>13571993</v>
      </c>
      <c r="O183" s="32">
        <v>34913324</v>
      </c>
      <c r="P183" s="32">
        <v>39399485</v>
      </c>
      <c r="Q183" s="32">
        <v>61696105</v>
      </c>
      <c r="R183" s="32">
        <v>36356110</v>
      </c>
      <c r="S183" s="32">
        <v>83919648</v>
      </c>
      <c r="T183" s="32">
        <v>39028386</v>
      </c>
      <c r="U183" s="32">
        <v>262410461</v>
      </c>
      <c r="V183" s="32">
        <v>155776332</v>
      </c>
      <c r="W183" s="32">
        <v>18508942</v>
      </c>
      <c r="X183" s="32">
        <v>16395575</v>
      </c>
      <c r="Y183" s="32">
        <v>332788075</v>
      </c>
      <c r="Z183" s="32">
        <v>14774899</v>
      </c>
      <c r="AA183" s="32">
        <v>24365849</v>
      </c>
      <c r="AB183" s="32">
        <v>8890000</v>
      </c>
      <c r="AC183" s="32">
        <v>23682600</v>
      </c>
      <c r="AD183" s="32">
        <v>252310013</v>
      </c>
      <c r="AE183" s="32">
        <v>59574406</v>
      </c>
      <c r="AF183" s="32">
        <v>45051386</v>
      </c>
      <c r="AG183" s="32">
        <v>112237600</v>
      </c>
      <c r="AH183" s="32">
        <v>72509621</v>
      </c>
      <c r="AI183" s="32">
        <v>68352656</v>
      </c>
      <c r="AJ183" s="32">
        <v>16188626</v>
      </c>
      <c r="AK183" s="32">
        <v>0</v>
      </c>
      <c r="AL183" s="32">
        <v>11003961</v>
      </c>
      <c r="AM183" s="32">
        <v>17474796</v>
      </c>
      <c r="AN183" s="32">
        <v>558158398</v>
      </c>
      <c r="AO183" s="32">
        <v>786878590</v>
      </c>
      <c r="AP183" s="32">
        <v>97120659</v>
      </c>
      <c r="AQ183" s="32">
        <v>17570556</v>
      </c>
      <c r="AR183" s="32">
        <v>59604148</v>
      </c>
      <c r="AS183" s="32">
        <v>6501703</v>
      </c>
      <c r="AT183" s="32">
        <v>71497420</v>
      </c>
    </row>
    <row r="184" spans="1:46" ht="12.75" hidden="1">
      <c r="A184" s="78" t="s">
        <v>268</v>
      </c>
      <c r="B184" s="32">
        <v>0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12162868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32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6944251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32">
        <v>0</v>
      </c>
      <c r="AT184" s="32">
        <v>0</v>
      </c>
    </row>
    <row r="185" spans="1:46" ht="12.75" hidden="1">
      <c r="A185" s="78" t="s">
        <v>269</v>
      </c>
      <c r="B185" s="32">
        <v>0</v>
      </c>
      <c r="C185" s="32">
        <v>53000000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9400000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122368700</v>
      </c>
      <c r="AP185" s="32">
        <v>0</v>
      </c>
      <c r="AQ185" s="32">
        <v>0</v>
      </c>
      <c r="AR185" s="32">
        <v>0</v>
      </c>
      <c r="AS185" s="32">
        <v>9400000</v>
      </c>
      <c r="AT185" s="32">
        <v>0</v>
      </c>
    </row>
    <row r="186" spans="1:46" ht="12.75" hidden="1">
      <c r="A186" s="78" t="s">
        <v>270</v>
      </c>
      <c r="B186" s="32">
        <v>12831357000</v>
      </c>
      <c r="C186" s="32">
        <v>11908457521</v>
      </c>
      <c r="D186" s="32">
        <v>711477000</v>
      </c>
      <c r="E186" s="32">
        <v>650260255</v>
      </c>
      <c r="F186" s="32">
        <v>105067577</v>
      </c>
      <c r="G186" s="32">
        <v>953296358</v>
      </c>
      <c r="H186" s="32">
        <v>661945106</v>
      </c>
      <c r="I186" s="32">
        <v>378396113</v>
      </c>
      <c r="J186" s="32">
        <v>253505000</v>
      </c>
      <c r="K186" s="32">
        <v>2432193297</v>
      </c>
      <c r="L186" s="32">
        <v>228568147</v>
      </c>
      <c r="M186" s="32">
        <v>200922744</v>
      </c>
      <c r="N186" s="32">
        <v>166554142</v>
      </c>
      <c r="O186" s="32">
        <v>615659000</v>
      </c>
      <c r="P186" s="32">
        <v>366019497</v>
      </c>
      <c r="Q186" s="32">
        <v>52522026</v>
      </c>
      <c r="R186" s="32">
        <v>211006987</v>
      </c>
      <c r="S186" s="32">
        <v>275935750</v>
      </c>
      <c r="T186" s="32">
        <v>266563014</v>
      </c>
      <c r="U186" s="32">
        <v>4343307184</v>
      </c>
      <c r="V186" s="32">
        <v>0</v>
      </c>
      <c r="W186" s="32">
        <v>146150077</v>
      </c>
      <c r="X186" s="32">
        <v>134782689</v>
      </c>
      <c r="Y186" s="32">
        <v>1163413732</v>
      </c>
      <c r="Z186" s="32">
        <v>0</v>
      </c>
      <c r="AA186" s="32">
        <v>471113798</v>
      </c>
      <c r="AB186" s="32">
        <v>319157750</v>
      </c>
      <c r="AC186" s="32">
        <v>158924159</v>
      </c>
      <c r="AD186" s="32">
        <v>5553030903</v>
      </c>
      <c r="AE186" s="32">
        <v>396876000</v>
      </c>
      <c r="AF186" s="32">
        <v>416372156</v>
      </c>
      <c r="AG186" s="32">
        <v>196266023</v>
      </c>
      <c r="AH186" s="32">
        <v>260657015</v>
      </c>
      <c r="AI186" s="32">
        <v>1457428089</v>
      </c>
      <c r="AJ186" s="32">
        <v>1033524190</v>
      </c>
      <c r="AK186" s="32">
        <v>0</v>
      </c>
      <c r="AL186" s="32">
        <v>436091086</v>
      </c>
      <c r="AM186" s="32">
        <v>226767893</v>
      </c>
      <c r="AN186" s="32">
        <v>1750929000</v>
      </c>
      <c r="AO186" s="32">
        <v>0</v>
      </c>
      <c r="AP186" s="32">
        <v>831070802</v>
      </c>
      <c r="AQ186" s="32">
        <v>285416418</v>
      </c>
      <c r="AR186" s="32">
        <v>470597365</v>
      </c>
      <c r="AS186" s="32">
        <v>253152000</v>
      </c>
      <c r="AT186" s="32">
        <v>3144461288</v>
      </c>
    </row>
    <row r="187" spans="1:46" ht="12.75" hidden="1">
      <c r="A187" s="78" t="s">
        <v>271</v>
      </c>
      <c r="B187" s="32">
        <v>3250381000</v>
      </c>
      <c r="C187" s="32">
        <v>2880060927</v>
      </c>
      <c r="D187" s="32">
        <v>71168000</v>
      </c>
      <c r="E187" s="32">
        <v>28002200</v>
      </c>
      <c r="F187" s="32">
        <v>6614528</v>
      </c>
      <c r="G187" s="32">
        <v>187314837</v>
      </c>
      <c r="H187" s="32">
        <v>76852940</v>
      </c>
      <c r="I187" s="32">
        <v>49929287</v>
      </c>
      <c r="J187" s="32">
        <v>2752000</v>
      </c>
      <c r="K187" s="32">
        <v>86234313</v>
      </c>
      <c r="L187" s="32">
        <v>54408583</v>
      </c>
      <c r="M187" s="32">
        <v>189591512</v>
      </c>
      <c r="N187" s="32">
        <v>165554142</v>
      </c>
      <c r="O187" s="32">
        <v>134250338</v>
      </c>
      <c r="P187" s="32">
        <v>43100000</v>
      </c>
      <c r="Q187" s="32">
        <v>0</v>
      </c>
      <c r="R187" s="32">
        <v>19621023</v>
      </c>
      <c r="S187" s="32">
        <v>21427225</v>
      </c>
      <c r="T187" s="32">
        <v>31946664</v>
      </c>
      <c r="U187" s="32">
        <v>397524223</v>
      </c>
      <c r="V187" s="32">
        <v>47377300</v>
      </c>
      <c r="W187" s="32">
        <v>72143146</v>
      </c>
      <c r="X187" s="32">
        <v>8103698</v>
      </c>
      <c r="Y187" s="32">
        <v>162122642</v>
      </c>
      <c r="Z187" s="32">
        <v>0</v>
      </c>
      <c r="AA187" s="32">
        <v>32607869</v>
      </c>
      <c r="AB187" s="32">
        <v>99824945</v>
      </c>
      <c r="AC187" s="32">
        <v>10019744</v>
      </c>
      <c r="AD187" s="32">
        <v>1083005221</v>
      </c>
      <c r="AE187" s="32">
        <v>115261000</v>
      </c>
      <c r="AF187" s="32">
        <v>135492314</v>
      </c>
      <c r="AG187" s="32">
        <v>27886911</v>
      </c>
      <c r="AH187" s="32">
        <v>-5943568</v>
      </c>
      <c r="AI187" s="32">
        <v>87349989</v>
      </c>
      <c r="AJ187" s="32">
        <v>203018901</v>
      </c>
      <c r="AK187" s="32">
        <v>0</v>
      </c>
      <c r="AL187" s="32">
        <v>85259650</v>
      </c>
      <c r="AM187" s="32">
        <v>32797881</v>
      </c>
      <c r="AN187" s="32">
        <v>127713000</v>
      </c>
      <c r="AO187" s="32">
        <v>0</v>
      </c>
      <c r="AP187" s="32">
        <v>37536320</v>
      </c>
      <c r="AQ187" s="32">
        <v>66639043</v>
      </c>
      <c r="AR187" s="32">
        <v>42139777</v>
      </c>
      <c r="AS187" s="32">
        <v>38038653</v>
      </c>
      <c r="AT187" s="32">
        <v>536256883</v>
      </c>
    </row>
    <row r="188" spans="1:46" ht="12.75" hidden="1">
      <c r="A188" s="78" t="s">
        <v>272</v>
      </c>
      <c r="B188" s="32">
        <v>1026227000</v>
      </c>
      <c r="C188" s="32">
        <v>2472268675</v>
      </c>
      <c r="D188" s="32">
        <v>26878000</v>
      </c>
      <c r="E188" s="32">
        <v>44090209</v>
      </c>
      <c r="F188" s="32">
        <v>33579416</v>
      </c>
      <c r="G188" s="32">
        <v>123422840</v>
      </c>
      <c r="H188" s="32">
        <v>80874610</v>
      </c>
      <c r="I188" s="32">
        <v>23647502</v>
      </c>
      <c r="J188" s="32">
        <v>24228000</v>
      </c>
      <c r="K188" s="32">
        <v>144256761</v>
      </c>
      <c r="L188" s="32">
        <v>10250000</v>
      </c>
      <c r="M188" s="32">
        <v>28234213</v>
      </c>
      <c r="N188" s="32">
        <v>0</v>
      </c>
      <c r="O188" s="32">
        <v>110894103</v>
      </c>
      <c r="P188" s="32">
        <v>11080503</v>
      </c>
      <c r="Q188" s="32">
        <v>0</v>
      </c>
      <c r="R188" s="32">
        <v>89304183</v>
      </c>
      <c r="S188" s="32">
        <v>43181308</v>
      </c>
      <c r="T188" s="32">
        <v>30075811</v>
      </c>
      <c r="U188" s="32">
        <v>361097817</v>
      </c>
      <c r="V188" s="32">
        <v>53504610</v>
      </c>
      <c r="W188" s="32">
        <v>8899529</v>
      </c>
      <c r="X188" s="32">
        <v>27813055</v>
      </c>
      <c r="Y188" s="32">
        <v>112903606</v>
      </c>
      <c r="Z188" s="32">
        <v>0</v>
      </c>
      <c r="AA188" s="32">
        <v>17142867</v>
      </c>
      <c r="AB188" s="32">
        <v>129188015</v>
      </c>
      <c r="AC188" s="32">
        <v>16151651</v>
      </c>
      <c r="AD188" s="32">
        <v>14796481</v>
      </c>
      <c r="AE188" s="32">
        <v>66526000</v>
      </c>
      <c r="AF188" s="32">
        <v>16923291</v>
      </c>
      <c r="AG188" s="32">
        <v>73774233</v>
      </c>
      <c r="AH188" s="32">
        <v>90097636</v>
      </c>
      <c r="AI188" s="32">
        <v>36770068</v>
      </c>
      <c r="AJ188" s="32">
        <v>71929233</v>
      </c>
      <c r="AK188" s="32">
        <v>0</v>
      </c>
      <c r="AL188" s="32">
        <v>9284000</v>
      </c>
      <c r="AM188" s="32">
        <v>28236789</v>
      </c>
      <c r="AN188" s="32">
        <v>149636000</v>
      </c>
      <c r="AO188" s="32">
        <v>0</v>
      </c>
      <c r="AP188" s="32">
        <v>28140115</v>
      </c>
      <c r="AQ188" s="32">
        <v>33055384</v>
      </c>
      <c r="AR188" s="32">
        <v>13910098</v>
      </c>
      <c r="AS188" s="32">
        <v>6165163</v>
      </c>
      <c r="AT188" s="32">
        <v>14277176</v>
      </c>
    </row>
    <row r="189" spans="1:46" ht="12.75" hidden="1">
      <c r="A189" s="78" t="s">
        <v>273</v>
      </c>
      <c r="B189" s="32">
        <v>2383434000</v>
      </c>
      <c r="C189" s="32">
        <v>1194875000</v>
      </c>
      <c r="D189" s="32">
        <v>25588000</v>
      </c>
      <c r="E189" s="32">
        <v>8000000</v>
      </c>
      <c r="F189" s="32">
        <v>11443</v>
      </c>
      <c r="G189" s="32">
        <v>10934890</v>
      </c>
      <c r="H189" s="32">
        <v>22448836</v>
      </c>
      <c r="I189" s="32">
        <v>2000000</v>
      </c>
      <c r="J189" s="32">
        <v>675000</v>
      </c>
      <c r="K189" s="32">
        <v>10000000</v>
      </c>
      <c r="L189" s="32">
        <v>524000</v>
      </c>
      <c r="M189" s="32">
        <v>185991512</v>
      </c>
      <c r="N189" s="32">
        <v>165554142</v>
      </c>
      <c r="O189" s="32">
        <v>108064935</v>
      </c>
      <c r="P189" s="32">
        <v>3100000</v>
      </c>
      <c r="Q189" s="32">
        <v>0</v>
      </c>
      <c r="R189" s="32">
        <v>-4500000</v>
      </c>
      <c r="S189" s="32">
        <v>2130526</v>
      </c>
      <c r="T189" s="32">
        <v>1998918</v>
      </c>
      <c r="U189" s="32">
        <v>399000119</v>
      </c>
      <c r="V189" s="32">
        <v>23667160</v>
      </c>
      <c r="W189" s="32">
        <v>37352058</v>
      </c>
      <c r="X189" s="32">
        <v>226775</v>
      </c>
      <c r="Y189" s="32">
        <v>97210971</v>
      </c>
      <c r="Z189" s="32">
        <v>0</v>
      </c>
      <c r="AA189" s="32">
        <v>21156155</v>
      </c>
      <c r="AB189" s="32">
        <v>89114589</v>
      </c>
      <c r="AC189" s="32">
        <v>-6447158</v>
      </c>
      <c r="AD189" s="32">
        <v>492135461</v>
      </c>
      <c r="AE189" s="32">
        <v>87952000</v>
      </c>
      <c r="AF189" s="32">
        <v>122278770</v>
      </c>
      <c r="AG189" s="32">
        <v>8342481</v>
      </c>
      <c r="AH189" s="32">
        <v>-33000196</v>
      </c>
      <c r="AI189" s="32">
        <v>20974090</v>
      </c>
      <c r="AJ189" s="32">
        <v>110189838</v>
      </c>
      <c r="AK189" s="32">
        <v>0</v>
      </c>
      <c r="AL189" s="32">
        <v>75439600</v>
      </c>
      <c r="AM189" s="32">
        <v>10319664</v>
      </c>
      <c r="AN189" s="32">
        <v>47980000</v>
      </c>
      <c r="AO189" s="32">
        <v>0</v>
      </c>
      <c r="AP189" s="32">
        <v>21740889</v>
      </c>
      <c r="AQ189" s="32">
        <v>63706261</v>
      </c>
      <c r="AR189" s="32">
        <v>25553343</v>
      </c>
      <c r="AS189" s="32">
        <v>9318954</v>
      </c>
      <c r="AT189" s="32">
        <v>492044063</v>
      </c>
    </row>
    <row r="190" spans="1:46" ht="12.75" hidden="1">
      <c r="A190" s="78" t="s">
        <v>274</v>
      </c>
      <c r="B190" s="32">
        <v>770147000</v>
      </c>
      <c r="C190" s="32">
        <v>1569645927</v>
      </c>
      <c r="D190" s="32">
        <v>42766000</v>
      </c>
      <c r="E190" s="32">
        <v>19002200</v>
      </c>
      <c r="F190" s="32">
        <v>6590669</v>
      </c>
      <c r="G190" s="32">
        <v>166708624</v>
      </c>
      <c r="H190" s="32">
        <v>27433924</v>
      </c>
      <c r="I190" s="32">
        <v>47771282</v>
      </c>
      <c r="J190" s="32">
        <v>2068000</v>
      </c>
      <c r="K190" s="32">
        <v>71663562</v>
      </c>
      <c r="L190" s="32">
        <v>53884583</v>
      </c>
      <c r="M190" s="32">
        <v>3600000</v>
      </c>
      <c r="N190" s="32">
        <v>0</v>
      </c>
      <c r="O190" s="32">
        <v>20612228</v>
      </c>
      <c r="P190" s="32">
        <v>12000000</v>
      </c>
      <c r="Q190" s="32">
        <v>0</v>
      </c>
      <c r="R190" s="32">
        <v>24121023</v>
      </c>
      <c r="S190" s="32">
        <v>18532396</v>
      </c>
      <c r="T190" s="32">
        <v>29595520</v>
      </c>
      <c r="U190" s="32">
        <v>-6109800</v>
      </c>
      <c r="V190" s="32">
        <v>22460578</v>
      </c>
      <c r="W190" s="32">
        <v>33913898</v>
      </c>
      <c r="X190" s="32">
        <v>7711149</v>
      </c>
      <c r="Y190" s="32">
        <v>64911671</v>
      </c>
      <c r="Z190" s="32">
        <v>0</v>
      </c>
      <c r="AA190" s="32">
        <v>10801906</v>
      </c>
      <c r="AB190" s="32">
        <v>9616790</v>
      </c>
      <c r="AC190" s="32">
        <v>16395876</v>
      </c>
      <c r="AD190" s="32">
        <v>590021760</v>
      </c>
      <c r="AE190" s="32">
        <v>20375000</v>
      </c>
      <c r="AF190" s="32">
        <v>10938068</v>
      </c>
      <c r="AG190" s="32">
        <v>18613735</v>
      </c>
      <c r="AH190" s="32">
        <v>26910449</v>
      </c>
      <c r="AI190" s="32">
        <v>62807899</v>
      </c>
      <c r="AJ190" s="32">
        <v>79851085</v>
      </c>
      <c r="AK190" s="32">
        <v>0</v>
      </c>
      <c r="AL190" s="32">
        <v>9661050</v>
      </c>
      <c r="AM190" s="32">
        <v>6415819</v>
      </c>
      <c r="AN190" s="32">
        <v>76853000</v>
      </c>
      <c r="AO190" s="32">
        <v>0</v>
      </c>
      <c r="AP190" s="32">
        <v>15214982</v>
      </c>
      <c r="AQ190" s="32">
        <v>2480558</v>
      </c>
      <c r="AR190" s="32">
        <v>16167963</v>
      </c>
      <c r="AS190" s="32">
        <v>9302911</v>
      </c>
      <c r="AT190" s="32">
        <v>39241632</v>
      </c>
    </row>
    <row r="191" spans="1:46" ht="12.75" hidden="1">
      <c r="A191" s="78" t="s">
        <v>275</v>
      </c>
      <c r="B191" s="32">
        <v>0</v>
      </c>
      <c r="C191" s="32">
        <v>0</v>
      </c>
      <c r="D191" s="32">
        <v>0</v>
      </c>
      <c r="E191" s="32">
        <v>3300000</v>
      </c>
      <c r="F191" s="32">
        <v>0</v>
      </c>
      <c r="G191" s="32">
        <v>0</v>
      </c>
      <c r="H191" s="32">
        <v>0</v>
      </c>
      <c r="I191" s="32">
        <v>0</v>
      </c>
      <c r="J191" s="32">
        <v>902979</v>
      </c>
      <c r="K191" s="32">
        <v>0</v>
      </c>
      <c r="L191" s="32">
        <v>12000000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1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22500000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18156996</v>
      </c>
      <c r="AQ191" s="32">
        <v>0</v>
      </c>
      <c r="AR191" s="32">
        <v>0</v>
      </c>
      <c r="AS191" s="32">
        <v>0</v>
      </c>
      <c r="AT191" s="32">
        <v>0</v>
      </c>
    </row>
    <row r="192" spans="1:46" ht="12.75" hidden="1">
      <c r="A192" s="78" t="s">
        <v>276</v>
      </c>
      <c r="B192" s="32">
        <v>3302941837</v>
      </c>
      <c r="C192" s="32">
        <v>5564578226</v>
      </c>
      <c r="D192" s="32">
        <v>153986976</v>
      </c>
      <c r="E192" s="32">
        <v>111316554</v>
      </c>
      <c r="F192" s="32">
        <v>18534468</v>
      </c>
      <c r="G192" s="32">
        <v>266937577</v>
      </c>
      <c r="H192" s="32">
        <v>228129888</v>
      </c>
      <c r="I192" s="32">
        <v>27590185</v>
      </c>
      <c r="J192" s="32">
        <v>27744548</v>
      </c>
      <c r="K192" s="32">
        <v>463034556</v>
      </c>
      <c r="L192" s="32">
        <v>18767748</v>
      </c>
      <c r="M192" s="32">
        <v>0</v>
      </c>
      <c r="N192" s="32">
        <v>6764592</v>
      </c>
      <c r="O192" s="32">
        <v>23571972</v>
      </c>
      <c r="P192" s="32">
        <v>34828020</v>
      </c>
      <c r="Q192" s="32">
        <v>48769921</v>
      </c>
      <c r="R192" s="32">
        <v>8710713</v>
      </c>
      <c r="S192" s="32">
        <v>75073414</v>
      </c>
      <c r="T192" s="32">
        <v>38800386</v>
      </c>
      <c r="U192" s="32">
        <v>242728296</v>
      </c>
      <c r="V192" s="32">
        <v>1</v>
      </c>
      <c r="W192" s="32">
        <v>7164037</v>
      </c>
      <c r="X192" s="32">
        <v>12758304</v>
      </c>
      <c r="Y192" s="32">
        <v>265056118</v>
      </c>
      <c r="Z192" s="32">
        <v>14264270</v>
      </c>
      <c r="AA192" s="32">
        <v>21638312</v>
      </c>
      <c r="AB192" s="32">
        <v>5000000</v>
      </c>
      <c r="AC192" s="32">
        <v>8282988</v>
      </c>
      <c r="AD192" s="32">
        <v>122301200</v>
      </c>
      <c r="AE192" s="32">
        <v>22920461</v>
      </c>
      <c r="AF192" s="32">
        <v>34063008</v>
      </c>
      <c r="AG192" s="32">
        <v>108825196</v>
      </c>
      <c r="AH192" s="32">
        <v>46256992</v>
      </c>
      <c r="AI192" s="32">
        <v>31140288</v>
      </c>
      <c r="AJ192" s="32">
        <v>12881124</v>
      </c>
      <c r="AK192" s="32">
        <v>0</v>
      </c>
      <c r="AL192" s="32">
        <v>5529060</v>
      </c>
      <c r="AM192" s="32">
        <v>8319150</v>
      </c>
      <c r="AN192" s="32">
        <v>653650992</v>
      </c>
      <c r="AO192" s="32">
        <v>153906590</v>
      </c>
      <c r="AP192" s="32">
        <v>64831596</v>
      </c>
      <c r="AQ192" s="32">
        <v>10566000</v>
      </c>
      <c r="AR192" s="32">
        <v>49021992</v>
      </c>
      <c r="AS192" s="32">
        <v>3124307</v>
      </c>
      <c r="AT192" s="32">
        <v>34158996</v>
      </c>
    </row>
    <row r="193" spans="1:46" ht="12.75" hidden="1">
      <c r="A193" s="78" t="s">
        <v>277</v>
      </c>
      <c r="B193" s="32">
        <v>152530901</v>
      </c>
      <c r="C193" s="32">
        <v>70045280</v>
      </c>
      <c r="D193" s="32">
        <v>5430216</v>
      </c>
      <c r="E193" s="32">
        <v>3515550</v>
      </c>
      <c r="F193" s="32">
        <v>726696</v>
      </c>
      <c r="G193" s="32">
        <v>11892504</v>
      </c>
      <c r="H193" s="32">
        <v>6959922</v>
      </c>
      <c r="I193" s="32">
        <v>3756933</v>
      </c>
      <c r="J193" s="32">
        <v>650662</v>
      </c>
      <c r="K193" s="32">
        <v>8323740</v>
      </c>
      <c r="L193" s="32">
        <v>5335200</v>
      </c>
      <c r="M193" s="32">
        <v>10600000</v>
      </c>
      <c r="N193" s="32">
        <v>6000000</v>
      </c>
      <c r="O193" s="32">
        <v>9024672</v>
      </c>
      <c r="P193" s="32">
        <v>4348500</v>
      </c>
      <c r="Q193" s="32">
        <v>11000000</v>
      </c>
      <c r="R193" s="32">
        <v>9999996</v>
      </c>
      <c r="S193" s="32">
        <v>4650000</v>
      </c>
      <c r="T193" s="32">
        <v>75000</v>
      </c>
      <c r="U193" s="32">
        <v>17476176</v>
      </c>
      <c r="V193" s="32">
        <v>1</v>
      </c>
      <c r="W193" s="32">
        <v>1326012</v>
      </c>
      <c r="X193" s="32">
        <v>1160628</v>
      </c>
      <c r="Y193" s="32">
        <v>7330275</v>
      </c>
      <c r="Z193" s="32">
        <v>325425</v>
      </c>
      <c r="AA193" s="32">
        <v>4866864</v>
      </c>
      <c r="AB193" s="32">
        <v>3500000</v>
      </c>
      <c r="AC193" s="32">
        <v>1621716</v>
      </c>
      <c r="AD193" s="32">
        <v>28988300</v>
      </c>
      <c r="AE193" s="32">
        <v>3379140</v>
      </c>
      <c r="AF193" s="32">
        <v>8433288</v>
      </c>
      <c r="AG193" s="32">
        <v>1050000</v>
      </c>
      <c r="AH193" s="32">
        <v>4538675</v>
      </c>
      <c r="AI193" s="32">
        <v>6072072</v>
      </c>
      <c r="AJ193" s="32">
        <v>2499996</v>
      </c>
      <c r="AK193" s="32">
        <v>0</v>
      </c>
      <c r="AL193" s="32">
        <v>5300004</v>
      </c>
      <c r="AM193" s="32">
        <v>682254</v>
      </c>
      <c r="AN193" s="32">
        <v>38060004</v>
      </c>
      <c r="AO193" s="32">
        <v>38259998</v>
      </c>
      <c r="AP193" s="32">
        <v>7581264</v>
      </c>
      <c r="AQ193" s="32">
        <v>3701000</v>
      </c>
      <c r="AR193" s="32">
        <v>7786260</v>
      </c>
      <c r="AS193" s="32">
        <v>2293857</v>
      </c>
      <c r="AT193" s="32">
        <v>36999996</v>
      </c>
    </row>
  </sheetData>
  <sheetProtection password="F954" sheet="1" objects="1" scenarios="1"/>
  <mergeCells count="1">
    <mergeCell ref="A1:AT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  <rowBreaks count="3" manualBreakCount="3">
    <brk id="37" max="255" man="1"/>
    <brk id="75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2015-11-05T14:52:54Z</dcterms:created>
  <dcterms:modified xsi:type="dcterms:W3CDTF">2015-11-05T14:53:54Z</dcterms:modified>
  <cp:category/>
  <cp:version/>
  <cp:contentType/>
  <cp:contentStatus/>
</cp:coreProperties>
</file>