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FS" sheetId="1" r:id="rId1"/>
  </sheets>
  <externalReferences>
    <externalReference r:id="rId4"/>
  </externalReferences>
  <definedNames>
    <definedName name="_xlnm.Print_Titles" localSheetId="0">'FS'!$A:$A,'FS'!$1:$4</definedName>
  </definedNames>
  <calcPr fullCalcOnLoad="1"/>
</workbook>
</file>

<file path=xl/sharedStrings.xml><?xml version="1.0" encoding="utf-8"?>
<sst xmlns="http://schemas.openxmlformats.org/spreadsheetml/2006/main" count="263" uniqueCount="223">
  <si>
    <t xml:space="preserve">Summarised Outcome: Municipal Budget and Benchmarking Engagement - 2015/16 Budget vs Original Budget 2014/15 </t>
  </si>
  <si>
    <t>MAN</t>
  </si>
  <si>
    <t>FS161</t>
  </si>
  <si>
    <t>FS162</t>
  </si>
  <si>
    <t>FS163</t>
  </si>
  <si>
    <t>FS164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</si>
  <si>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</si>
  <si>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</si>
  <si>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</si>
  <si>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</si>
  <si>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</si>
  <si>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</si>
  <si>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</si>
  <si>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</si>
  <si>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</si>
  <si>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</si>
  <si>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</si>
  <si>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</si>
  <si>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</si>
  <si>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</si>
  <si>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</si>
  <si>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</si>
  <si>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</si>
  <si>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</si>
  <si>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</si>
  <si>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</si>
  <si>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</si>
  <si>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</si>
  <si>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</si>
  <si>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Naledi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</si>
  <si>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</si>
  <si>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</si>
  <si>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</si>
  <si>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</si>
  <si>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</si>
  <si>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</si>
  <si>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</si>
  <si>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</si>
  <si>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</si>
  <si>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</si>
  <si>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</si>
  <si>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</si>
  <si>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</si>
  <si>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</si>
  <si>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</si>
  <si>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</si>
  <si>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</si>
  <si>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</si>
  <si>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</si>
  <si>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R thousands</t>
  </si>
  <si>
    <t>(H)</t>
  </si>
  <si>
    <t>(M)</t>
  </si>
  <si>
    <t>(L)</t>
  </si>
  <si>
    <t>(Fs) (L)</t>
  </si>
  <si>
    <t>Mofutsanyana (L)</t>
  </si>
  <si>
    <t>Dabi (L)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</si>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</sst>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164" fontId="42" fillId="0" borderId="15" xfId="0" applyNumberFormat="1" applyFont="1" applyBorder="1" applyAlignment="1">
      <alignment horizontal="right" wrapText="1"/>
    </xf>
    <xf numFmtId="164" fontId="42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43" fillId="0" borderId="14" xfId="0" applyFont="1" applyBorder="1" applyAlignment="1">
      <alignment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2" xfId="0" applyFont="1" applyBorder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19" fillId="0" borderId="17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right" wrapText="1"/>
    </xf>
    <xf numFmtId="164" fontId="43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166" fontId="21" fillId="0" borderId="15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6" fontId="43" fillId="0" borderId="13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13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8" fontId="43" fillId="0" borderId="13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9" fontId="42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168" fontId="42" fillId="0" borderId="19" xfId="0" applyNumberFormat="1" applyFont="1" applyBorder="1" applyAlignment="1">
      <alignment horizontal="right" wrapText="1"/>
    </xf>
    <xf numFmtId="0" fontId="43" fillId="0" borderId="20" xfId="0" applyFont="1" applyBorder="1" applyAlignment="1">
      <alignment wrapText="1"/>
    </xf>
    <xf numFmtId="164" fontId="43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5" bestFit="1" customWidth="1"/>
    <col min="2" max="71" width="9.7109375" style="5" customWidth="1"/>
    <col min="72" max="16384" width="9.140625" style="5" customWidth="1"/>
  </cols>
  <sheetData>
    <row r="1" spans="1:25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</row>
    <row r="3" spans="1:25" ht="25.5">
      <c r="A3" s="6"/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</row>
    <row r="4" spans="1:25" ht="25.5">
      <c r="A4" s="8" t="s">
        <v>49</v>
      </c>
      <c r="B4" s="7" t="s">
        <v>50</v>
      </c>
      <c r="C4" s="7" t="s">
        <v>51</v>
      </c>
      <c r="D4" s="7" t="s">
        <v>51</v>
      </c>
      <c r="E4" s="7" t="s">
        <v>52</v>
      </c>
      <c r="F4" s="7" t="s">
        <v>53</v>
      </c>
      <c r="G4" s="7" t="s">
        <v>52</v>
      </c>
      <c r="H4" s="7" t="s">
        <v>52</v>
      </c>
      <c r="I4" s="7" t="s">
        <v>52</v>
      </c>
      <c r="J4" s="7" t="s">
        <v>51</v>
      </c>
      <c r="K4" s="7" t="s">
        <v>50</v>
      </c>
      <c r="L4" s="7" t="s">
        <v>51</v>
      </c>
      <c r="M4" s="7" t="s">
        <v>52</v>
      </c>
      <c r="N4" s="7" t="s">
        <v>51</v>
      </c>
      <c r="O4" s="7" t="s">
        <v>51</v>
      </c>
      <c r="P4" s="7" t="s">
        <v>51</v>
      </c>
      <c r="Q4" s="7" t="s">
        <v>50</v>
      </c>
      <c r="R4" s="7" t="s">
        <v>52</v>
      </c>
      <c r="S4" s="7" t="s">
        <v>51</v>
      </c>
      <c r="T4" s="7" t="s">
        <v>54</v>
      </c>
      <c r="U4" s="7" t="s">
        <v>50</v>
      </c>
      <c r="V4" s="7" t="s">
        <v>51</v>
      </c>
      <c r="W4" s="7" t="s">
        <v>50</v>
      </c>
      <c r="X4" s="7" t="s">
        <v>51</v>
      </c>
      <c r="Y4" s="7" t="s">
        <v>55</v>
      </c>
    </row>
    <row r="5" spans="1:25" ht="12.75">
      <c r="A5" s="9" t="s">
        <v>56</v>
      </c>
      <c r="B5" s="10">
        <v>6740247066</v>
      </c>
      <c r="C5" s="10">
        <v>132926556</v>
      </c>
      <c r="D5" s="10">
        <v>231798750</v>
      </c>
      <c r="E5" s="10">
        <v>153349260</v>
      </c>
      <c r="F5" s="10">
        <v>100080967</v>
      </c>
      <c r="G5" s="10">
        <v>52337065</v>
      </c>
      <c r="H5" s="10">
        <v>205065814</v>
      </c>
      <c r="I5" s="10">
        <v>87814208</v>
      </c>
      <c r="J5" s="10">
        <v>130768132</v>
      </c>
      <c r="K5" s="10">
        <v>1952720874</v>
      </c>
      <c r="L5" s="10">
        <v>351404366</v>
      </c>
      <c r="M5" s="10">
        <v>117760000</v>
      </c>
      <c r="N5" s="10">
        <v>411472900</v>
      </c>
      <c r="O5" s="10">
        <v>644937085</v>
      </c>
      <c r="P5" s="10">
        <v>310928934</v>
      </c>
      <c r="Q5" s="10">
        <v>2099118639</v>
      </c>
      <c r="R5" s="10">
        <v>148372031</v>
      </c>
      <c r="S5" s="10">
        <v>232892154</v>
      </c>
      <c r="T5" s="10">
        <v>108844333</v>
      </c>
      <c r="U5" s="10">
        <v>666515355</v>
      </c>
      <c r="V5" s="10">
        <v>530812080</v>
      </c>
      <c r="W5" s="10">
        <v>894194500</v>
      </c>
      <c r="X5" s="10">
        <v>187048761</v>
      </c>
      <c r="Y5" s="10">
        <v>149740512</v>
      </c>
    </row>
    <row r="6" spans="1:25" ht="12.75">
      <c r="A6" s="8" t="s">
        <v>57</v>
      </c>
      <c r="B6" s="11">
        <v>6206925733</v>
      </c>
      <c r="C6" s="11">
        <v>132636427</v>
      </c>
      <c r="D6" s="11">
        <v>318957292</v>
      </c>
      <c r="E6" s="11">
        <v>168416008</v>
      </c>
      <c r="F6" s="11">
        <v>99587200</v>
      </c>
      <c r="G6" s="11">
        <v>55637065</v>
      </c>
      <c r="H6" s="11">
        <v>255870085</v>
      </c>
      <c r="I6" s="11">
        <v>87812452</v>
      </c>
      <c r="J6" s="11">
        <v>152560846</v>
      </c>
      <c r="K6" s="11">
        <v>2068070714</v>
      </c>
      <c r="L6" s="11">
        <v>475530489</v>
      </c>
      <c r="M6" s="11">
        <v>119438323</v>
      </c>
      <c r="N6" s="11">
        <v>405999423</v>
      </c>
      <c r="O6" s="11">
        <v>644937087</v>
      </c>
      <c r="P6" s="11">
        <v>313772635</v>
      </c>
      <c r="Q6" s="11">
        <v>1953318640</v>
      </c>
      <c r="R6" s="11">
        <v>147333463</v>
      </c>
      <c r="S6" s="11">
        <v>229745431</v>
      </c>
      <c r="T6" s="11">
        <v>108844481</v>
      </c>
      <c r="U6" s="11">
        <v>665510312</v>
      </c>
      <c r="V6" s="11">
        <v>668031326</v>
      </c>
      <c r="W6" s="11">
        <v>931972130</v>
      </c>
      <c r="X6" s="11">
        <v>170558077</v>
      </c>
      <c r="Y6" s="11">
        <v>166783508</v>
      </c>
    </row>
    <row r="7" spans="1:25" ht="12.75">
      <c r="A7" s="8" t="s">
        <v>58</v>
      </c>
      <c r="B7" s="11">
        <f>+B5-B6</f>
        <v>533321333</v>
      </c>
      <c r="C7" s="11">
        <f aca="true" t="shared" si="0" ref="C7:Y7">+C5-C6</f>
        <v>290129</v>
      </c>
      <c r="D7" s="11">
        <f t="shared" si="0"/>
        <v>-87158542</v>
      </c>
      <c r="E7" s="11">
        <f t="shared" si="0"/>
        <v>-15066748</v>
      </c>
      <c r="F7" s="11">
        <f t="shared" si="0"/>
        <v>493767</v>
      </c>
      <c r="G7" s="11">
        <f t="shared" si="0"/>
        <v>-3300000</v>
      </c>
      <c r="H7" s="11">
        <f t="shared" si="0"/>
        <v>-50804271</v>
      </c>
      <c r="I7" s="11">
        <f t="shared" si="0"/>
        <v>1756</v>
      </c>
      <c r="J7" s="11">
        <f t="shared" si="0"/>
        <v>-21792714</v>
      </c>
      <c r="K7" s="11">
        <f t="shared" si="0"/>
        <v>-115349840</v>
      </c>
      <c r="L7" s="11">
        <f t="shared" si="0"/>
        <v>-124126123</v>
      </c>
      <c r="M7" s="11">
        <f t="shared" si="0"/>
        <v>-1678323</v>
      </c>
      <c r="N7" s="11">
        <f t="shared" si="0"/>
        <v>5473477</v>
      </c>
      <c r="O7" s="11">
        <f t="shared" si="0"/>
        <v>-2</v>
      </c>
      <c r="P7" s="11">
        <f t="shared" si="0"/>
        <v>-2843701</v>
      </c>
      <c r="Q7" s="11">
        <f t="shared" si="0"/>
        <v>145799999</v>
      </c>
      <c r="R7" s="11">
        <f t="shared" si="0"/>
        <v>1038568</v>
      </c>
      <c r="S7" s="11">
        <f t="shared" si="0"/>
        <v>3146723</v>
      </c>
      <c r="T7" s="11">
        <f t="shared" si="0"/>
        <v>-148</v>
      </c>
      <c r="U7" s="11">
        <f t="shared" si="0"/>
        <v>1005043</v>
      </c>
      <c r="V7" s="11">
        <f t="shared" si="0"/>
        <v>-137219246</v>
      </c>
      <c r="W7" s="11">
        <f t="shared" si="0"/>
        <v>-37777630</v>
      </c>
      <c r="X7" s="11">
        <f t="shared" si="0"/>
        <v>16490684</v>
      </c>
      <c r="Y7" s="11">
        <f t="shared" si="0"/>
        <v>-17042996</v>
      </c>
    </row>
    <row r="8" spans="1:25" ht="12.75">
      <c r="A8" s="8" t="s">
        <v>59</v>
      </c>
      <c r="B8" s="11">
        <v>680155562</v>
      </c>
      <c r="C8" s="11">
        <v>-35514960</v>
      </c>
      <c r="D8" s="11">
        <v>3086586</v>
      </c>
      <c r="E8" s="11">
        <v>131276</v>
      </c>
      <c r="F8" s="11">
        <v>3792004</v>
      </c>
      <c r="G8" s="11">
        <v>-9300000</v>
      </c>
      <c r="H8" s="11">
        <v>7090506</v>
      </c>
      <c r="I8" s="11">
        <v>-389276</v>
      </c>
      <c r="J8" s="11">
        <v>8823297</v>
      </c>
      <c r="K8" s="11">
        <v>-136758555</v>
      </c>
      <c r="L8" s="11">
        <v>1274016</v>
      </c>
      <c r="M8" s="11">
        <v>-2347080</v>
      </c>
      <c r="N8" s="11">
        <v>40041404</v>
      </c>
      <c r="O8" s="11">
        <v>240627942</v>
      </c>
      <c r="P8" s="11">
        <v>147156055</v>
      </c>
      <c r="Q8" s="11">
        <v>224500001</v>
      </c>
      <c r="R8" s="11">
        <v>-3224691</v>
      </c>
      <c r="S8" s="11">
        <v>-7987</v>
      </c>
      <c r="T8" s="11">
        <v>0</v>
      </c>
      <c r="U8" s="11">
        <v>7658000</v>
      </c>
      <c r="V8" s="11">
        <v>-54077302</v>
      </c>
      <c r="W8" s="11">
        <v>159010</v>
      </c>
      <c r="X8" s="11">
        <v>198126</v>
      </c>
      <c r="Y8" s="11">
        <v>51772504</v>
      </c>
    </row>
    <row r="9" spans="1:25" ht="12.75">
      <c r="A9" s="8" t="s">
        <v>60</v>
      </c>
      <c r="B9" s="11">
        <v>230820826</v>
      </c>
      <c r="C9" s="11">
        <v>-51414960</v>
      </c>
      <c r="D9" s="11">
        <v>2033586</v>
      </c>
      <c r="E9" s="11">
        <v>11703342</v>
      </c>
      <c r="F9" s="11">
        <v>3792004</v>
      </c>
      <c r="G9" s="11">
        <v>0</v>
      </c>
      <c r="H9" s="11">
        <v>-2705840</v>
      </c>
      <c r="I9" s="11">
        <v>-5431909</v>
      </c>
      <c r="J9" s="11">
        <v>3701298</v>
      </c>
      <c r="K9" s="11">
        <v>-166758555</v>
      </c>
      <c r="L9" s="11">
        <v>-13725984</v>
      </c>
      <c r="M9" s="11">
        <v>-9968080</v>
      </c>
      <c r="N9" s="11">
        <v>-2607463</v>
      </c>
      <c r="O9" s="11">
        <v>164337530</v>
      </c>
      <c r="P9" s="11">
        <v>60514055</v>
      </c>
      <c r="Q9" s="11">
        <v>221500001</v>
      </c>
      <c r="R9" s="11">
        <v>4590412</v>
      </c>
      <c r="S9" s="11">
        <v>-12987</v>
      </c>
      <c r="T9" s="11">
        <v>0</v>
      </c>
      <c r="U9" s="11">
        <v>-2585000</v>
      </c>
      <c r="V9" s="11">
        <v>-89861929</v>
      </c>
      <c r="W9" s="11">
        <v>-24009990</v>
      </c>
      <c r="X9" s="11">
        <v>198126</v>
      </c>
      <c r="Y9" s="11">
        <v>-11790496</v>
      </c>
    </row>
    <row r="10" spans="1:25" ht="12.75">
      <c r="A10" s="8" t="s">
        <v>61</v>
      </c>
      <c r="B10" s="11">
        <f>IF((B142+B143)=0,0,(B144-(B149-(((B146+B147+B148)*(B141/(B142+B143)))-B145))))</f>
        <v>176775099.80814457</v>
      </c>
      <c r="C10" s="11">
        <f aca="true" t="shared" si="1" ref="C10:Y10">IF((C142+C143)=0,0,(C144-(C149-(((C146+C147+C148)*(C141/(C142+C143)))-C145))))</f>
        <v>7658141.967489677</v>
      </c>
      <c r="D10" s="11">
        <f t="shared" si="1"/>
        <v>-98366715.26300251</v>
      </c>
      <c r="E10" s="11">
        <f t="shared" si="1"/>
        <v>-57423045.0284653</v>
      </c>
      <c r="F10" s="11">
        <f t="shared" si="1"/>
        <v>-20774877.744218227</v>
      </c>
      <c r="G10" s="11">
        <f t="shared" si="1"/>
        <v>-7065001.962473249</v>
      </c>
      <c r="H10" s="11">
        <f t="shared" si="1"/>
        <v>3115029.1098535545</v>
      </c>
      <c r="I10" s="11">
        <f t="shared" si="1"/>
        <v>-386631.101960402</v>
      </c>
      <c r="J10" s="11">
        <f t="shared" si="1"/>
        <v>5712148.853909558</v>
      </c>
      <c r="K10" s="11">
        <f t="shared" si="1"/>
        <v>79991805.72759724</v>
      </c>
      <c r="L10" s="11">
        <f t="shared" si="1"/>
        <v>-62522412.700323984</v>
      </c>
      <c r="M10" s="11">
        <f t="shared" si="1"/>
        <v>18531000</v>
      </c>
      <c r="N10" s="11">
        <f t="shared" si="1"/>
        <v>45082648.6368735</v>
      </c>
      <c r="O10" s="11">
        <f t="shared" si="1"/>
        <v>-118101144.82544383</v>
      </c>
      <c r="P10" s="11">
        <f t="shared" si="1"/>
        <v>44330034.31908497</v>
      </c>
      <c r="Q10" s="11">
        <f t="shared" si="1"/>
        <v>55329064.38725817</v>
      </c>
      <c r="R10" s="11">
        <f t="shared" si="1"/>
        <v>10311089.222416675</v>
      </c>
      <c r="S10" s="11">
        <f t="shared" si="1"/>
        <v>13234627.640857011</v>
      </c>
      <c r="T10" s="11">
        <f t="shared" si="1"/>
        <v>6480014</v>
      </c>
      <c r="U10" s="11">
        <f t="shared" si="1"/>
        <v>19060749.555807814</v>
      </c>
      <c r="V10" s="11">
        <f t="shared" si="1"/>
        <v>516071908.25494814</v>
      </c>
      <c r="W10" s="11">
        <f t="shared" si="1"/>
        <v>3547383.6366815567</v>
      </c>
      <c r="X10" s="11">
        <f t="shared" si="1"/>
        <v>80976897.13481963</v>
      </c>
      <c r="Y10" s="11">
        <f t="shared" si="1"/>
        <v>60104000</v>
      </c>
    </row>
    <row r="11" spans="1:25" ht="12.75">
      <c r="A11" s="8" t="s">
        <v>62</v>
      </c>
      <c r="B11" s="12">
        <f>IF(((B150+B151+(B152*B153/100))/12)=0,0,B8/((B150+B151+(B152*B153/100))/12))</f>
        <v>1.6454441780885674</v>
      </c>
      <c r="C11" s="12">
        <f aca="true" t="shared" si="2" ref="C11:Y11">IF(((C150+C151+(C152*C153/100))/12)=0,0,C8/((C150+C151+(C152*C153/100))/12))</f>
        <v>-4.601868953059316</v>
      </c>
      <c r="D11" s="12">
        <f t="shared" si="2"/>
        <v>0.1645025878936381</v>
      </c>
      <c r="E11" s="12">
        <f t="shared" si="2"/>
        <v>0.013193613276497314</v>
      </c>
      <c r="F11" s="12">
        <f t="shared" si="2"/>
        <v>0.5446957852350289</v>
      </c>
      <c r="G11" s="12">
        <f t="shared" si="2"/>
        <v>-2.4569381412325098</v>
      </c>
      <c r="H11" s="12">
        <f t="shared" si="2"/>
        <v>0.4180972786625144</v>
      </c>
      <c r="I11" s="12">
        <f t="shared" si="2"/>
        <v>-0.06143980456234221</v>
      </c>
      <c r="J11" s="12">
        <f t="shared" si="2"/>
        <v>0.9800310374923228</v>
      </c>
      <c r="K11" s="12">
        <f t="shared" si="2"/>
        <v>-0.9624044815056348</v>
      </c>
      <c r="L11" s="12">
        <f t="shared" si="2"/>
        <v>0.041267274998441225</v>
      </c>
      <c r="M11" s="12">
        <f t="shared" si="2"/>
        <v>-0.3070308485390854</v>
      </c>
      <c r="N11" s="12">
        <f t="shared" si="2"/>
        <v>1.3823332036269544</v>
      </c>
      <c r="O11" s="12">
        <f t="shared" si="2"/>
        <v>5.772627371173762</v>
      </c>
      <c r="P11" s="12">
        <f t="shared" si="2"/>
        <v>8.032266681110142</v>
      </c>
      <c r="Q11" s="12">
        <f t="shared" si="2"/>
        <v>1.7210431136779778</v>
      </c>
      <c r="R11" s="12">
        <f t="shared" si="2"/>
        <v>-0.35614046299169866</v>
      </c>
      <c r="S11" s="12">
        <f t="shared" si="2"/>
        <v>-0.000482652087349368</v>
      </c>
      <c r="T11" s="12">
        <f t="shared" si="2"/>
        <v>0</v>
      </c>
      <c r="U11" s="12">
        <f t="shared" si="2"/>
        <v>0.17049781841180314</v>
      </c>
      <c r="V11" s="12">
        <f t="shared" si="2"/>
        <v>-1.1976918714884883</v>
      </c>
      <c r="W11" s="12">
        <f t="shared" si="2"/>
        <v>0.002454064941247181</v>
      </c>
      <c r="X11" s="12">
        <f t="shared" si="2"/>
        <v>0.017920805598730806</v>
      </c>
      <c r="Y11" s="12">
        <f t="shared" si="2"/>
        <v>4.857439680215975</v>
      </c>
    </row>
    <row r="12" spans="1:25" ht="12.75">
      <c r="A12" s="9" t="s">
        <v>63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.75">
      <c r="A13" s="8" t="s">
        <v>64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.75">
      <c r="A14" s="15" t="s">
        <v>65</v>
      </c>
      <c r="B14" s="16">
        <f>IF(B154=0,0,(B5-B154)*100/B154)</f>
        <v>6.774599665974911</v>
      </c>
      <c r="C14" s="16">
        <f aca="true" t="shared" si="3" ref="C14:Y14">IF(C154=0,0,(C5-C154)*100/C154)</f>
        <v>18.130318918089845</v>
      </c>
      <c r="D14" s="16">
        <f t="shared" si="3"/>
        <v>6.348066389721289</v>
      </c>
      <c r="E14" s="16">
        <f t="shared" si="3"/>
        <v>15.88223185978459</v>
      </c>
      <c r="F14" s="16">
        <f t="shared" si="3"/>
        <v>11.762724355806014</v>
      </c>
      <c r="G14" s="16">
        <f t="shared" si="3"/>
        <v>-18.484912757767372</v>
      </c>
      <c r="H14" s="16">
        <f t="shared" si="3"/>
        <v>13.361850480400756</v>
      </c>
      <c r="I14" s="16">
        <f t="shared" si="3"/>
        <v>20.984532412023068</v>
      </c>
      <c r="J14" s="16">
        <f t="shared" si="3"/>
        <v>16.608980942349746</v>
      </c>
      <c r="K14" s="16">
        <f t="shared" si="3"/>
        <v>8.615698531169627</v>
      </c>
      <c r="L14" s="16">
        <f t="shared" si="3"/>
        <v>-2.5932787009641802</v>
      </c>
      <c r="M14" s="16">
        <f t="shared" si="3"/>
        <v>5.851175404674005</v>
      </c>
      <c r="N14" s="16">
        <f t="shared" si="3"/>
        <v>4.775458432496956</v>
      </c>
      <c r="O14" s="16">
        <f t="shared" si="3"/>
        <v>6.955385566728534</v>
      </c>
      <c r="P14" s="16">
        <f t="shared" si="3"/>
        <v>27.775250728916888</v>
      </c>
      <c r="Q14" s="16">
        <f t="shared" si="3"/>
        <v>49.84823754970103</v>
      </c>
      <c r="R14" s="16">
        <f t="shared" si="3"/>
        <v>35.0239323163059</v>
      </c>
      <c r="S14" s="16">
        <f t="shared" si="3"/>
        <v>7.647602974352166</v>
      </c>
      <c r="T14" s="16">
        <f t="shared" si="3"/>
        <v>14.541554314160496</v>
      </c>
      <c r="U14" s="16">
        <f t="shared" si="3"/>
        <v>7.747080559477075</v>
      </c>
      <c r="V14" s="16">
        <f t="shared" si="3"/>
        <v>9.743356652673233</v>
      </c>
      <c r="W14" s="16">
        <f t="shared" si="3"/>
        <v>7.8660322178109165</v>
      </c>
      <c r="X14" s="16">
        <f t="shared" si="3"/>
        <v>21.136072711811856</v>
      </c>
      <c r="Y14" s="16">
        <f t="shared" si="3"/>
        <v>-0.33825840843485006</v>
      </c>
    </row>
    <row r="15" spans="1:25" ht="12.75">
      <c r="A15" s="17" t="s">
        <v>66</v>
      </c>
      <c r="B15" s="18">
        <f>IF(B156=0,0,(B155-B156)*100/B156)</f>
        <v>-15.783760451306893</v>
      </c>
      <c r="C15" s="18">
        <f aca="true" t="shared" si="4" ref="C15:Y15">IF(C156=0,0,(C155-C156)*100/C156)</f>
        <v>122.80245215122139</v>
      </c>
      <c r="D15" s="18">
        <f t="shared" si="4"/>
        <v>25.926031276143895</v>
      </c>
      <c r="E15" s="18">
        <f t="shared" si="4"/>
        <v>-16.773721771921196</v>
      </c>
      <c r="F15" s="18">
        <f t="shared" si="4"/>
        <v>18.61840423187128</v>
      </c>
      <c r="G15" s="18">
        <f t="shared" si="4"/>
        <v>0</v>
      </c>
      <c r="H15" s="18">
        <f t="shared" si="4"/>
        <v>5.797075633658775</v>
      </c>
      <c r="I15" s="18">
        <f t="shared" si="4"/>
        <v>55.624404667955105</v>
      </c>
      <c r="J15" s="18">
        <f t="shared" si="4"/>
        <v>137.52487521088855</v>
      </c>
      <c r="K15" s="18">
        <f t="shared" si="4"/>
        <v>4.800000008863568</v>
      </c>
      <c r="L15" s="18">
        <f t="shared" si="4"/>
        <v>14.251428571428571</v>
      </c>
      <c r="M15" s="18">
        <f t="shared" si="4"/>
        <v>0</v>
      </c>
      <c r="N15" s="18">
        <f t="shared" si="4"/>
        <v>-3.6458604459700044</v>
      </c>
      <c r="O15" s="18">
        <f t="shared" si="4"/>
        <v>9.210008184552489</v>
      </c>
      <c r="P15" s="18">
        <f t="shared" si="4"/>
        <v>-19.399622641509435</v>
      </c>
      <c r="Q15" s="18">
        <f t="shared" si="4"/>
        <v>30.56234718826406</v>
      </c>
      <c r="R15" s="18">
        <f t="shared" si="4"/>
        <v>185.8969504273886</v>
      </c>
      <c r="S15" s="18">
        <f t="shared" si="4"/>
        <v>-13.904232722234438</v>
      </c>
      <c r="T15" s="18">
        <f t="shared" si="4"/>
        <v>0</v>
      </c>
      <c r="U15" s="18">
        <f t="shared" si="4"/>
        <v>20.905603382348662</v>
      </c>
      <c r="V15" s="18">
        <f t="shared" si="4"/>
        <v>10.403506374790037</v>
      </c>
      <c r="W15" s="18">
        <f t="shared" si="4"/>
        <v>5.162609659452693</v>
      </c>
      <c r="X15" s="18">
        <f t="shared" si="4"/>
        <v>50.14723857327019</v>
      </c>
      <c r="Y15" s="18">
        <f t="shared" si="4"/>
        <v>0</v>
      </c>
    </row>
    <row r="16" spans="1:25" ht="12.75">
      <c r="A16" s="17" t="s">
        <v>67</v>
      </c>
      <c r="B16" s="18">
        <f>IF(B158=0,0,(B157-B158)*100/B158)</f>
        <v>0.6017299462599179</v>
      </c>
      <c r="C16" s="18">
        <f aca="true" t="shared" si="5" ref="C16:Y16">IF(C158=0,0,(C157-C158)*100/C158)</f>
        <v>8.884308386163468</v>
      </c>
      <c r="D16" s="18">
        <f t="shared" si="5"/>
        <v>-4.260557670614777</v>
      </c>
      <c r="E16" s="18">
        <f t="shared" si="5"/>
        <v>37.957868085106384</v>
      </c>
      <c r="F16" s="18">
        <f t="shared" si="5"/>
        <v>9.573813543562673</v>
      </c>
      <c r="G16" s="18">
        <f t="shared" si="5"/>
        <v>0</v>
      </c>
      <c r="H16" s="18">
        <f t="shared" si="5"/>
        <v>12.173596631096938</v>
      </c>
      <c r="I16" s="18">
        <f t="shared" si="5"/>
        <v>72.32332976471957</v>
      </c>
      <c r="J16" s="18">
        <f t="shared" si="5"/>
        <v>29.74650706927472</v>
      </c>
      <c r="K16" s="18">
        <f t="shared" si="5"/>
        <v>12.200000043915981</v>
      </c>
      <c r="L16" s="18">
        <f t="shared" si="5"/>
        <v>17.432970757207404</v>
      </c>
      <c r="M16" s="18">
        <f t="shared" si="5"/>
        <v>0</v>
      </c>
      <c r="N16" s="18">
        <f t="shared" si="5"/>
        <v>26.471914491245645</v>
      </c>
      <c r="O16" s="18">
        <f t="shared" si="5"/>
        <v>19.792889267734765</v>
      </c>
      <c r="P16" s="18">
        <f t="shared" si="5"/>
        <v>10.587486419753086</v>
      </c>
      <c r="Q16" s="18">
        <f t="shared" si="5"/>
        <v>25.5</v>
      </c>
      <c r="R16" s="18">
        <f t="shared" si="5"/>
        <v>-31.629911846465443</v>
      </c>
      <c r="S16" s="18">
        <f t="shared" si="5"/>
        <v>21.387549808477043</v>
      </c>
      <c r="T16" s="18">
        <f t="shared" si="5"/>
        <v>0</v>
      </c>
      <c r="U16" s="18">
        <f t="shared" si="5"/>
        <v>11.499847086905858</v>
      </c>
      <c r="V16" s="18">
        <f t="shared" si="5"/>
        <v>11.349584260427264</v>
      </c>
      <c r="W16" s="18">
        <f t="shared" si="5"/>
        <v>10.580510058131024</v>
      </c>
      <c r="X16" s="18">
        <f t="shared" si="5"/>
        <v>0</v>
      </c>
      <c r="Y16" s="18">
        <f t="shared" si="5"/>
        <v>0</v>
      </c>
    </row>
    <row r="17" spans="1:25" ht="12.75">
      <c r="A17" s="17" t="s">
        <v>68</v>
      </c>
      <c r="B17" s="18">
        <f>IF(B160=0,0,(B159-B160)*100/B160)</f>
        <v>29.238891355259412</v>
      </c>
      <c r="C17" s="18">
        <f aca="true" t="shared" si="6" ref="C17:Y17">IF(C160=0,0,(C159-C160)*100/C160)</f>
        <v>2.935655525932256</v>
      </c>
      <c r="D17" s="18">
        <f t="shared" si="6"/>
        <v>43.25638159728085</v>
      </c>
      <c r="E17" s="18">
        <f t="shared" si="6"/>
        <v>9.999996969606057</v>
      </c>
      <c r="F17" s="18">
        <f t="shared" si="6"/>
        <v>10.00002074960962</v>
      </c>
      <c r="G17" s="18">
        <f t="shared" si="6"/>
        <v>0</v>
      </c>
      <c r="H17" s="18">
        <f t="shared" si="6"/>
        <v>50.32696499551224</v>
      </c>
      <c r="I17" s="18">
        <f t="shared" si="6"/>
        <v>-14.420595672699342</v>
      </c>
      <c r="J17" s="18">
        <f t="shared" si="6"/>
        <v>31.9318678901512</v>
      </c>
      <c r="K17" s="18">
        <f t="shared" si="6"/>
        <v>3.9999985717737503</v>
      </c>
      <c r="L17" s="18">
        <f t="shared" si="6"/>
        <v>-30.543351434338838</v>
      </c>
      <c r="M17" s="18">
        <f t="shared" si="6"/>
        <v>0</v>
      </c>
      <c r="N17" s="18">
        <f t="shared" si="6"/>
        <v>30.916515035513175</v>
      </c>
      <c r="O17" s="18">
        <f t="shared" si="6"/>
        <v>18.92890276584038</v>
      </c>
      <c r="P17" s="18">
        <f t="shared" si="6"/>
        <v>24.324324324324323</v>
      </c>
      <c r="Q17" s="18">
        <f t="shared" si="6"/>
        <v>28.97872340425532</v>
      </c>
      <c r="R17" s="18">
        <f t="shared" si="6"/>
        <v>75.04770473851252</v>
      </c>
      <c r="S17" s="18">
        <f t="shared" si="6"/>
        <v>3.653010228754632</v>
      </c>
      <c r="T17" s="18">
        <f t="shared" si="6"/>
        <v>0</v>
      </c>
      <c r="U17" s="18">
        <f t="shared" si="6"/>
        <v>6.606678812341174</v>
      </c>
      <c r="V17" s="18">
        <f t="shared" si="6"/>
        <v>6.063770122283168</v>
      </c>
      <c r="W17" s="18">
        <f t="shared" si="6"/>
        <v>11.181449983561755</v>
      </c>
      <c r="X17" s="18">
        <f t="shared" si="6"/>
        <v>35.92692929857349</v>
      </c>
      <c r="Y17" s="18">
        <f t="shared" si="6"/>
        <v>0</v>
      </c>
    </row>
    <row r="18" spans="1:25" ht="12.75">
      <c r="A18" s="17" t="s">
        <v>69</v>
      </c>
      <c r="B18" s="18">
        <f>IF(B162=0,0,(B161-B162)*100/B162)</f>
        <v>-0.5591678901426127</v>
      </c>
      <c r="C18" s="18">
        <f aca="true" t="shared" si="7" ref="C18:Y18">IF(C162=0,0,(C161-C162)*100/C162)</f>
        <v>21.823217516104542</v>
      </c>
      <c r="D18" s="18">
        <f t="shared" si="7"/>
        <v>10.00056749592708</v>
      </c>
      <c r="E18" s="18">
        <f t="shared" si="7"/>
        <v>16.36112991154537</v>
      </c>
      <c r="F18" s="18">
        <f t="shared" si="7"/>
        <v>10.331577085547664</v>
      </c>
      <c r="G18" s="18">
        <f t="shared" si="7"/>
        <v>0</v>
      </c>
      <c r="H18" s="18">
        <f t="shared" si="7"/>
        <v>18.884898888846788</v>
      </c>
      <c r="I18" s="18">
        <f t="shared" si="7"/>
        <v>54.5818253009218</v>
      </c>
      <c r="J18" s="18">
        <f t="shared" si="7"/>
        <v>36.94051270260822</v>
      </c>
      <c r="K18" s="18">
        <f t="shared" si="7"/>
        <v>8.69896801672127</v>
      </c>
      <c r="L18" s="18">
        <f t="shared" si="7"/>
        <v>-4.85457825492127</v>
      </c>
      <c r="M18" s="18">
        <f t="shared" si="7"/>
        <v>0</v>
      </c>
      <c r="N18" s="18">
        <f t="shared" si="7"/>
        <v>20.192502034101764</v>
      </c>
      <c r="O18" s="18">
        <f t="shared" si="7"/>
        <v>14.601492068686706</v>
      </c>
      <c r="P18" s="18">
        <f t="shared" si="7"/>
        <v>15.460225113913925</v>
      </c>
      <c r="Q18" s="18">
        <f t="shared" si="7"/>
        <v>25.59641726967201</v>
      </c>
      <c r="R18" s="18">
        <f t="shared" si="7"/>
        <v>68.23706029852882</v>
      </c>
      <c r="S18" s="18">
        <f t="shared" si="7"/>
        <v>4.399095818701348</v>
      </c>
      <c r="T18" s="18">
        <f t="shared" si="7"/>
        <v>0</v>
      </c>
      <c r="U18" s="18">
        <f t="shared" si="7"/>
        <v>12.045122315911632</v>
      </c>
      <c r="V18" s="18">
        <f t="shared" si="7"/>
        <v>9.901665960946541</v>
      </c>
      <c r="W18" s="18">
        <f t="shared" si="7"/>
        <v>8.304174321514983</v>
      </c>
      <c r="X18" s="18">
        <f t="shared" si="7"/>
        <v>22.58006075599472</v>
      </c>
      <c r="Y18" s="18">
        <f t="shared" si="7"/>
        <v>0</v>
      </c>
    </row>
    <row r="19" spans="1:25" ht="12.75">
      <c r="A19" s="17" t="s">
        <v>70</v>
      </c>
      <c r="B19" s="18">
        <f>IF(B164=0,0,(B163-B164)*100/B164)</f>
        <v>-0.37501760931131806</v>
      </c>
      <c r="C19" s="18">
        <f aca="true" t="shared" si="8" ref="C19:Y19">IF(C164=0,0,(C163-C164)*100/C164)</f>
        <v>-0.7695303083684103</v>
      </c>
      <c r="D19" s="18">
        <f t="shared" si="8"/>
        <v>-4.63574408533642</v>
      </c>
      <c r="E19" s="18">
        <f t="shared" si="8"/>
        <v>4.13366277027732</v>
      </c>
      <c r="F19" s="18">
        <f t="shared" si="8"/>
        <v>4.012077964639843</v>
      </c>
      <c r="G19" s="18">
        <f t="shared" si="8"/>
        <v>-17.80861192201213</v>
      </c>
      <c r="H19" s="18">
        <f t="shared" si="8"/>
        <v>4.011940231130372</v>
      </c>
      <c r="I19" s="18">
        <f t="shared" si="8"/>
        <v>4.0578239341851425</v>
      </c>
      <c r="J19" s="18">
        <f t="shared" si="8"/>
        <v>0.5241973102320228</v>
      </c>
      <c r="K19" s="18">
        <f t="shared" si="8"/>
        <v>-2.7145629302444663</v>
      </c>
      <c r="L19" s="18">
        <f t="shared" si="8"/>
        <v>-5.036220220147602</v>
      </c>
      <c r="M19" s="18">
        <f t="shared" si="8"/>
        <v>6.410869685205968</v>
      </c>
      <c r="N19" s="18">
        <f t="shared" si="8"/>
        <v>-3.527939787813142</v>
      </c>
      <c r="O19" s="18">
        <f t="shared" si="8"/>
        <v>-5.093411128398904</v>
      </c>
      <c r="P19" s="18">
        <f t="shared" si="8"/>
        <v>1.8324591492888558</v>
      </c>
      <c r="Q19" s="18">
        <f t="shared" si="8"/>
        <v>15.822228730414409</v>
      </c>
      <c r="R19" s="18">
        <f t="shared" si="8"/>
        <v>1.8513822766835502</v>
      </c>
      <c r="S19" s="18">
        <f t="shared" si="8"/>
        <v>7.191947307924901</v>
      </c>
      <c r="T19" s="18">
        <f t="shared" si="8"/>
        <v>11.15312523700662</v>
      </c>
      <c r="U19" s="18">
        <f t="shared" si="8"/>
        <v>-4.674834622193236</v>
      </c>
      <c r="V19" s="18">
        <f t="shared" si="8"/>
        <v>-0.6130736115775655</v>
      </c>
      <c r="W19" s="18">
        <f t="shared" si="8"/>
        <v>6.40294945215702</v>
      </c>
      <c r="X19" s="18">
        <f t="shared" si="8"/>
        <v>3.5452614646039384</v>
      </c>
      <c r="Y19" s="18">
        <f t="shared" si="8"/>
        <v>2.0035228317391702</v>
      </c>
    </row>
    <row r="20" spans="1:25" ht="12.75">
      <c r="A20" s="17" t="s">
        <v>71</v>
      </c>
      <c r="B20" s="18">
        <f>IF(B166=0,0,(B165-B166)*100/B166)</f>
        <v>-0.3474603936122268</v>
      </c>
      <c r="C20" s="18">
        <f aca="true" t="shared" si="9" ref="C20:Y20">IF(C166=0,0,(C165-C166)*100/C166)</f>
        <v>-100</v>
      </c>
      <c r="D20" s="18">
        <f t="shared" si="9"/>
        <v>0</v>
      </c>
      <c r="E20" s="18">
        <f t="shared" si="9"/>
        <v>32.30764510982943</v>
      </c>
      <c r="F20" s="18">
        <f t="shared" si="9"/>
        <v>-37.28361121796977</v>
      </c>
      <c r="G20" s="18">
        <f t="shared" si="9"/>
        <v>0</v>
      </c>
      <c r="H20" s="18">
        <f t="shared" si="9"/>
        <v>-66.2389102246725</v>
      </c>
      <c r="I20" s="18">
        <f t="shared" si="9"/>
        <v>72.61473978823602</v>
      </c>
      <c r="J20" s="18">
        <f t="shared" si="9"/>
        <v>-13.21351727629414</v>
      </c>
      <c r="K20" s="18">
        <f t="shared" si="9"/>
        <v>-25.46945201797166</v>
      </c>
      <c r="L20" s="18">
        <f t="shared" si="9"/>
        <v>0</v>
      </c>
      <c r="M20" s="18">
        <f t="shared" si="9"/>
        <v>0</v>
      </c>
      <c r="N20" s="18">
        <f t="shared" si="9"/>
        <v>-20.328616546394482</v>
      </c>
      <c r="O20" s="18">
        <f t="shared" si="9"/>
        <v>8.189673106528161</v>
      </c>
      <c r="P20" s="18">
        <f t="shared" si="9"/>
        <v>10.375931917287945</v>
      </c>
      <c r="Q20" s="18">
        <f t="shared" si="9"/>
        <v>20.353007591518658</v>
      </c>
      <c r="R20" s="18">
        <f t="shared" si="9"/>
        <v>0</v>
      </c>
      <c r="S20" s="18">
        <f t="shared" si="9"/>
        <v>28.90505189531355</v>
      </c>
      <c r="T20" s="18">
        <f t="shared" si="9"/>
        <v>0</v>
      </c>
      <c r="U20" s="18">
        <f t="shared" si="9"/>
        <v>118.73007988741256</v>
      </c>
      <c r="V20" s="18">
        <f t="shared" si="9"/>
        <v>0</v>
      </c>
      <c r="W20" s="18">
        <f t="shared" si="9"/>
        <v>29.843069614651558</v>
      </c>
      <c r="X20" s="18">
        <f t="shared" si="9"/>
        <v>-49.93890494385074</v>
      </c>
      <c r="Y20" s="18">
        <f t="shared" si="9"/>
        <v>0</v>
      </c>
    </row>
    <row r="21" spans="1:25" ht="12.75">
      <c r="A21" s="17" t="s">
        <v>72</v>
      </c>
      <c r="B21" s="18">
        <f>IF((B142+B143)=0,0,B141*100/(B142+B143))</f>
        <v>86.53452547154068</v>
      </c>
      <c r="C21" s="18">
        <f aca="true" t="shared" si="10" ref="C21:Y21">IF((C142+C143)=0,0,C141*100/(C142+C143))</f>
        <v>74.62156373978573</v>
      </c>
      <c r="D21" s="18">
        <f t="shared" si="10"/>
        <v>86.83531060973624</v>
      </c>
      <c r="E21" s="18">
        <f t="shared" si="10"/>
        <v>77.850780211596</v>
      </c>
      <c r="F21" s="18">
        <f t="shared" si="10"/>
        <v>99.58236056304176</v>
      </c>
      <c r="G21" s="18">
        <f t="shared" si="10"/>
        <v>99.99769120794224</v>
      </c>
      <c r="H21" s="18">
        <f t="shared" si="10"/>
        <v>70.24416067851053</v>
      </c>
      <c r="I21" s="18">
        <f t="shared" si="10"/>
        <v>72.87790236135484</v>
      </c>
      <c r="J21" s="18">
        <f t="shared" si="10"/>
        <v>100.00175122246537</v>
      </c>
      <c r="K21" s="18">
        <f t="shared" si="10"/>
        <v>77.81356786487432</v>
      </c>
      <c r="L21" s="18">
        <f t="shared" si="10"/>
        <v>71.85950817434603</v>
      </c>
      <c r="M21" s="18">
        <f t="shared" si="10"/>
        <v>51.58974358974359</v>
      </c>
      <c r="N21" s="18">
        <f t="shared" si="10"/>
        <v>70.73329306976562</v>
      </c>
      <c r="O21" s="18">
        <f t="shared" si="10"/>
        <v>93.11639062608324</v>
      </c>
      <c r="P21" s="18">
        <f t="shared" si="10"/>
        <v>94.6939092604789</v>
      </c>
      <c r="Q21" s="18">
        <f t="shared" si="10"/>
        <v>94.76758636996642</v>
      </c>
      <c r="R21" s="18">
        <f t="shared" si="10"/>
        <v>69.56913817788516</v>
      </c>
      <c r="S21" s="18">
        <f t="shared" si="10"/>
        <v>57.02604207867715</v>
      </c>
      <c r="T21" s="18">
        <f t="shared" si="10"/>
        <v>100</v>
      </c>
      <c r="U21" s="18">
        <f t="shared" si="10"/>
        <v>99.13835570652613</v>
      </c>
      <c r="V21" s="18">
        <f t="shared" si="10"/>
        <v>78.90547326912518</v>
      </c>
      <c r="W21" s="18">
        <f t="shared" si="10"/>
        <v>85.95593086017018</v>
      </c>
      <c r="X21" s="18">
        <f t="shared" si="10"/>
        <v>82.04940956837054</v>
      </c>
      <c r="Y21" s="18">
        <f t="shared" si="10"/>
        <v>100</v>
      </c>
    </row>
    <row r="22" spans="1:25" ht="12.75">
      <c r="A22" s="17" t="s">
        <v>73</v>
      </c>
      <c r="B22" s="18">
        <f>IF(+B183=0,0,+B192*100/B183)</f>
        <v>86.41682431960827</v>
      </c>
      <c r="C22" s="18">
        <f aca="true" t="shared" si="11" ref="C22:Y22">IF(+C183=0,0,+C192*100/C183)</f>
        <v>66.46141030766657</v>
      </c>
      <c r="D22" s="18">
        <f t="shared" si="11"/>
        <v>94.9601834034427</v>
      </c>
      <c r="E22" s="18">
        <f t="shared" si="11"/>
        <v>73.5981393832676</v>
      </c>
      <c r="F22" s="18">
        <f t="shared" si="11"/>
        <v>98.5300145174897</v>
      </c>
      <c r="G22" s="18">
        <f t="shared" si="11"/>
        <v>0</v>
      </c>
      <c r="H22" s="18">
        <f t="shared" si="11"/>
        <v>69.81307203893373</v>
      </c>
      <c r="I22" s="18">
        <f t="shared" si="11"/>
        <v>69.75334139827919</v>
      </c>
      <c r="J22" s="18">
        <f t="shared" si="11"/>
        <v>98.5066385094492</v>
      </c>
      <c r="K22" s="18">
        <f t="shared" si="11"/>
        <v>75.7547739581098</v>
      </c>
      <c r="L22" s="18">
        <f t="shared" si="11"/>
        <v>70.96225278719679</v>
      </c>
      <c r="M22" s="18">
        <f t="shared" si="11"/>
        <v>0</v>
      </c>
      <c r="N22" s="18">
        <f t="shared" si="11"/>
        <v>69.89413650958582</v>
      </c>
      <c r="O22" s="18">
        <f t="shared" si="11"/>
        <v>92.06462453699915</v>
      </c>
      <c r="P22" s="18">
        <f t="shared" si="11"/>
        <v>92.53007680811012</v>
      </c>
      <c r="Q22" s="18">
        <f t="shared" si="11"/>
        <v>91.74666467845961</v>
      </c>
      <c r="R22" s="18">
        <f t="shared" si="11"/>
        <v>67.29527947140133</v>
      </c>
      <c r="S22" s="18">
        <f t="shared" si="11"/>
        <v>51.440193867906274</v>
      </c>
      <c r="T22" s="18">
        <f t="shared" si="11"/>
        <v>0</v>
      </c>
      <c r="U22" s="18">
        <f t="shared" si="11"/>
        <v>97.92658518495941</v>
      </c>
      <c r="V22" s="18">
        <f t="shared" si="11"/>
        <v>70.66810057424696</v>
      </c>
      <c r="W22" s="18">
        <f t="shared" si="11"/>
        <v>84.9703842349462</v>
      </c>
      <c r="X22" s="18">
        <f t="shared" si="11"/>
        <v>79.6673681512477</v>
      </c>
      <c r="Y22" s="18">
        <f t="shared" si="11"/>
        <v>4.440761904761905</v>
      </c>
    </row>
    <row r="23" spans="1:25" ht="12.75">
      <c r="A23" s="17" t="s">
        <v>74</v>
      </c>
      <c r="B23" s="18">
        <f>IF(+B183=0,0,+(B184+B192)*100/B183)</f>
        <v>86.41682431960827</v>
      </c>
      <c r="C23" s="18">
        <f aca="true" t="shared" si="12" ref="C23:Y23">IF(+C183=0,0,+(C184+C192)*100/C183)</f>
        <v>66.46141030766657</v>
      </c>
      <c r="D23" s="18">
        <f t="shared" si="12"/>
        <v>94.9601834034427</v>
      </c>
      <c r="E23" s="18">
        <f t="shared" si="12"/>
        <v>73.5981393832676</v>
      </c>
      <c r="F23" s="18">
        <f t="shared" si="12"/>
        <v>98.5300145174897</v>
      </c>
      <c r="G23" s="18">
        <f t="shared" si="12"/>
        <v>0</v>
      </c>
      <c r="H23" s="18">
        <f t="shared" si="12"/>
        <v>73.14641338480588</v>
      </c>
      <c r="I23" s="18">
        <f t="shared" si="12"/>
        <v>69.75334139827919</v>
      </c>
      <c r="J23" s="18">
        <f t="shared" si="12"/>
        <v>98.5066385094492</v>
      </c>
      <c r="K23" s="18">
        <f t="shared" si="12"/>
        <v>75.7547739581098</v>
      </c>
      <c r="L23" s="18">
        <f t="shared" si="12"/>
        <v>70.96225278719679</v>
      </c>
      <c r="M23" s="18">
        <f t="shared" si="12"/>
        <v>0</v>
      </c>
      <c r="N23" s="18">
        <f t="shared" si="12"/>
        <v>69.89413650958582</v>
      </c>
      <c r="O23" s="18">
        <f t="shared" si="12"/>
        <v>92.06462453699915</v>
      </c>
      <c r="P23" s="18">
        <f t="shared" si="12"/>
        <v>92.53007680811012</v>
      </c>
      <c r="Q23" s="18">
        <f t="shared" si="12"/>
        <v>91.9928111447637</v>
      </c>
      <c r="R23" s="18">
        <f t="shared" si="12"/>
        <v>67.29527947140133</v>
      </c>
      <c r="S23" s="18">
        <f t="shared" si="12"/>
        <v>51.440193867906274</v>
      </c>
      <c r="T23" s="18">
        <f t="shared" si="12"/>
        <v>0</v>
      </c>
      <c r="U23" s="18">
        <f t="shared" si="12"/>
        <v>97.92658518495941</v>
      </c>
      <c r="V23" s="18">
        <f t="shared" si="12"/>
        <v>77.67556972910559</v>
      </c>
      <c r="W23" s="18">
        <f t="shared" si="12"/>
        <v>84.9703842349462</v>
      </c>
      <c r="X23" s="18">
        <f t="shared" si="12"/>
        <v>79.6673681512477</v>
      </c>
      <c r="Y23" s="18">
        <f t="shared" si="12"/>
        <v>4.440761904761905</v>
      </c>
    </row>
    <row r="24" spans="1:25" ht="12.75">
      <c r="A24" s="17" t="s">
        <v>75</v>
      </c>
      <c r="B24" s="18">
        <f>IF(+B5=0,0,+B182*100/B5)</f>
        <v>37.018105843421615</v>
      </c>
      <c r="C24" s="18">
        <f aca="true" t="shared" si="13" ref="C24:Y24">IF(+C5=0,0,+C182*100/C5)</f>
        <v>24.10127890472089</v>
      </c>
      <c r="D24" s="18">
        <f t="shared" si="13"/>
        <v>12.668566590630881</v>
      </c>
      <c r="E24" s="18">
        <f t="shared" si="13"/>
        <v>7.611695680826892</v>
      </c>
      <c r="F24" s="18">
        <f t="shared" si="13"/>
        <v>4.6423772064472555</v>
      </c>
      <c r="G24" s="18">
        <f t="shared" si="13"/>
        <v>0.1624088014870532</v>
      </c>
      <c r="H24" s="18">
        <f t="shared" si="13"/>
        <v>20.889391149321458</v>
      </c>
      <c r="I24" s="18">
        <f t="shared" si="13"/>
        <v>24.98137203492173</v>
      </c>
      <c r="J24" s="18">
        <f t="shared" si="13"/>
        <v>6.500054615753019</v>
      </c>
      <c r="K24" s="18">
        <f t="shared" si="13"/>
        <v>98.42766053209098</v>
      </c>
      <c r="L24" s="18">
        <f t="shared" si="13"/>
        <v>35.856128207581804</v>
      </c>
      <c r="M24" s="18">
        <f t="shared" si="13"/>
        <v>0</v>
      </c>
      <c r="N24" s="18">
        <f t="shared" si="13"/>
        <v>34.170345361748005</v>
      </c>
      <c r="O24" s="18">
        <f t="shared" si="13"/>
        <v>26.067921958620197</v>
      </c>
      <c r="P24" s="18">
        <f t="shared" si="13"/>
        <v>46.0289977387566</v>
      </c>
      <c r="Q24" s="18">
        <f t="shared" si="13"/>
        <v>13.115523100264367</v>
      </c>
      <c r="R24" s="18">
        <f t="shared" si="13"/>
        <v>11.175799703112508</v>
      </c>
      <c r="S24" s="18">
        <f t="shared" si="13"/>
        <v>37.387319196678476</v>
      </c>
      <c r="T24" s="18">
        <f t="shared" si="13"/>
        <v>5.676724575086514</v>
      </c>
      <c r="U24" s="18">
        <f t="shared" si="13"/>
        <v>11.862292354840047</v>
      </c>
      <c r="V24" s="18">
        <f t="shared" si="13"/>
        <v>130.03321250714566</v>
      </c>
      <c r="W24" s="18">
        <f t="shared" si="13"/>
        <v>20.076840105815904</v>
      </c>
      <c r="X24" s="18">
        <f t="shared" si="13"/>
        <v>138.95944063484066</v>
      </c>
      <c r="Y24" s="18">
        <f t="shared" si="13"/>
        <v>3.0172195484412394</v>
      </c>
    </row>
    <row r="25" spans="1:25" ht="12.75">
      <c r="A25" s="17" t="s">
        <v>76</v>
      </c>
      <c r="B25" s="18">
        <f>IF(+B142=0,0,+B190*100/B142)</f>
        <v>54.265051103019935</v>
      </c>
      <c r="C25" s="18">
        <f aca="true" t="shared" si="14" ref="C25:Y25">IF(+C142=0,0,+C190*100/C142)</f>
        <v>48.727425123277555</v>
      </c>
      <c r="D25" s="18">
        <f t="shared" si="14"/>
        <v>24.371846002748732</v>
      </c>
      <c r="E25" s="18">
        <f t="shared" si="14"/>
        <v>15.898393223563465</v>
      </c>
      <c r="F25" s="18">
        <f t="shared" si="14"/>
        <v>10.36957479939444</v>
      </c>
      <c r="G25" s="18">
        <f t="shared" si="14"/>
        <v>18.432380270847563</v>
      </c>
      <c r="H25" s="18">
        <f t="shared" si="14"/>
        <v>42.202384180035764</v>
      </c>
      <c r="I25" s="18">
        <f t="shared" si="14"/>
        <v>60.70233897156974</v>
      </c>
      <c r="J25" s="18">
        <f t="shared" si="14"/>
        <v>14.298527207960909</v>
      </c>
      <c r="K25" s="18">
        <f t="shared" si="14"/>
        <v>143.56683431550007</v>
      </c>
      <c r="L25" s="18">
        <f t="shared" si="14"/>
        <v>59.47664348905926</v>
      </c>
      <c r="M25" s="18">
        <f t="shared" si="14"/>
        <v>0</v>
      </c>
      <c r="N25" s="18">
        <f t="shared" si="14"/>
        <v>68.11240396074137</v>
      </c>
      <c r="O25" s="18">
        <f t="shared" si="14"/>
        <v>36.4095930392144</v>
      </c>
      <c r="P25" s="18">
        <f t="shared" si="14"/>
        <v>87.05835916638775</v>
      </c>
      <c r="Q25" s="18">
        <f t="shared" si="14"/>
        <v>27.433262335719952</v>
      </c>
      <c r="R25" s="18">
        <f t="shared" si="14"/>
        <v>23.300106806576114</v>
      </c>
      <c r="S25" s="18">
        <f t="shared" si="14"/>
        <v>67.15001616962097</v>
      </c>
      <c r="T25" s="18">
        <f t="shared" si="14"/>
        <v>0</v>
      </c>
      <c r="U25" s="18">
        <f t="shared" si="14"/>
        <v>16.24314590767802</v>
      </c>
      <c r="V25" s="18">
        <f t="shared" si="14"/>
        <v>201.6696720881904</v>
      </c>
      <c r="W25" s="18">
        <f t="shared" si="14"/>
        <v>24.554663094323313</v>
      </c>
      <c r="X25" s="18">
        <f t="shared" si="14"/>
        <v>339.437666718046</v>
      </c>
      <c r="Y25" s="18">
        <f t="shared" si="14"/>
        <v>0</v>
      </c>
    </row>
    <row r="26" spans="1:25" ht="12.75">
      <c r="A26" s="8" t="s">
        <v>77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5" t="s">
        <v>78</v>
      </c>
      <c r="B27" s="16">
        <f>IF(B167=0,0,(B6-B167)*100/B167)</f>
        <v>4.775089397734952</v>
      </c>
      <c r="C27" s="16">
        <f aca="true" t="shared" si="15" ref="C27:Y27">IF(C167=0,0,(C6-C167)*100/C167)</f>
        <v>-2.5520336492542794</v>
      </c>
      <c r="D27" s="16">
        <f t="shared" si="15"/>
        <v>7.689263732219607</v>
      </c>
      <c r="E27" s="16">
        <f t="shared" si="15"/>
        <v>6.325149078437976</v>
      </c>
      <c r="F27" s="16">
        <f t="shared" si="15"/>
        <v>11.495918500965482</v>
      </c>
      <c r="G27" s="16">
        <f t="shared" si="15"/>
        <v>-16.377841375787536</v>
      </c>
      <c r="H27" s="16">
        <f t="shared" si="15"/>
        <v>41.805748379824</v>
      </c>
      <c r="I27" s="16">
        <f t="shared" si="15"/>
        <v>20.983898293257084</v>
      </c>
      <c r="J27" s="16">
        <f t="shared" si="15"/>
        <v>34.38918165334986</v>
      </c>
      <c r="K27" s="16">
        <f t="shared" si="15"/>
        <v>5.833925166378125</v>
      </c>
      <c r="L27" s="16">
        <f t="shared" si="15"/>
        <v>8.272695024622386</v>
      </c>
      <c r="M27" s="16">
        <f t="shared" si="15"/>
        <v>7.579801482575682</v>
      </c>
      <c r="N27" s="16">
        <f t="shared" si="15"/>
        <v>4.747137470802984</v>
      </c>
      <c r="O27" s="16">
        <f t="shared" si="15"/>
        <v>6.955513075130894</v>
      </c>
      <c r="P27" s="16">
        <f t="shared" si="15"/>
        <v>11.728805668302213</v>
      </c>
      <c r="Q27" s="16">
        <f t="shared" si="15"/>
        <v>39.9396087078857</v>
      </c>
      <c r="R27" s="16">
        <f t="shared" si="15"/>
        <v>37.539091134706304</v>
      </c>
      <c r="S27" s="16">
        <f t="shared" si="15"/>
        <v>7.944642668735185</v>
      </c>
      <c r="T27" s="16">
        <f t="shared" si="15"/>
        <v>23.727591296893003</v>
      </c>
      <c r="U27" s="16">
        <f t="shared" si="15"/>
        <v>11.402494341707241</v>
      </c>
      <c r="V27" s="16">
        <f t="shared" si="15"/>
        <v>13.715020874170943</v>
      </c>
      <c r="W27" s="16">
        <f t="shared" si="15"/>
        <v>7.307398731342217</v>
      </c>
      <c r="X27" s="16">
        <f t="shared" si="15"/>
        <v>4.809628332977307</v>
      </c>
      <c r="Y27" s="16">
        <f t="shared" si="15"/>
        <v>-19.452538367890362</v>
      </c>
    </row>
    <row r="28" spans="1:25" ht="12.75">
      <c r="A28" s="17" t="s">
        <v>79</v>
      </c>
      <c r="B28" s="18">
        <f>IF(B169=0,0,(B168-B169)*100/B169)</f>
        <v>26.13374652861008</v>
      </c>
      <c r="C28" s="18">
        <f aca="true" t="shared" si="16" ref="C28:Y28">IF(C169=0,0,(C168-C169)*100/C169)</f>
        <v>7.088990125082291</v>
      </c>
      <c r="D28" s="18">
        <f t="shared" si="16"/>
        <v>8.376542331302717</v>
      </c>
      <c r="E28" s="18">
        <f t="shared" si="16"/>
        <v>8.676726926506598</v>
      </c>
      <c r="F28" s="18">
        <f t="shared" si="16"/>
        <v>9.110794103661435</v>
      </c>
      <c r="G28" s="18">
        <f t="shared" si="16"/>
        <v>-5.13143114079082</v>
      </c>
      <c r="H28" s="18">
        <f t="shared" si="16"/>
        <v>4.419473618985656</v>
      </c>
      <c r="I28" s="18">
        <f t="shared" si="16"/>
        <v>21.812689796323887</v>
      </c>
      <c r="J28" s="18">
        <f t="shared" si="16"/>
        <v>10.192319277489199</v>
      </c>
      <c r="K28" s="18">
        <f t="shared" si="16"/>
        <v>9.635516449456373</v>
      </c>
      <c r="L28" s="18">
        <f t="shared" si="16"/>
        <v>8.232365589479132</v>
      </c>
      <c r="M28" s="18">
        <f t="shared" si="16"/>
        <v>6.598324400270593</v>
      </c>
      <c r="N28" s="18">
        <f t="shared" si="16"/>
        <v>8.701505497949615</v>
      </c>
      <c r="O28" s="18">
        <f t="shared" si="16"/>
        <v>3.1533370234488936</v>
      </c>
      <c r="P28" s="18">
        <f t="shared" si="16"/>
        <v>19.280286322626612</v>
      </c>
      <c r="Q28" s="18">
        <f t="shared" si="16"/>
        <v>6.151345266174307</v>
      </c>
      <c r="R28" s="18">
        <f t="shared" si="16"/>
        <v>3.0466620666782265</v>
      </c>
      <c r="S28" s="18">
        <f t="shared" si="16"/>
        <v>1.4723973862094097</v>
      </c>
      <c r="T28" s="18">
        <f t="shared" si="16"/>
        <v>4.242424322014674</v>
      </c>
      <c r="U28" s="18">
        <f t="shared" si="16"/>
        <v>3.350404785545929</v>
      </c>
      <c r="V28" s="18">
        <f t="shared" si="16"/>
        <v>12.906611340513464</v>
      </c>
      <c r="W28" s="18">
        <f t="shared" si="16"/>
        <v>7.310054076781753</v>
      </c>
      <c r="X28" s="18">
        <f t="shared" si="16"/>
        <v>6.285255798364786</v>
      </c>
      <c r="Y28" s="18">
        <f t="shared" si="16"/>
        <v>0</v>
      </c>
    </row>
    <row r="29" spans="1:25" ht="12.75">
      <c r="A29" s="17" t="s">
        <v>80</v>
      </c>
      <c r="B29" s="18">
        <f>IF(B168=0,0,B170*100/B168)</f>
        <v>4.225289155732227</v>
      </c>
      <c r="C29" s="18">
        <f aca="true" t="shared" si="17" ref="C29:Y29">IF(C168=0,0,C170*100/C168)</f>
        <v>2.9507922926485635</v>
      </c>
      <c r="D29" s="18">
        <f t="shared" si="17"/>
        <v>1.5831224665274537</v>
      </c>
      <c r="E29" s="18">
        <f t="shared" si="17"/>
        <v>3.858268881513328</v>
      </c>
      <c r="F29" s="18">
        <f t="shared" si="17"/>
        <v>0</v>
      </c>
      <c r="G29" s="18">
        <f t="shared" si="17"/>
        <v>0</v>
      </c>
      <c r="H29" s="18">
        <f t="shared" si="17"/>
        <v>2.8152127999507233</v>
      </c>
      <c r="I29" s="18">
        <f t="shared" si="17"/>
        <v>2.7355464636890616</v>
      </c>
      <c r="J29" s="18">
        <f t="shared" si="17"/>
        <v>1.3718120057196974</v>
      </c>
      <c r="K29" s="18">
        <f t="shared" si="17"/>
        <v>8.669729121675282</v>
      </c>
      <c r="L29" s="18">
        <f t="shared" si="17"/>
        <v>0</v>
      </c>
      <c r="M29" s="18">
        <f t="shared" si="17"/>
        <v>0</v>
      </c>
      <c r="N29" s="18">
        <f t="shared" si="17"/>
        <v>3.1055141434444935</v>
      </c>
      <c r="O29" s="18">
        <f t="shared" si="17"/>
        <v>7.326706733796635</v>
      </c>
      <c r="P29" s="18">
        <f t="shared" si="17"/>
        <v>3.558954074239782</v>
      </c>
      <c r="Q29" s="18">
        <f t="shared" si="17"/>
        <v>2.885177038606103</v>
      </c>
      <c r="R29" s="18">
        <f t="shared" si="17"/>
        <v>5.398339363355261</v>
      </c>
      <c r="S29" s="18">
        <f t="shared" si="17"/>
        <v>6.247335437423165</v>
      </c>
      <c r="T29" s="18">
        <f t="shared" si="17"/>
        <v>0</v>
      </c>
      <c r="U29" s="18">
        <f t="shared" si="17"/>
        <v>7.600171820430885</v>
      </c>
      <c r="V29" s="18">
        <f t="shared" si="17"/>
        <v>4.536764506002315</v>
      </c>
      <c r="W29" s="18">
        <f t="shared" si="17"/>
        <v>5.879464259484338</v>
      </c>
      <c r="X29" s="18">
        <f t="shared" si="17"/>
        <v>1.8157725237087337</v>
      </c>
      <c r="Y29" s="18">
        <f t="shared" si="17"/>
        <v>1.4253219730901026</v>
      </c>
    </row>
    <row r="30" spans="1:25" ht="12.75">
      <c r="A30" s="17" t="s">
        <v>81</v>
      </c>
      <c r="B30" s="18">
        <f>IF(B172=0,0,(B171-B172)*100/B172)</f>
        <v>-5.345120592592592</v>
      </c>
      <c r="C30" s="18">
        <f aca="true" t="shared" si="18" ref="C30:Y30">IF(C172=0,0,(C171-C172)*100/C172)</f>
        <v>13.398106298388784</v>
      </c>
      <c r="D30" s="18">
        <f t="shared" si="18"/>
        <v>8.050000710562072</v>
      </c>
      <c r="E30" s="18">
        <f t="shared" si="18"/>
        <v>14.24</v>
      </c>
      <c r="F30" s="18">
        <f t="shared" si="18"/>
        <v>-18.813266424896685</v>
      </c>
      <c r="G30" s="18">
        <f t="shared" si="18"/>
        <v>0</v>
      </c>
      <c r="H30" s="18">
        <f t="shared" si="18"/>
        <v>92.91084584419859</v>
      </c>
      <c r="I30" s="18">
        <f t="shared" si="18"/>
        <v>64.03535727447598</v>
      </c>
      <c r="J30" s="18">
        <f t="shared" si="18"/>
        <v>18.226600985221676</v>
      </c>
      <c r="K30" s="18">
        <f t="shared" si="18"/>
        <v>14.24000008057065</v>
      </c>
      <c r="L30" s="18">
        <f t="shared" si="18"/>
        <v>16.22744584904534</v>
      </c>
      <c r="M30" s="18">
        <f t="shared" si="18"/>
        <v>0</v>
      </c>
      <c r="N30" s="18">
        <f t="shared" si="18"/>
        <v>16</v>
      </c>
      <c r="O30" s="18">
        <f t="shared" si="18"/>
        <v>14.24000005437023</v>
      </c>
      <c r="P30" s="18">
        <f t="shared" si="18"/>
        <v>19.080720412287924</v>
      </c>
      <c r="Q30" s="18">
        <f t="shared" si="18"/>
        <v>77.14285714285714</v>
      </c>
      <c r="R30" s="18">
        <f t="shared" si="18"/>
        <v>13.232295206299229</v>
      </c>
      <c r="S30" s="18">
        <f t="shared" si="18"/>
        <v>11.568273927850461</v>
      </c>
      <c r="T30" s="18">
        <f t="shared" si="18"/>
        <v>0</v>
      </c>
      <c r="U30" s="18">
        <f t="shared" si="18"/>
        <v>12.624975802696495</v>
      </c>
      <c r="V30" s="18">
        <f t="shared" si="18"/>
        <v>53.64819345094962</v>
      </c>
      <c r="W30" s="18">
        <f t="shared" si="18"/>
        <v>-4.49537566970726</v>
      </c>
      <c r="X30" s="18">
        <f t="shared" si="18"/>
        <v>-32.69732303602376</v>
      </c>
      <c r="Y30" s="18">
        <f t="shared" si="18"/>
        <v>0</v>
      </c>
    </row>
    <row r="31" spans="1:25" ht="12.75">
      <c r="A31" s="17" t="s">
        <v>82</v>
      </c>
      <c r="B31" s="18">
        <f>IF(B174=0,0,(B173-B174)*100/B174)</f>
        <v>14.19044062065067</v>
      </c>
      <c r="C31" s="18">
        <f aca="true" t="shared" si="19" ref="C31:Y31">IF(C174=0,0,(C173-C174)*100/C174)</f>
        <v>26.281393951532145</v>
      </c>
      <c r="D31" s="18">
        <f t="shared" si="19"/>
        <v>31.845125</v>
      </c>
      <c r="E31" s="18">
        <f t="shared" si="19"/>
        <v>0</v>
      </c>
      <c r="F31" s="18">
        <f t="shared" si="19"/>
        <v>-10.21583663951045</v>
      </c>
      <c r="G31" s="18">
        <f t="shared" si="19"/>
        <v>0</v>
      </c>
      <c r="H31" s="18">
        <f t="shared" si="19"/>
        <v>44.90845560654497</v>
      </c>
      <c r="I31" s="18">
        <f t="shared" si="19"/>
        <v>-65.98728831732183</v>
      </c>
      <c r="J31" s="18">
        <f t="shared" si="19"/>
        <v>52.77777777777778</v>
      </c>
      <c r="K31" s="18">
        <f t="shared" si="19"/>
        <v>8.300000116016534</v>
      </c>
      <c r="L31" s="18">
        <f t="shared" si="19"/>
        <v>-6.784730956612266</v>
      </c>
      <c r="M31" s="18">
        <f t="shared" si="19"/>
        <v>0</v>
      </c>
      <c r="N31" s="18">
        <f t="shared" si="19"/>
        <v>0</v>
      </c>
      <c r="O31" s="18">
        <f t="shared" si="19"/>
        <v>0</v>
      </c>
      <c r="P31" s="18">
        <f t="shared" si="19"/>
        <v>1360</v>
      </c>
      <c r="Q31" s="18">
        <f t="shared" si="19"/>
        <v>4.330410306376529</v>
      </c>
      <c r="R31" s="18">
        <f t="shared" si="19"/>
        <v>94.65123301459487</v>
      </c>
      <c r="S31" s="18">
        <f t="shared" si="19"/>
        <v>6.3</v>
      </c>
      <c r="T31" s="18">
        <f t="shared" si="19"/>
        <v>0</v>
      </c>
      <c r="U31" s="18">
        <f t="shared" si="19"/>
        <v>0</v>
      </c>
      <c r="V31" s="18">
        <f t="shared" si="19"/>
        <v>34.10035543778139</v>
      </c>
      <c r="W31" s="18">
        <f t="shared" si="19"/>
        <v>12.891139277198748</v>
      </c>
      <c r="X31" s="18">
        <f t="shared" si="19"/>
        <v>-53.84615384615385</v>
      </c>
      <c r="Y31" s="18">
        <f t="shared" si="19"/>
        <v>0</v>
      </c>
    </row>
    <row r="32" spans="1:25" ht="25.5">
      <c r="A32" s="17" t="s">
        <v>83</v>
      </c>
      <c r="B32" s="18">
        <f>IF((B6-B151-B176)=0,0,B168*100/(B6-B151-B176))</f>
        <v>31.47098711800096</v>
      </c>
      <c r="C32" s="18">
        <f aca="true" t="shared" si="20" ref="C32:Y32">IF((C6-C151-C176)=0,0,C168*100/(C6-C151-C176))</f>
        <v>37.66903657358731</v>
      </c>
      <c r="D32" s="18">
        <f t="shared" si="20"/>
        <v>38.27892665209894</v>
      </c>
      <c r="E32" s="18">
        <f t="shared" si="20"/>
        <v>45.40352665077059</v>
      </c>
      <c r="F32" s="18">
        <f t="shared" si="20"/>
        <v>35.74618433187381</v>
      </c>
      <c r="G32" s="18">
        <f t="shared" si="20"/>
        <v>70.99192512992465</v>
      </c>
      <c r="H32" s="18">
        <f t="shared" si="20"/>
        <v>34.09096245887032</v>
      </c>
      <c r="I32" s="18">
        <f t="shared" si="20"/>
        <v>41.80617801942366</v>
      </c>
      <c r="J32" s="18">
        <f t="shared" si="20"/>
        <v>38.773446667235106</v>
      </c>
      <c r="K32" s="18">
        <f t="shared" si="20"/>
        <v>31.848506162116806</v>
      </c>
      <c r="L32" s="18">
        <f t="shared" si="20"/>
        <v>34.94380854743895</v>
      </c>
      <c r="M32" s="18">
        <f t="shared" si="20"/>
        <v>54.95526348243175</v>
      </c>
      <c r="N32" s="18">
        <f t="shared" si="20"/>
        <v>47.389734503880135</v>
      </c>
      <c r="O32" s="18">
        <f t="shared" si="20"/>
        <v>37.8703846430808</v>
      </c>
      <c r="P32" s="18">
        <f t="shared" si="20"/>
        <v>34.36867796939351</v>
      </c>
      <c r="Q32" s="18">
        <f t="shared" si="20"/>
        <v>21.636804812670466</v>
      </c>
      <c r="R32" s="18">
        <f t="shared" si="20"/>
        <v>38.298850492802664</v>
      </c>
      <c r="S32" s="18">
        <f t="shared" si="20"/>
        <v>41.80812100069363</v>
      </c>
      <c r="T32" s="18">
        <f t="shared" si="20"/>
        <v>43.96809937797188</v>
      </c>
      <c r="U32" s="18">
        <f t="shared" si="20"/>
        <v>31.6591689312717</v>
      </c>
      <c r="V32" s="18">
        <f t="shared" si="20"/>
        <v>29.55633021481814</v>
      </c>
      <c r="W32" s="18">
        <f t="shared" si="20"/>
        <v>28.67240263645834</v>
      </c>
      <c r="X32" s="18">
        <f t="shared" si="20"/>
        <v>46.740369477205775</v>
      </c>
      <c r="Y32" s="18">
        <f t="shared" si="20"/>
        <v>54.81643276947939</v>
      </c>
    </row>
    <row r="33" spans="1:25" ht="25.5">
      <c r="A33" s="17" t="s">
        <v>84</v>
      </c>
      <c r="B33" s="18">
        <f>IF((B6-B151-B176)=0,0,B177*100/(B6-B151-B176))</f>
        <v>7.393110481569367</v>
      </c>
      <c r="C33" s="18">
        <f aca="true" t="shared" si="21" ref="C33:Y33">IF((C6-C151-C176)=0,0,C177*100/(C6-C151-C176))</f>
        <v>0.926279189940319</v>
      </c>
      <c r="D33" s="18">
        <f t="shared" si="21"/>
        <v>0</v>
      </c>
      <c r="E33" s="18">
        <f t="shared" si="21"/>
        <v>0.03183673612328203</v>
      </c>
      <c r="F33" s="18">
        <f t="shared" si="21"/>
        <v>4.722330694007096</v>
      </c>
      <c r="G33" s="18">
        <f t="shared" si="21"/>
        <v>0</v>
      </c>
      <c r="H33" s="18">
        <f t="shared" si="21"/>
        <v>2.101385025145942</v>
      </c>
      <c r="I33" s="18">
        <f t="shared" si="21"/>
        <v>4.248073271752108</v>
      </c>
      <c r="J33" s="18">
        <f t="shared" si="21"/>
        <v>1.1503830936755572</v>
      </c>
      <c r="K33" s="18">
        <f t="shared" si="21"/>
        <v>4.984290834267753</v>
      </c>
      <c r="L33" s="18">
        <f t="shared" si="21"/>
        <v>3.635269138058013</v>
      </c>
      <c r="M33" s="18">
        <f t="shared" si="21"/>
        <v>0</v>
      </c>
      <c r="N33" s="18">
        <f t="shared" si="21"/>
        <v>8.205277206490143</v>
      </c>
      <c r="O33" s="18">
        <f t="shared" si="21"/>
        <v>2.168475862219781</v>
      </c>
      <c r="P33" s="18">
        <f t="shared" si="21"/>
        <v>3.3085623229659555</v>
      </c>
      <c r="Q33" s="18">
        <f t="shared" si="21"/>
        <v>4.564412807953451</v>
      </c>
      <c r="R33" s="18">
        <f t="shared" si="21"/>
        <v>2.524452313939678</v>
      </c>
      <c r="S33" s="18">
        <f t="shared" si="21"/>
        <v>1.7174847504529007</v>
      </c>
      <c r="T33" s="18">
        <f t="shared" si="21"/>
        <v>0.9231807624490833</v>
      </c>
      <c r="U33" s="18">
        <f t="shared" si="21"/>
        <v>3.6573305770130666</v>
      </c>
      <c r="V33" s="18">
        <f t="shared" si="21"/>
        <v>3.0638125103815854</v>
      </c>
      <c r="W33" s="18">
        <f t="shared" si="21"/>
        <v>4.321115475567658</v>
      </c>
      <c r="X33" s="18">
        <f t="shared" si="21"/>
        <v>1.3285980729156002</v>
      </c>
      <c r="Y33" s="18">
        <f t="shared" si="21"/>
        <v>4.102347146731783</v>
      </c>
    </row>
    <row r="34" spans="1:25" ht="12.75">
      <c r="A34" s="17" t="s">
        <v>85</v>
      </c>
      <c r="B34" s="18">
        <f>IF(B142=0,0,B151*100/B142)</f>
        <v>5.318442966020599</v>
      </c>
      <c r="C34" s="18">
        <f aca="true" t="shared" si="22" ref="C34:Y34">IF(C142=0,0,C151*100/C142)</f>
        <v>8.635502965905754</v>
      </c>
      <c r="D34" s="18">
        <f t="shared" si="22"/>
        <v>21.856658840911802</v>
      </c>
      <c r="E34" s="18">
        <f t="shared" si="22"/>
        <v>19.542295161689026</v>
      </c>
      <c r="F34" s="18">
        <f t="shared" si="22"/>
        <v>3.570993117513371</v>
      </c>
      <c r="G34" s="18">
        <f t="shared" si="22"/>
        <v>0</v>
      </c>
      <c r="H34" s="18">
        <f t="shared" si="22"/>
        <v>27.27337821154656</v>
      </c>
      <c r="I34" s="18">
        <f t="shared" si="22"/>
        <v>5.188929067134195</v>
      </c>
      <c r="J34" s="18">
        <f t="shared" si="22"/>
        <v>4.206290268647795</v>
      </c>
      <c r="K34" s="18">
        <f t="shared" si="22"/>
        <v>6.571934466731048</v>
      </c>
      <c r="L34" s="18">
        <f t="shared" si="22"/>
        <v>22.924941807060733</v>
      </c>
      <c r="M34" s="18">
        <f t="shared" si="22"/>
        <v>0</v>
      </c>
      <c r="N34" s="18">
        <f t="shared" si="22"/>
        <v>21.31514441010338</v>
      </c>
      <c r="O34" s="18">
        <f t="shared" si="22"/>
        <v>19.491361946926304</v>
      </c>
      <c r="P34" s="18">
        <f t="shared" si="22"/>
        <v>24.875117545066203</v>
      </c>
      <c r="Q34" s="18">
        <f t="shared" si="22"/>
        <v>5.034458603635514</v>
      </c>
      <c r="R34" s="18">
        <f t="shared" si="22"/>
        <v>6.763797277999068</v>
      </c>
      <c r="S34" s="18">
        <f t="shared" si="22"/>
        <v>39.2809820685516</v>
      </c>
      <c r="T34" s="18">
        <f t="shared" si="22"/>
        <v>0</v>
      </c>
      <c r="U34" s="18">
        <f t="shared" si="22"/>
        <v>2.9378350005033353</v>
      </c>
      <c r="V34" s="18">
        <f t="shared" si="22"/>
        <v>12.364915742492695</v>
      </c>
      <c r="W34" s="18">
        <f t="shared" si="22"/>
        <v>11.527194700385746</v>
      </c>
      <c r="X34" s="18">
        <f t="shared" si="22"/>
        <v>4.531548319449187</v>
      </c>
      <c r="Y34" s="18">
        <f t="shared" si="22"/>
        <v>0</v>
      </c>
    </row>
    <row r="35" spans="1:25" ht="12.75">
      <c r="A35" s="17" t="s">
        <v>86</v>
      </c>
      <c r="B35" s="18">
        <f>IF(B171=0,0,B178*100/B171)</f>
        <v>19.768521616046726</v>
      </c>
      <c r="C35" s="18">
        <f aca="true" t="shared" si="23" ref="C35:Y35">IF(C171=0,0,C178*100/C171)</f>
        <v>6.919718623942909</v>
      </c>
      <c r="D35" s="18">
        <f t="shared" si="23"/>
        <v>0</v>
      </c>
      <c r="E35" s="18">
        <f t="shared" si="23"/>
        <v>0</v>
      </c>
      <c r="F35" s="18">
        <f t="shared" si="23"/>
        <v>0</v>
      </c>
      <c r="G35" s="18">
        <f t="shared" si="23"/>
        <v>0</v>
      </c>
      <c r="H35" s="18">
        <f t="shared" si="23"/>
        <v>0.9983876842727397</v>
      </c>
      <c r="I35" s="18">
        <f t="shared" si="23"/>
        <v>0</v>
      </c>
      <c r="J35" s="18">
        <f t="shared" si="23"/>
        <v>445.8333333333333</v>
      </c>
      <c r="K35" s="18">
        <f t="shared" si="23"/>
        <v>0</v>
      </c>
      <c r="L35" s="18">
        <f t="shared" si="23"/>
        <v>0</v>
      </c>
      <c r="M35" s="18">
        <f t="shared" si="23"/>
        <v>0</v>
      </c>
      <c r="N35" s="18">
        <f t="shared" si="23"/>
        <v>0</v>
      </c>
      <c r="O35" s="18">
        <f t="shared" si="23"/>
        <v>0</v>
      </c>
      <c r="P35" s="18">
        <f t="shared" si="23"/>
        <v>0</v>
      </c>
      <c r="Q35" s="18">
        <f t="shared" si="23"/>
        <v>0</v>
      </c>
      <c r="R35" s="18">
        <f t="shared" si="23"/>
        <v>0</v>
      </c>
      <c r="S35" s="18">
        <f t="shared" si="23"/>
        <v>26.452182320441988</v>
      </c>
      <c r="T35" s="18">
        <f t="shared" si="23"/>
        <v>0</v>
      </c>
      <c r="U35" s="18">
        <f t="shared" si="23"/>
        <v>17.11413540331122</v>
      </c>
      <c r="V35" s="18">
        <f t="shared" si="23"/>
        <v>0</v>
      </c>
      <c r="W35" s="18">
        <f t="shared" si="23"/>
        <v>14.995434312855833</v>
      </c>
      <c r="X35" s="18">
        <f t="shared" si="23"/>
        <v>0</v>
      </c>
      <c r="Y35" s="18">
        <f t="shared" si="23"/>
        <v>0</v>
      </c>
    </row>
    <row r="36" spans="1:25" ht="12.75">
      <c r="A36" s="17" t="s">
        <v>87</v>
      </c>
      <c r="B36" s="18">
        <f>IF(B173=0,0,B179*100/B173)</f>
        <v>0</v>
      </c>
      <c r="C36" s="18">
        <f aca="true" t="shared" si="24" ref="C36:Y36">IF(C173=0,0,C179*100/C173)</f>
        <v>0.016652842164361966</v>
      </c>
      <c r="D36" s="18">
        <f t="shared" si="24"/>
        <v>0</v>
      </c>
      <c r="E36" s="18">
        <f t="shared" si="24"/>
        <v>0</v>
      </c>
      <c r="F36" s="18">
        <f t="shared" si="24"/>
        <v>0</v>
      </c>
      <c r="G36" s="18">
        <f t="shared" si="24"/>
        <v>0</v>
      </c>
      <c r="H36" s="18">
        <f t="shared" si="24"/>
        <v>25.957986642289466</v>
      </c>
      <c r="I36" s="18">
        <f t="shared" si="24"/>
        <v>0</v>
      </c>
      <c r="J36" s="18">
        <f t="shared" si="24"/>
        <v>76.36363636363636</v>
      </c>
      <c r="K36" s="18">
        <f t="shared" si="24"/>
        <v>0</v>
      </c>
      <c r="L36" s="18">
        <f t="shared" si="24"/>
        <v>0</v>
      </c>
      <c r="M36" s="18">
        <f t="shared" si="24"/>
        <v>0</v>
      </c>
      <c r="N36" s="18">
        <f t="shared" si="24"/>
        <v>0</v>
      </c>
      <c r="O36" s="18">
        <f t="shared" si="24"/>
        <v>0</v>
      </c>
      <c r="P36" s="18">
        <f t="shared" si="24"/>
        <v>0</v>
      </c>
      <c r="Q36" s="18">
        <f t="shared" si="24"/>
        <v>0</v>
      </c>
      <c r="R36" s="18">
        <f t="shared" si="24"/>
        <v>0</v>
      </c>
      <c r="S36" s="18">
        <f t="shared" si="24"/>
        <v>0.25627155848228284</v>
      </c>
      <c r="T36" s="18">
        <f t="shared" si="24"/>
        <v>0</v>
      </c>
      <c r="U36" s="18">
        <f t="shared" si="24"/>
        <v>0</v>
      </c>
      <c r="V36" s="18">
        <f t="shared" si="24"/>
        <v>0</v>
      </c>
      <c r="W36" s="18">
        <f t="shared" si="24"/>
        <v>0</v>
      </c>
      <c r="X36" s="18">
        <f t="shared" si="24"/>
        <v>0</v>
      </c>
      <c r="Y36" s="18">
        <f t="shared" si="24"/>
        <v>0</v>
      </c>
    </row>
    <row r="37" spans="1:25" ht="12.75">
      <c r="A37" s="19" t="s">
        <v>88</v>
      </c>
      <c r="B37" s="20">
        <f>IF(+B5=0,0,+B168*100/B5)</f>
        <v>25.385581273883826</v>
      </c>
      <c r="C37" s="20">
        <f aca="true" t="shared" si="25" ref="C37:Y37">IF(+C5=0,0,+C168*100/C5)</f>
        <v>30.593618930441558</v>
      </c>
      <c r="D37" s="20">
        <f t="shared" si="25"/>
        <v>36.87703233947551</v>
      </c>
      <c r="E37" s="20">
        <f t="shared" si="25"/>
        <v>37.19969304057939</v>
      </c>
      <c r="F37" s="20">
        <f t="shared" si="25"/>
        <v>34.39115451392471</v>
      </c>
      <c r="G37" s="20">
        <f t="shared" si="25"/>
        <v>70.99192512992465</v>
      </c>
      <c r="H37" s="20">
        <f t="shared" si="25"/>
        <v>32.87088456391859</v>
      </c>
      <c r="I37" s="20">
        <f t="shared" si="25"/>
        <v>39.819607551434046</v>
      </c>
      <c r="J37" s="20">
        <f t="shared" si="25"/>
        <v>38.66172761418661</v>
      </c>
      <c r="K37" s="20">
        <f t="shared" si="25"/>
        <v>29.152280982888698</v>
      </c>
      <c r="L37" s="20">
        <f t="shared" si="25"/>
        <v>34.52119886296461</v>
      </c>
      <c r="M37" s="20">
        <f t="shared" si="25"/>
        <v>52.18665081521739</v>
      </c>
      <c r="N37" s="20">
        <f t="shared" si="25"/>
        <v>38.78001734743649</v>
      </c>
      <c r="O37" s="20">
        <f t="shared" si="25"/>
        <v>28.16184558529457</v>
      </c>
      <c r="P37" s="20">
        <f t="shared" si="25"/>
        <v>23.152377964284277</v>
      </c>
      <c r="Q37" s="20">
        <f t="shared" si="25"/>
        <v>17.77239509329134</v>
      </c>
      <c r="R37" s="20">
        <f t="shared" si="25"/>
        <v>35.78776447428963</v>
      </c>
      <c r="S37" s="20">
        <f t="shared" si="25"/>
        <v>31.356974782413666</v>
      </c>
      <c r="T37" s="20">
        <f t="shared" si="25"/>
        <v>43.756756725221514</v>
      </c>
      <c r="U37" s="20">
        <f t="shared" si="25"/>
        <v>29.72835832116726</v>
      </c>
      <c r="V37" s="20">
        <f t="shared" si="25"/>
        <v>29.55072009664889</v>
      </c>
      <c r="W37" s="20">
        <f t="shared" si="25"/>
        <v>24.934108854393536</v>
      </c>
      <c r="X37" s="20">
        <f t="shared" si="25"/>
        <v>41.37770204208944</v>
      </c>
      <c r="Y37" s="20">
        <f t="shared" si="25"/>
        <v>58.89561804089464</v>
      </c>
    </row>
    <row r="38" spans="1:25" ht="25.5">
      <c r="A38" s="9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23" customFormat="1" ht="12.75">
      <c r="A39" s="21" t="s">
        <v>90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s="23" customFormat="1" ht="12.75">
      <c r="A40" s="15" t="s">
        <v>91</v>
      </c>
      <c r="B40" s="24">
        <v>1793890539</v>
      </c>
      <c r="C40" s="24">
        <v>66806936</v>
      </c>
      <c r="D40" s="24">
        <v>56714000</v>
      </c>
      <c r="E40" s="24">
        <v>87508100</v>
      </c>
      <c r="F40" s="24">
        <v>13368000</v>
      </c>
      <c r="G40" s="24">
        <v>915000</v>
      </c>
      <c r="H40" s="24">
        <v>33789665</v>
      </c>
      <c r="I40" s="24">
        <v>50326351</v>
      </c>
      <c r="J40" s="24">
        <v>20571000</v>
      </c>
      <c r="K40" s="24">
        <v>146450187</v>
      </c>
      <c r="L40" s="24">
        <v>45853000</v>
      </c>
      <c r="M40" s="24">
        <v>1660000</v>
      </c>
      <c r="N40" s="24">
        <v>79623797</v>
      </c>
      <c r="O40" s="24">
        <v>84008000</v>
      </c>
      <c r="P40" s="24">
        <v>67597000</v>
      </c>
      <c r="Q40" s="24">
        <v>450665000</v>
      </c>
      <c r="R40" s="24">
        <v>48292000</v>
      </c>
      <c r="S40" s="24">
        <v>46579350</v>
      </c>
      <c r="T40" s="24">
        <v>2200000</v>
      </c>
      <c r="U40" s="24">
        <v>106497000</v>
      </c>
      <c r="V40" s="24">
        <v>43636939</v>
      </c>
      <c r="W40" s="24">
        <v>185851620</v>
      </c>
      <c r="X40" s="24">
        <v>42103380</v>
      </c>
      <c r="Y40" s="24">
        <v>700000</v>
      </c>
    </row>
    <row r="41" spans="1:25" s="23" customFormat="1" ht="12.75">
      <c r="A41" s="17" t="s">
        <v>92</v>
      </c>
      <c r="B41" s="25">
        <v>525630539</v>
      </c>
      <c r="C41" s="25">
        <v>4310096</v>
      </c>
      <c r="D41" s="25">
        <v>1750000</v>
      </c>
      <c r="E41" s="25">
        <v>2143100</v>
      </c>
      <c r="F41" s="25">
        <v>280000</v>
      </c>
      <c r="G41" s="25">
        <v>0</v>
      </c>
      <c r="H41" s="25">
        <v>8559665</v>
      </c>
      <c r="I41" s="25">
        <v>0</v>
      </c>
      <c r="J41" s="25">
        <v>0</v>
      </c>
      <c r="K41" s="25">
        <v>30000000</v>
      </c>
      <c r="L41" s="25">
        <v>1100000</v>
      </c>
      <c r="M41" s="25">
        <v>1660000</v>
      </c>
      <c r="N41" s="25">
        <v>4468447</v>
      </c>
      <c r="O41" s="25">
        <v>6000000</v>
      </c>
      <c r="P41" s="25">
        <v>4824000</v>
      </c>
      <c r="Q41" s="25">
        <v>145800000</v>
      </c>
      <c r="R41" s="25">
        <v>265000</v>
      </c>
      <c r="S41" s="25">
        <v>3122750</v>
      </c>
      <c r="T41" s="25">
        <v>2200000</v>
      </c>
      <c r="U41" s="25">
        <v>811000</v>
      </c>
      <c r="V41" s="25">
        <v>0</v>
      </c>
      <c r="W41" s="25">
        <v>57617000</v>
      </c>
      <c r="X41" s="25">
        <v>16292380</v>
      </c>
      <c r="Y41" s="25">
        <v>700000</v>
      </c>
    </row>
    <row r="42" spans="1:25" s="23" customFormat="1" ht="12.75">
      <c r="A42" s="17" t="s">
        <v>93</v>
      </c>
      <c r="B42" s="25">
        <v>754004000</v>
      </c>
      <c r="C42" s="25">
        <v>62496840</v>
      </c>
      <c r="D42" s="25">
        <v>54964000</v>
      </c>
      <c r="E42" s="25">
        <v>85365000</v>
      </c>
      <c r="F42" s="25">
        <v>13088000</v>
      </c>
      <c r="G42" s="25">
        <v>915000</v>
      </c>
      <c r="H42" s="25">
        <v>25230000</v>
      </c>
      <c r="I42" s="25">
        <v>50326351</v>
      </c>
      <c r="J42" s="25">
        <v>20571000</v>
      </c>
      <c r="K42" s="25">
        <v>116450187</v>
      </c>
      <c r="L42" s="25">
        <v>44753000</v>
      </c>
      <c r="M42" s="25">
        <v>0</v>
      </c>
      <c r="N42" s="25">
        <v>45155350</v>
      </c>
      <c r="O42" s="25">
        <v>78008000</v>
      </c>
      <c r="P42" s="25">
        <v>62773000</v>
      </c>
      <c r="Q42" s="25">
        <v>304865000</v>
      </c>
      <c r="R42" s="25">
        <v>48027000</v>
      </c>
      <c r="S42" s="25">
        <v>43456600</v>
      </c>
      <c r="T42" s="25">
        <v>0</v>
      </c>
      <c r="U42" s="25">
        <v>105686000</v>
      </c>
      <c r="V42" s="25">
        <v>43636939</v>
      </c>
      <c r="W42" s="25">
        <v>96354620</v>
      </c>
      <c r="X42" s="25">
        <v>25811000</v>
      </c>
      <c r="Y42" s="25">
        <v>0</v>
      </c>
    </row>
    <row r="43" spans="1:25" ht="12.75">
      <c r="A43" s="17" t="s">
        <v>94</v>
      </c>
      <c r="B43" s="18">
        <f>IF((B41+B48)=0,0,B41*100/(B41+B48))</f>
        <v>50.54691250311492</v>
      </c>
      <c r="C43" s="18">
        <f aca="true" t="shared" si="26" ref="C43:Y43">IF((C41+C48)=0,0,C41*100/(C41+C48))</f>
        <v>100</v>
      </c>
      <c r="D43" s="18">
        <f t="shared" si="26"/>
        <v>100</v>
      </c>
      <c r="E43" s="18">
        <f t="shared" si="26"/>
        <v>100</v>
      </c>
      <c r="F43" s="18">
        <f t="shared" si="26"/>
        <v>100</v>
      </c>
      <c r="G43" s="18">
        <f t="shared" si="26"/>
        <v>0</v>
      </c>
      <c r="H43" s="18">
        <f t="shared" si="26"/>
        <v>100</v>
      </c>
      <c r="I43" s="18">
        <f t="shared" si="26"/>
        <v>0</v>
      </c>
      <c r="J43" s="18">
        <f t="shared" si="26"/>
        <v>0</v>
      </c>
      <c r="K43" s="18">
        <f t="shared" si="26"/>
        <v>100</v>
      </c>
      <c r="L43" s="18">
        <f t="shared" si="26"/>
        <v>100</v>
      </c>
      <c r="M43" s="18">
        <f t="shared" si="26"/>
        <v>100</v>
      </c>
      <c r="N43" s="18">
        <f t="shared" si="26"/>
        <v>12.963876788530682</v>
      </c>
      <c r="O43" s="18">
        <f t="shared" si="26"/>
        <v>100</v>
      </c>
      <c r="P43" s="18">
        <f t="shared" si="26"/>
        <v>100</v>
      </c>
      <c r="Q43" s="18">
        <f t="shared" si="26"/>
        <v>100</v>
      </c>
      <c r="R43" s="18">
        <f t="shared" si="26"/>
        <v>100</v>
      </c>
      <c r="S43" s="18">
        <f t="shared" si="26"/>
        <v>100</v>
      </c>
      <c r="T43" s="18">
        <f t="shared" si="26"/>
        <v>100</v>
      </c>
      <c r="U43" s="18">
        <f t="shared" si="26"/>
        <v>100</v>
      </c>
      <c r="V43" s="18">
        <f t="shared" si="26"/>
        <v>0</v>
      </c>
      <c r="W43" s="18">
        <f t="shared" si="26"/>
        <v>64.37869425790808</v>
      </c>
      <c r="X43" s="18">
        <f t="shared" si="26"/>
        <v>100</v>
      </c>
      <c r="Y43" s="18">
        <f t="shared" si="26"/>
        <v>100</v>
      </c>
    </row>
    <row r="44" spans="1:25" ht="12.75">
      <c r="A44" s="17" t="s">
        <v>95</v>
      </c>
      <c r="B44" s="18">
        <f>IF((B41+B48)=0,0,B48*100/(B41+B48))</f>
        <v>49.45308749688508</v>
      </c>
      <c r="C44" s="18">
        <f aca="true" t="shared" si="27" ref="C44:Y44">IF((C41+C48)=0,0,C48*100/(C41+C48))</f>
        <v>0</v>
      </c>
      <c r="D44" s="18">
        <f t="shared" si="27"/>
        <v>0</v>
      </c>
      <c r="E44" s="18">
        <f t="shared" si="27"/>
        <v>0</v>
      </c>
      <c r="F44" s="18">
        <f t="shared" si="27"/>
        <v>0</v>
      </c>
      <c r="G44" s="18">
        <f t="shared" si="27"/>
        <v>0</v>
      </c>
      <c r="H44" s="18">
        <f t="shared" si="27"/>
        <v>0</v>
      </c>
      <c r="I44" s="18">
        <f t="shared" si="27"/>
        <v>0</v>
      </c>
      <c r="J44" s="18">
        <f t="shared" si="27"/>
        <v>0</v>
      </c>
      <c r="K44" s="18">
        <f t="shared" si="27"/>
        <v>0</v>
      </c>
      <c r="L44" s="18">
        <f t="shared" si="27"/>
        <v>0</v>
      </c>
      <c r="M44" s="18">
        <f t="shared" si="27"/>
        <v>0</v>
      </c>
      <c r="N44" s="18">
        <f t="shared" si="27"/>
        <v>87.03612321146932</v>
      </c>
      <c r="O44" s="18">
        <f t="shared" si="27"/>
        <v>0</v>
      </c>
      <c r="P44" s="18">
        <f t="shared" si="27"/>
        <v>0</v>
      </c>
      <c r="Q44" s="18">
        <f t="shared" si="27"/>
        <v>0</v>
      </c>
      <c r="R44" s="18">
        <f t="shared" si="27"/>
        <v>0</v>
      </c>
      <c r="S44" s="18">
        <f t="shared" si="27"/>
        <v>0</v>
      </c>
      <c r="T44" s="18">
        <f t="shared" si="27"/>
        <v>0</v>
      </c>
      <c r="U44" s="18">
        <f t="shared" si="27"/>
        <v>0</v>
      </c>
      <c r="V44" s="18">
        <f t="shared" si="27"/>
        <v>0</v>
      </c>
      <c r="W44" s="18">
        <f t="shared" si="27"/>
        <v>35.62130574209191</v>
      </c>
      <c r="X44" s="18">
        <f t="shared" si="27"/>
        <v>0</v>
      </c>
      <c r="Y44" s="18">
        <f t="shared" si="27"/>
        <v>0</v>
      </c>
    </row>
    <row r="45" spans="1:25" ht="12.75">
      <c r="A45" s="17" t="s">
        <v>96</v>
      </c>
      <c r="B45" s="18">
        <f>IF((B41+B48+B42)=0,0,B42*100/(B41+B48+B42))</f>
        <v>42.0317730434276</v>
      </c>
      <c r="C45" s="18">
        <f aca="true" t="shared" si="28" ref="C45:Y45">IF((C41+C48+C42)=0,0,C42*100/(C41+C48+C42))</f>
        <v>93.54843036058412</v>
      </c>
      <c r="D45" s="18">
        <f t="shared" si="28"/>
        <v>96.91434213774377</v>
      </c>
      <c r="E45" s="18">
        <f t="shared" si="28"/>
        <v>97.55096956738862</v>
      </c>
      <c r="F45" s="18">
        <f t="shared" si="28"/>
        <v>97.90544584081388</v>
      </c>
      <c r="G45" s="18">
        <f t="shared" si="28"/>
        <v>100</v>
      </c>
      <c r="H45" s="18">
        <f t="shared" si="28"/>
        <v>74.66780153043838</v>
      </c>
      <c r="I45" s="18">
        <f t="shared" si="28"/>
        <v>100</v>
      </c>
      <c r="J45" s="18">
        <f t="shared" si="28"/>
        <v>100</v>
      </c>
      <c r="K45" s="18">
        <f t="shared" si="28"/>
        <v>79.51521905533654</v>
      </c>
      <c r="L45" s="18">
        <f t="shared" si="28"/>
        <v>97.60102937648573</v>
      </c>
      <c r="M45" s="18">
        <f t="shared" si="28"/>
        <v>0</v>
      </c>
      <c r="N45" s="18">
        <f t="shared" si="28"/>
        <v>56.71087250461065</v>
      </c>
      <c r="O45" s="18">
        <f t="shared" si="28"/>
        <v>92.85782306447005</v>
      </c>
      <c r="P45" s="18">
        <f t="shared" si="28"/>
        <v>92.86358862079678</v>
      </c>
      <c r="Q45" s="18">
        <f t="shared" si="28"/>
        <v>67.64780934840735</v>
      </c>
      <c r="R45" s="18">
        <f t="shared" si="28"/>
        <v>99.45125486623043</v>
      </c>
      <c r="S45" s="18">
        <f t="shared" si="28"/>
        <v>93.29584891158851</v>
      </c>
      <c r="T45" s="18">
        <f t="shared" si="28"/>
        <v>0</v>
      </c>
      <c r="U45" s="18">
        <f t="shared" si="28"/>
        <v>99.23847620120755</v>
      </c>
      <c r="V45" s="18">
        <f t="shared" si="28"/>
        <v>100</v>
      </c>
      <c r="W45" s="18">
        <f t="shared" si="28"/>
        <v>51.844918005019274</v>
      </c>
      <c r="X45" s="18">
        <f t="shared" si="28"/>
        <v>61.30386681544332</v>
      </c>
      <c r="Y45" s="18">
        <f t="shared" si="28"/>
        <v>0</v>
      </c>
    </row>
    <row r="46" spans="1:25" ht="12.75">
      <c r="A46" s="8" t="s">
        <v>97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.75">
      <c r="A47" s="15" t="s">
        <v>98</v>
      </c>
      <c r="B47" s="24">
        <v>605512000</v>
      </c>
      <c r="C47" s="24">
        <v>0</v>
      </c>
      <c r="D47" s="24">
        <v>2719000</v>
      </c>
      <c r="E47" s="24">
        <v>17685232</v>
      </c>
      <c r="F47" s="24">
        <v>201115</v>
      </c>
      <c r="G47" s="24">
        <v>0</v>
      </c>
      <c r="H47" s="24">
        <v>2975814</v>
      </c>
      <c r="I47" s="24">
        <v>942786</v>
      </c>
      <c r="J47" s="24">
        <v>13181980</v>
      </c>
      <c r="K47" s="24">
        <v>0</v>
      </c>
      <c r="L47" s="24">
        <v>0</v>
      </c>
      <c r="M47" s="24">
        <v>10967000</v>
      </c>
      <c r="N47" s="24">
        <v>36347875</v>
      </c>
      <c r="O47" s="24">
        <v>28000000</v>
      </c>
      <c r="P47" s="24">
        <v>10410778</v>
      </c>
      <c r="Q47" s="24">
        <v>11262000</v>
      </c>
      <c r="R47" s="24">
        <v>3558575</v>
      </c>
      <c r="S47" s="24">
        <v>3686000</v>
      </c>
      <c r="T47" s="24">
        <v>978555</v>
      </c>
      <c r="U47" s="24">
        <v>26782000</v>
      </c>
      <c r="V47" s="24">
        <v>1777000</v>
      </c>
      <c r="W47" s="24">
        <v>18498000</v>
      </c>
      <c r="X47" s="24">
        <v>2811059</v>
      </c>
      <c r="Y47" s="24">
        <v>15165000</v>
      </c>
    </row>
    <row r="48" spans="1:25" ht="12.75">
      <c r="A48" s="17" t="s">
        <v>99</v>
      </c>
      <c r="B48" s="25">
        <v>514256000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30000000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31880000</v>
      </c>
      <c r="X48" s="25">
        <v>0</v>
      </c>
      <c r="Y48" s="25">
        <v>0</v>
      </c>
    </row>
    <row r="49" spans="1:25" ht="12.75">
      <c r="A49" s="17" t="s">
        <v>100</v>
      </c>
      <c r="B49" s="25">
        <v>356076804</v>
      </c>
      <c r="C49" s="25">
        <v>0</v>
      </c>
      <c r="D49" s="25">
        <v>0</v>
      </c>
      <c r="E49" s="25">
        <v>2974887</v>
      </c>
      <c r="F49" s="25">
        <v>77000</v>
      </c>
      <c r="G49" s="25">
        <v>0</v>
      </c>
      <c r="H49" s="25">
        <v>3620984</v>
      </c>
      <c r="I49" s="25">
        <v>410542</v>
      </c>
      <c r="J49" s="25">
        <v>2511000</v>
      </c>
      <c r="K49" s="25">
        <v>168000000</v>
      </c>
      <c r="L49" s="25">
        <v>16000000</v>
      </c>
      <c r="M49" s="25">
        <v>4167864</v>
      </c>
      <c r="N49" s="25">
        <v>7147000</v>
      </c>
      <c r="O49" s="25">
        <v>14606264</v>
      </c>
      <c r="P49" s="25">
        <v>9836326</v>
      </c>
      <c r="Q49" s="25">
        <v>12000000</v>
      </c>
      <c r="R49" s="25">
        <v>10647317</v>
      </c>
      <c r="S49" s="25">
        <v>0</v>
      </c>
      <c r="T49" s="25">
        <v>75040</v>
      </c>
      <c r="U49" s="25">
        <v>7180000</v>
      </c>
      <c r="V49" s="25">
        <v>3200000</v>
      </c>
      <c r="W49" s="25">
        <v>6530770</v>
      </c>
      <c r="X49" s="25">
        <v>3198072</v>
      </c>
      <c r="Y49" s="25">
        <v>0</v>
      </c>
    </row>
    <row r="50" spans="1:25" ht="12.75">
      <c r="A50" s="17" t="s">
        <v>101</v>
      </c>
      <c r="B50" s="18">
        <f>IF(B47=0,0,B49*100/B47)</f>
        <v>58.805903764087255</v>
      </c>
      <c r="C50" s="18">
        <f aca="true" t="shared" si="29" ref="C50:Y50">IF(C47=0,0,C49*100/C47)</f>
        <v>0</v>
      </c>
      <c r="D50" s="18">
        <f t="shared" si="29"/>
        <v>0</v>
      </c>
      <c r="E50" s="18">
        <f t="shared" si="29"/>
        <v>16.82130604789352</v>
      </c>
      <c r="F50" s="18">
        <f t="shared" si="29"/>
        <v>38.28655246997986</v>
      </c>
      <c r="G50" s="18">
        <f t="shared" si="29"/>
        <v>0</v>
      </c>
      <c r="H50" s="18">
        <f t="shared" si="29"/>
        <v>121.68045449077127</v>
      </c>
      <c r="I50" s="18">
        <f t="shared" si="29"/>
        <v>43.545619048225156</v>
      </c>
      <c r="J50" s="18">
        <f t="shared" si="29"/>
        <v>19.048731677638717</v>
      </c>
      <c r="K50" s="18">
        <f t="shared" si="29"/>
        <v>0</v>
      </c>
      <c r="L50" s="18">
        <f t="shared" si="29"/>
        <v>0</v>
      </c>
      <c r="M50" s="18">
        <f t="shared" si="29"/>
        <v>38.003683778608554</v>
      </c>
      <c r="N50" s="18">
        <f t="shared" si="29"/>
        <v>19.66277258299144</v>
      </c>
      <c r="O50" s="18">
        <f t="shared" si="29"/>
        <v>52.16522857142857</v>
      </c>
      <c r="P50" s="18">
        <f t="shared" si="29"/>
        <v>94.48214148836907</v>
      </c>
      <c r="Q50" s="18">
        <f t="shared" si="29"/>
        <v>106.55301012253597</v>
      </c>
      <c r="R50" s="18">
        <f t="shared" si="29"/>
        <v>299.2017029288409</v>
      </c>
      <c r="S50" s="18">
        <f t="shared" si="29"/>
        <v>0</v>
      </c>
      <c r="T50" s="18">
        <f t="shared" si="29"/>
        <v>7.668449908283132</v>
      </c>
      <c r="U50" s="18">
        <f t="shared" si="29"/>
        <v>26.8090508550519</v>
      </c>
      <c r="V50" s="18">
        <f t="shared" si="29"/>
        <v>180.07878446820484</v>
      </c>
      <c r="W50" s="18">
        <f t="shared" si="29"/>
        <v>35.30527624608066</v>
      </c>
      <c r="X50" s="18">
        <f t="shared" si="29"/>
        <v>113.76751608557487</v>
      </c>
      <c r="Y50" s="18">
        <f t="shared" si="29"/>
        <v>0</v>
      </c>
    </row>
    <row r="51" spans="1:25" ht="12.75">
      <c r="A51" s="17" t="s">
        <v>102</v>
      </c>
      <c r="B51" s="18">
        <f>IF(B89=0,0,B49*100/B89)</f>
        <v>2.5977405531591904</v>
      </c>
      <c r="C51" s="18">
        <f aca="true" t="shared" si="30" ref="C51:Y51">IF(C89=0,0,C49*100/C89)</f>
        <v>0</v>
      </c>
      <c r="D51" s="18">
        <f t="shared" si="30"/>
        <v>0</v>
      </c>
      <c r="E51" s="18">
        <f t="shared" si="30"/>
        <v>0.6259574949037497</v>
      </c>
      <c r="F51" s="18">
        <f t="shared" si="30"/>
        <v>0.02656698027215746</v>
      </c>
      <c r="G51" s="18">
        <f t="shared" si="30"/>
        <v>0</v>
      </c>
      <c r="H51" s="18">
        <f t="shared" si="30"/>
        <v>0.6253256962232817</v>
      </c>
      <c r="I51" s="18">
        <f t="shared" si="30"/>
        <v>0.07185849821031745</v>
      </c>
      <c r="J51" s="18">
        <f t="shared" si="30"/>
        <v>0.6215725955489575</v>
      </c>
      <c r="K51" s="18">
        <f t="shared" si="30"/>
        <v>3.36</v>
      </c>
      <c r="L51" s="18">
        <f t="shared" si="30"/>
        <v>1.7777777777777777</v>
      </c>
      <c r="M51" s="18">
        <f t="shared" si="30"/>
        <v>5.803127219058493</v>
      </c>
      <c r="N51" s="18">
        <f t="shared" si="30"/>
        <v>0.2007349488149656</v>
      </c>
      <c r="O51" s="18">
        <f t="shared" si="30"/>
        <v>0.7799265939907258</v>
      </c>
      <c r="P51" s="18">
        <f t="shared" si="30"/>
        <v>1.6694751141208644</v>
      </c>
      <c r="Q51" s="18">
        <f t="shared" si="30"/>
        <v>0.44523481869852666</v>
      </c>
      <c r="R51" s="18">
        <f t="shared" si="30"/>
        <v>1.767138770225309</v>
      </c>
      <c r="S51" s="18">
        <f t="shared" si="30"/>
        <v>0</v>
      </c>
      <c r="T51" s="18">
        <f t="shared" si="30"/>
        <v>1.1344482996806038</v>
      </c>
      <c r="U51" s="18">
        <f t="shared" si="30"/>
        <v>0.20962206134977923</v>
      </c>
      <c r="V51" s="18">
        <f t="shared" si="30"/>
        <v>0.29763817596536385</v>
      </c>
      <c r="W51" s="18">
        <f t="shared" si="30"/>
        <v>0.6107261922017684</v>
      </c>
      <c r="X51" s="18">
        <f t="shared" si="30"/>
        <v>0.2887631605554069</v>
      </c>
      <c r="Y51" s="18">
        <f t="shared" si="30"/>
        <v>0</v>
      </c>
    </row>
    <row r="52" spans="1:25" ht="12.75">
      <c r="A52" s="17" t="s">
        <v>103</v>
      </c>
      <c r="B52" s="18">
        <f>IF(B6=0,0,B49*100/B6)</f>
        <v>5.73676598234239</v>
      </c>
      <c r="C52" s="18">
        <f aca="true" t="shared" si="31" ref="C52:Y52">IF(C6=0,0,C49*100/C6)</f>
        <v>0</v>
      </c>
      <c r="D52" s="18">
        <f t="shared" si="31"/>
        <v>0</v>
      </c>
      <c r="E52" s="18">
        <f t="shared" si="31"/>
        <v>1.7663920641083002</v>
      </c>
      <c r="F52" s="18">
        <f t="shared" si="31"/>
        <v>0.07731917354840782</v>
      </c>
      <c r="G52" s="18">
        <f t="shared" si="31"/>
        <v>0</v>
      </c>
      <c r="H52" s="18">
        <f t="shared" si="31"/>
        <v>1.4151650436196948</v>
      </c>
      <c r="I52" s="18">
        <f t="shared" si="31"/>
        <v>0.46752139434621415</v>
      </c>
      <c r="J52" s="18">
        <f t="shared" si="31"/>
        <v>1.6459006788674992</v>
      </c>
      <c r="K52" s="18">
        <f t="shared" si="31"/>
        <v>8.123513323925925</v>
      </c>
      <c r="L52" s="18">
        <f t="shared" si="31"/>
        <v>3.364663332869914</v>
      </c>
      <c r="M52" s="18">
        <f t="shared" si="31"/>
        <v>3.489553348802461</v>
      </c>
      <c r="N52" s="18">
        <f t="shared" si="31"/>
        <v>1.7603473293606133</v>
      </c>
      <c r="O52" s="18">
        <f t="shared" si="31"/>
        <v>2.2647579577013843</v>
      </c>
      <c r="P52" s="18">
        <f t="shared" si="31"/>
        <v>3.1348578246793255</v>
      </c>
      <c r="Q52" s="18">
        <f t="shared" si="31"/>
        <v>0.6143390921616353</v>
      </c>
      <c r="R52" s="18">
        <f t="shared" si="31"/>
        <v>7.226679386474476</v>
      </c>
      <c r="S52" s="18">
        <f t="shared" si="31"/>
        <v>0</v>
      </c>
      <c r="T52" s="18">
        <f t="shared" si="31"/>
        <v>0.06894240232538754</v>
      </c>
      <c r="U52" s="18">
        <f t="shared" si="31"/>
        <v>1.0788713368576623</v>
      </c>
      <c r="V52" s="18">
        <f t="shared" si="31"/>
        <v>0.47901945245004873</v>
      </c>
      <c r="W52" s="18">
        <f t="shared" si="31"/>
        <v>0.700747349601538</v>
      </c>
      <c r="X52" s="18">
        <f t="shared" si="31"/>
        <v>1.875063354519411</v>
      </c>
      <c r="Y52" s="18">
        <f t="shared" si="31"/>
        <v>0</v>
      </c>
    </row>
    <row r="53" spans="1:25" ht="12.75">
      <c r="A53" s="17" t="s">
        <v>104</v>
      </c>
      <c r="B53" s="18">
        <f>IF(B89=0,0,B47*100/B89)</f>
        <v>4.417482577226591</v>
      </c>
      <c r="C53" s="18">
        <f aca="true" t="shared" si="32" ref="C53:Y53">IF(C89=0,0,C47*100/C89)</f>
        <v>0</v>
      </c>
      <c r="D53" s="18">
        <f t="shared" si="32"/>
        <v>1.8481542342960384</v>
      </c>
      <c r="E53" s="18">
        <f t="shared" si="32"/>
        <v>3.721218157029706</v>
      </c>
      <c r="F53" s="18">
        <f t="shared" si="32"/>
        <v>0.0693898472394149</v>
      </c>
      <c r="G53" s="18">
        <f t="shared" si="32"/>
        <v>0</v>
      </c>
      <c r="H53" s="18">
        <f t="shared" si="32"/>
        <v>0.5139080872439615</v>
      </c>
      <c r="I53" s="18">
        <f t="shared" si="32"/>
        <v>0.16501889232700273</v>
      </c>
      <c r="J53" s="18">
        <f t="shared" si="32"/>
        <v>3.263065520937653</v>
      </c>
      <c r="K53" s="18">
        <f t="shared" si="32"/>
        <v>0</v>
      </c>
      <c r="L53" s="18">
        <f t="shared" si="32"/>
        <v>0</v>
      </c>
      <c r="M53" s="18">
        <f t="shared" si="32"/>
        <v>15.269907130226535</v>
      </c>
      <c r="N53" s="18">
        <f t="shared" si="32"/>
        <v>1.0208883206461126</v>
      </c>
      <c r="O53" s="18">
        <f t="shared" si="32"/>
        <v>1.4951081694634798</v>
      </c>
      <c r="P53" s="18">
        <f t="shared" si="32"/>
        <v>1.7669742533581119</v>
      </c>
      <c r="Q53" s="18">
        <f t="shared" si="32"/>
        <v>0.4178528773485673</v>
      </c>
      <c r="R53" s="18">
        <f t="shared" si="32"/>
        <v>0.590617885168116</v>
      </c>
      <c r="S53" s="18">
        <f t="shared" si="32"/>
        <v>0.28400862492740664</v>
      </c>
      <c r="T53" s="18">
        <f t="shared" si="32"/>
        <v>14.793710766177416</v>
      </c>
      <c r="U53" s="18">
        <f t="shared" si="32"/>
        <v>0.7819078059985776</v>
      </c>
      <c r="V53" s="18">
        <f t="shared" si="32"/>
        <v>0.16528219959076612</v>
      </c>
      <c r="W53" s="18">
        <f t="shared" si="32"/>
        <v>1.7298439699068122</v>
      </c>
      <c r="X53" s="18">
        <f t="shared" si="32"/>
        <v>0.2538186386509502</v>
      </c>
      <c r="Y53" s="18">
        <f t="shared" si="32"/>
        <v>47.65870521684475</v>
      </c>
    </row>
    <row r="54" spans="1:25" ht="12.75">
      <c r="A54" s="17" t="s">
        <v>105</v>
      </c>
      <c r="B54" s="18">
        <f>IF(+(B5-B163)=0,0,+B49*100/(B5-B163))</f>
        <v>5.813506371324008</v>
      </c>
      <c r="C54" s="18">
        <f aca="true" t="shared" si="33" ref="C54:Y54">IF(+(C5-C163)=0,0,+C49*100/(C5-C163))</f>
        <v>0</v>
      </c>
      <c r="D54" s="18">
        <f t="shared" si="33"/>
        <v>0</v>
      </c>
      <c r="E54" s="18">
        <f t="shared" si="33"/>
        <v>3.2554622356906084</v>
      </c>
      <c r="F54" s="18">
        <f t="shared" si="33"/>
        <v>0.1392179318771222</v>
      </c>
      <c r="G54" s="18">
        <f t="shared" si="33"/>
        <v>0</v>
      </c>
      <c r="H54" s="18">
        <f t="shared" si="33"/>
        <v>3.207166114419332</v>
      </c>
      <c r="I54" s="18">
        <f t="shared" si="33"/>
        <v>1.0686449682175072</v>
      </c>
      <c r="J54" s="18">
        <f t="shared" si="33"/>
        <v>3.89943071572723</v>
      </c>
      <c r="K54" s="18">
        <f t="shared" si="33"/>
        <v>10.8658049711645</v>
      </c>
      <c r="L54" s="18">
        <f t="shared" si="33"/>
        <v>7.087820030468235</v>
      </c>
      <c r="M54" s="18">
        <f t="shared" si="33"/>
        <v>199.89755395683454</v>
      </c>
      <c r="N54" s="18">
        <f t="shared" si="33"/>
        <v>3.0055394526991295</v>
      </c>
      <c r="O54" s="18">
        <f t="shared" si="33"/>
        <v>2.826061649805623</v>
      </c>
      <c r="P54" s="18">
        <f t="shared" si="33"/>
        <v>4.337655937333162</v>
      </c>
      <c r="Q54" s="18">
        <f t="shared" si="33"/>
        <v>0.7845010628057567</v>
      </c>
      <c r="R54" s="18">
        <f t="shared" si="33"/>
        <v>12.65954827363419</v>
      </c>
      <c r="S54" s="18">
        <f t="shared" si="33"/>
        <v>0</v>
      </c>
      <c r="T54" s="18">
        <f t="shared" si="33"/>
        <v>1.2000000639658883</v>
      </c>
      <c r="U54" s="18">
        <f t="shared" si="33"/>
        <v>1.4279595737484987</v>
      </c>
      <c r="V54" s="18">
        <f t="shared" si="33"/>
        <v>0.869444534709693</v>
      </c>
      <c r="W54" s="18">
        <f t="shared" si="33"/>
        <v>0.8499587506256969</v>
      </c>
      <c r="X54" s="18">
        <f t="shared" si="33"/>
        <v>3.0557720011992346</v>
      </c>
      <c r="Y54" s="18">
        <f t="shared" si="33"/>
        <v>0</v>
      </c>
    </row>
    <row r="55" spans="1:25" ht="12.75">
      <c r="A55" s="17" t="s">
        <v>106</v>
      </c>
      <c r="B55" s="18">
        <f>IF(+(B40-B42-B185)=0,0,+B191*100/(B40-B42-B185))</f>
        <v>16.978534206044387</v>
      </c>
      <c r="C55" s="18">
        <f aca="true" t="shared" si="34" ref="C55:Y55">IF(+(C40-C42-C185)=0,0,+C191*100/(C40-C42-C185))</f>
        <v>0</v>
      </c>
      <c r="D55" s="18">
        <f t="shared" si="34"/>
        <v>0</v>
      </c>
      <c r="E55" s="18">
        <f t="shared" si="34"/>
        <v>0</v>
      </c>
      <c r="F55" s="18">
        <f t="shared" si="34"/>
        <v>0</v>
      </c>
      <c r="G55" s="18">
        <f t="shared" si="34"/>
        <v>0</v>
      </c>
      <c r="H55" s="18">
        <f t="shared" si="34"/>
        <v>0</v>
      </c>
      <c r="I55" s="18">
        <f t="shared" si="34"/>
        <v>0</v>
      </c>
      <c r="J55" s="18">
        <f t="shared" si="34"/>
        <v>0</v>
      </c>
      <c r="K55" s="18">
        <f t="shared" si="34"/>
        <v>0</v>
      </c>
      <c r="L55" s="18">
        <f t="shared" si="34"/>
        <v>0</v>
      </c>
      <c r="M55" s="18">
        <f t="shared" si="34"/>
        <v>0</v>
      </c>
      <c r="N55" s="18">
        <f t="shared" si="34"/>
        <v>87.03612321146932</v>
      </c>
      <c r="O55" s="18">
        <f t="shared" si="34"/>
        <v>0</v>
      </c>
      <c r="P55" s="18">
        <f t="shared" si="34"/>
        <v>0</v>
      </c>
      <c r="Q55" s="18">
        <f t="shared" si="34"/>
        <v>0</v>
      </c>
      <c r="R55" s="18">
        <f t="shared" si="34"/>
        <v>0</v>
      </c>
      <c r="S55" s="18">
        <f t="shared" si="34"/>
        <v>0</v>
      </c>
      <c r="T55" s="18">
        <f t="shared" si="34"/>
        <v>0</v>
      </c>
      <c r="U55" s="18">
        <f t="shared" si="34"/>
        <v>0</v>
      </c>
      <c r="V55" s="18">
        <f t="shared" si="34"/>
        <v>0</v>
      </c>
      <c r="W55" s="18">
        <f t="shared" si="34"/>
        <v>35.62130574209191</v>
      </c>
      <c r="X55" s="18">
        <f t="shared" si="34"/>
        <v>0</v>
      </c>
      <c r="Y55" s="18">
        <f t="shared" si="34"/>
        <v>0</v>
      </c>
    </row>
    <row r="56" spans="1:25" ht="12.75">
      <c r="A56" s="17" t="s">
        <v>107</v>
      </c>
      <c r="B56" s="18">
        <f>IF(B186=0,0,B47*100/B186)</f>
        <v>4.33742057750063</v>
      </c>
      <c r="C56" s="18">
        <f aca="true" t="shared" si="35" ref="C56:Y56">IF(C186=0,0,C47*100/C186)</f>
        <v>0</v>
      </c>
      <c r="D56" s="18">
        <f t="shared" si="35"/>
        <v>-182.00621860158444</v>
      </c>
      <c r="E56" s="18">
        <f t="shared" si="35"/>
        <v>4.128996883674355</v>
      </c>
      <c r="F56" s="18">
        <f t="shared" si="35"/>
        <v>0.07886040710399517</v>
      </c>
      <c r="G56" s="18">
        <f t="shared" si="35"/>
        <v>0</v>
      </c>
      <c r="H56" s="18">
        <f t="shared" si="35"/>
        <v>0.4482287133080234</v>
      </c>
      <c r="I56" s="18">
        <f t="shared" si="35"/>
        <v>0.1558152771023148</v>
      </c>
      <c r="J56" s="18">
        <f t="shared" si="35"/>
        <v>3.241233836568475</v>
      </c>
      <c r="K56" s="18">
        <f t="shared" si="35"/>
        <v>0</v>
      </c>
      <c r="L56" s="18">
        <f t="shared" si="35"/>
        <v>0</v>
      </c>
      <c r="M56" s="18">
        <f t="shared" si="35"/>
        <v>15.77690503934516</v>
      </c>
      <c r="N56" s="18">
        <f t="shared" si="35"/>
        <v>0.9969078526225472</v>
      </c>
      <c r="O56" s="18">
        <f t="shared" si="35"/>
        <v>1.5824428812325142</v>
      </c>
      <c r="P56" s="18">
        <f t="shared" si="35"/>
        <v>1.6542154809142586</v>
      </c>
      <c r="Q56" s="18">
        <f t="shared" si="35"/>
        <v>0.3810421335481667</v>
      </c>
      <c r="R56" s="18">
        <f t="shared" si="35"/>
        <v>0.6044566073577545</v>
      </c>
      <c r="S56" s="18">
        <f t="shared" si="35"/>
        <v>0.27799727382116723</v>
      </c>
      <c r="T56" s="18">
        <f t="shared" si="35"/>
        <v>9.816678688120028</v>
      </c>
      <c r="U56" s="18">
        <f t="shared" si="35"/>
        <v>0.7652209889185532</v>
      </c>
      <c r="V56" s="18">
        <f t="shared" si="35"/>
        <v>0.0961959855109141</v>
      </c>
      <c r="W56" s="18">
        <f t="shared" si="35"/>
        <v>1.6984432314310243</v>
      </c>
      <c r="X56" s="18">
        <f t="shared" si="35"/>
        <v>0.22229832276296285</v>
      </c>
      <c r="Y56" s="18">
        <f t="shared" si="35"/>
        <v>23.05482076074067</v>
      </c>
    </row>
    <row r="57" spans="1:25" ht="12.75">
      <c r="A57" s="17" t="s">
        <v>108</v>
      </c>
      <c r="B57" s="26">
        <f>IF(B188=0,0,B187/B188)</f>
        <v>1.8089533477171604</v>
      </c>
      <c r="C57" s="26">
        <f aca="true" t="shared" si="36" ref="C57:Y57">IF(C188=0,0,C187/C188)</f>
        <v>4.159972477853272</v>
      </c>
      <c r="D57" s="26">
        <f t="shared" si="36"/>
        <v>0.23454258382662255</v>
      </c>
      <c r="E57" s="26">
        <f t="shared" si="36"/>
        <v>0.6962528086775484</v>
      </c>
      <c r="F57" s="26">
        <f t="shared" si="36"/>
        <v>0.215276277155421</v>
      </c>
      <c r="G57" s="26">
        <f t="shared" si="36"/>
        <v>0.015104895104895105</v>
      </c>
      <c r="H57" s="26">
        <f t="shared" si="36"/>
        <v>1.377124208099683</v>
      </c>
      <c r="I57" s="26">
        <f t="shared" si="36"/>
        <v>1.3140443403841695</v>
      </c>
      <c r="J57" s="26">
        <f t="shared" si="36"/>
        <v>1.432900432900433</v>
      </c>
      <c r="K57" s="26">
        <f t="shared" si="36"/>
        <v>1.5422243135536076</v>
      </c>
      <c r="L57" s="26">
        <f t="shared" si="36"/>
        <v>0.7735709500446031</v>
      </c>
      <c r="M57" s="26">
        <f t="shared" si="36"/>
        <v>2.9171989315991174</v>
      </c>
      <c r="N57" s="26">
        <f t="shared" si="36"/>
        <v>2.119701720764698</v>
      </c>
      <c r="O57" s="26">
        <f t="shared" si="36"/>
        <v>0.5864736155447606</v>
      </c>
      <c r="P57" s="26">
        <f t="shared" si="36"/>
        <v>1.5162773087004888</v>
      </c>
      <c r="Q57" s="26">
        <f t="shared" si="36"/>
        <v>2.192241181970049</v>
      </c>
      <c r="R57" s="26">
        <f t="shared" si="36"/>
        <v>9.120330141201507</v>
      </c>
      <c r="S57" s="26">
        <f t="shared" si="36"/>
        <v>1.0336647885727606</v>
      </c>
      <c r="T57" s="26">
        <f t="shared" si="36"/>
        <v>1.2214503371238805</v>
      </c>
      <c r="U57" s="26">
        <f t="shared" si="36"/>
        <v>2.0886670858220686</v>
      </c>
      <c r="V57" s="26">
        <f t="shared" si="36"/>
        <v>3.7166859045435277</v>
      </c>
      <c r="W57" s="26">
        <f t="shared" si="36"/>
        <v>1.2622393314749145</v>
      </c>
      <c r="X57" s="26">
        <f t="shared" si="36"/>
        <v>1.9349119929110286</v>
      </c>
      <c r="Y57" s="26">
        <f t="shared" si="36"/>
        <v>2.5716763005780345</v>
      </c>
    </row>
    <row r="58" spans="1:25" ht="12.75">
      <c r="A58" s="17" t="s">
        <v>109</v>
      </c>
      <c r="B58" s="26">
        <f>IF(B188=0,0,B189/B188)</f>
        <v>0.3608999609815763</v>
      </c>
      <c r="C58" s="26">
        <f aca="true" t="shared" si="37" ref="C58:Y58">IF(C188=0,0,C189/C188)</f>
        <v>1.370516900318225</v>
      </c>
      <c r="D58" s="26">
        <f t="shared" si="37"/>
        <v>0.001278566419556346</v>
      </c>
      <c r="E58" s="26">
        <f t="shared" si="37"/>
        <v>0.003448266290157367</v>
      </c>
      <c r="F58" s="26">
        <f t="shared" si="37"/>
        <v>0.10403958635698198</v>
      </c>
      <c r="G58" s="26">
        <f t="shared" si="37"/>
        <v>0</v>
      </c>
      <c r="H58" s="26">
        <f t="shared" si="37"/>
        <v>0.20532699977150437</v>
      </c>
      <c r="I58" s="26">
        <f t="shared" si="37"/>
        <v>0.3250673512594101</v>
      </c>
      <c r="J58" s="26">
        <f t="shared" si="37"/>
        <v>0.6926406926406926</v>
      </c>
      <c r="K58" s="26">
        <f t="shared" si="37"/>
        <v>0.012558327714093055</v>
      </c>
      <c r="L58" s="26">
        <f t="shared" si="37"/>
        <v>0.20042197591436217</v>
      </c>
      <c r="M58" s="26">
        <f t="shared" si="37"/>
        <v>2.9171989315991174</v>
      </c>
      <c r="N58" s="26">
        <f t="shared" si="37"/>
        <v>0.09976976819822958</v>
      </c>
      <c r="O58" s="26">
        <f t="shared" si="37"/>
        <v>0.003122831367106176</v>
      </c>
      <c r="P58" s="26">
        <f t="shared" si="37"/>
        <v>0.019697357244038767</v>
      </c>
      <c r="Q58" s="26">
        <f t="shared" si="37"/>
        <v>0.014129667516065349</v>
      </c>
      <c r="R58" s="26">
        <f t="shared" si="37"/>
        <v>-0.7043965145371409</v>
      </c>
      <c r="S58" s="26">
        <f t="shared" si="37"/>
        <v>0.08084185294195356</v>
      </c>
      <c r="T58" s="26">
        <f t="shared" si="37"/>
        <v>0.9953424757792273</v>
      </c>
      <c r="U58" s="26">
        <f t="shared" si="37"/>
        <v>0.036419364979566174</v>
      </c>
      <c r="V58" s="26">
        <f t="shared" si="37"/>
        <v>0.867924705540092</v>
      </c>
      <c r="W58" s="26">
        <f t="shared" si="37"/>
        <v>0.0010050632431304876</v>
      </c>
      <c r="X58" s="26">
        <f t="shared" si="37"/>
        <v>0.0019281634764268141</v>
      </c>
      <c r="Y58" s="26">
        <f t="shared" si="37"/>
        <v>2.4265895953757224</v>
      </c>
    </row>
    <row r="59" spans="1:25" ht="12.75">
      <c r="A59" s="17" t="s">
        <v>110</v>
      </c>
      <c r="B59" s="18">
        <f>IF(B5=0,0,(B176+B181)*100/B5)</f>
        <v>11.161691888046288</v>
      </c>
      <c r="C59" s="18">
        <f aca="true" t="shared" si="38" ref="C59:Y59">IF(C5=0,0,(C176+C181)*100/C5)</f>
        <v>14.293607366160904</v>
      </c>
      <c r="D59" s="18">
        <f t="shared" si="38"/>
        <v>29.902103872432445</v>
      </c>
      <c r="E59" s="18">
        <f t="shared" si="38"/>
        <v>20.30004122615264</v>
      </c>
      <c r="F59" s="18">
        <f t="shared" si="38"/>
        <v>1.7755623804074554</v>
      </c>
      <c r="G59" s="18">
        <f t="shared" si="38"/>
        <v>6.305282881262065</v>
      </c>
      <c r="H59" s="18">
        <f t="shared" si="38"/>
        <v>16.25909718915899</v>
      </c>
      <c r="I59" s="18">
        <f t="shared" si="38"/>
        <v>3.081924965946285</v>
      </c>
      <c r="J59" s="18">
        <f t="shared" si="38"/>
        <v>16.576668694785667</v>
      </c>
      <c r="K59" s="18">
        <f t="shared" si="38"/>
        <v>18.4706588024111</v>
      </c>
      <c r="L59" s="18">
        <f t="shared" si="38"/>
        <v>27.264886060066768</v>
      </c>
      <c r="M59" s="18">
        <f t="shared" si="38"/>
        <v>8.180197010869565</v>
      </c>
      <c r="N59" s="18">
        <f t="shared" si="38"/>
        <v>6.928642688254803</v>
      </c>
      <c r="O59" s="18">
        <f t="shared" si="38"/>
        <v>13.945894427826243</v>
      </c>
      <c r="P59" s="18">
        <f t="shared" si="38"/>
        <v>20.96942190655052</v>
      </c>
      <c r="Q59" s="18">
        <f t="shared" si="38"/>
        <v>8.818462975879468</v>
      </c>
      <c r="R59" s="18">
        <f t="shared" si="38"/>
        <v>3.2129397756912823</v>
      </c>
      <c r="S59" s="18">
        <f t="shared" si="38"/>
        <v>1.8255196351526723</v>
      </c>
      <c r="T59" s="18">
        <f t="shared" si="38"/>
        <v>0.549751175378143</v>
      </c>
      <c r="U59" s="18">
        <f t="shared" si="38"/>
        <v>4.3410852852744855</v>
      </c>
      <c r="V59" s="18">
        <f t="shared" si="38"/>
        <v>18.085496471745707</v>
      </c>
      <c r="W59" s="18">
        <f t="shared" si="38"/>
        <v>8.098349967484703</v>
      </c>
      <c r="X59" s="18">
        <f t="shared" si="38"/>
        <v>2.511683036489079</v>
      </c>
      <c r="Y59" s="18">
        <f t="shared" si="38"/>
        <v>3.940149476716094</v>
      </c>
    </row>
    <row r="60" spans="1:25" ht="12.75">
      <c r="A60" s="17" t="s">
        <v>111</v>
      </c>
      <c r="B60" s="26">
        <f>IF(+(B180+B193)=0,0,+(B5-B163)/(B180+B193))</f>
        <v>13.414465408627343</v>
      </c>
      <c r="C60" s="26">
        <f aca="true" t="shared" si="39" ref="C60:Y60">IF(+(C180+C193)=0,0,+(C5-C163)/(C180+C193))</f>
        <v>26.75625202156334</v>
      </c>
      <c r="D60" s="26">
        <f t="shared" si="39"/>
        <v>0</v>
      </c>
      <c r="E60" s="26">
        <f t="shared" si="39"/>
        <v>15.137044806489648</v>
      </c>
      <c r="F60" s="26">
        <f t="shared" si="39"/>
        <v>239.43275757575756</v>
      </c>
      <c r="G60" s="26">
        <f t="shared" si="39"/>
        <v>0</v>
      </c>
      <c r="H60" s="26">
        <f t="shared" si="39"/>
        <v>21.159970118170417</v>
      </c>
      <c r="I60" s="26">
        <f t="shared" si="39"/>
        <v>29.25436183757638</v>
      </c>
      <c r="J60" s="26">
        <f t="shared" si="39"/>
        <v>63.56763573543929</v>
      </c>
      <c r="K60" s="26">
        <f t="shared" si="39"/>
        <v>13.609623382567822</v>
      </c>
      <c r="L60" s="26">
        <f t="shared" si="39"/>
        <v>18.79281475430744</v>
      </c>
      <c r="M60" s="26">
        <f t="shared" si="39"/>
        <v>0.5166180029852344</v>
      </c>
      <c r="N60" s="26">
        <f t="shared" si="39"/>
        <v>9.299737473560809</v>
      </c>
      <c r="O60" s="26">
        <f t="shared" si="39"/>
        <v>14.555430853054663</v>
      </c>
      <c r="P60" s="26">
        <f t="shared" si="39"/>
        <v>10.656252828349064</v>
      </c>
      <c r="Q60" s="26">
        <f t="shared" si="39"/>
        <v>53.67138895889863</v>
      </c>
      <c r="R60" s="26">
        <f t="shared" si="39"/>
        <v>4.501536371843841</v>
      </c>
      <c r="S60" s="26">
        <f t="shared" si="39"/>
        <v>19.346023417172592</v>
      </c>
      <c r="T60" s="26">
        <f t="shared" si="39"/>
        <v>2.457105304518664</v>
      </c>
      <c r="U60" s="26">
        <f t="shared" si="39"/>
        <v>56.04272793134195</v>
      </c>
      <c r="V60" s="26">
        <f t="shared" si="39"/>
        <v>56.009422886261106</v>
      </c>
      <c r="W60" s="26">
        <f t="shared" si="39"/>
        <v>35.49759395717355</v>
      </c>
      <c r="X60" s="26">
        <f t="shared" si="39"/>
        <v>5.433595267797418</v>
      </c>
      <c r="Y60" s="26">
        <f t="shared" si="39"/>
        <v>1.0444066243746435</v>
      </c>
    </row>
    <row r="61" spans="1:25" ht="12.75">
      <c r="A61" s="8" t="s">
        <v>112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.75">
      <c r="A62" s="9" t="s">
        <v>113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2.75">
      <c r="A63" s="8" t="s">
        <v>114</v>
      </c>
      <c r="B63" s="11">
        <v>1051356294</v>
      </c>
      <c r="C63" s="11">
        <v>62045968</v>
      </c>
      <c r="D63" s="11">
        <v>50590000</v>
      </c>
      <c r="E63" s="11">
        <v>70922026</v>
      </c>
      <c r="F63" s="11">
        <v>818000</v>
      </c>
      <c r="G63" s="11">
        <v>0</v>
      </c>
      <c r="H63" s="11">
        <v>3024614</v>
      </c>
      <c r="I63" s="11">
        <v>46493971</v>
      </c>
      <c r="J63" s="11">
        <v>10161000</v>
      </c>
      <c r="K63" s="11">
        <v>33021000</v>
      </c>
      <c r="L63" s="11">
        <v>21598000</v>
      </c>
      <c r="M63" s="11">
        <v>0</v>
      </c>
      <c r="N63" s="11">
        <v>30128973</v>
      </c>
      <c r="O63" s="11">
        <v>59090408</v>
      </c>
      <c r="P63" s="11">
        <v>41069822</v>
      </c>
      <c r="Q63" s="11">
        <v>193727840</v>
      </c>
      <c r="R63" s="11">
        <v>37393975</v>
      </c>
      <c r="S63" s="11">
        <v>25750000</v>
      </c>
      <c r="T63" s="11">
        <v>0</v>
      </c>
      <c r="U63" s="11">
        <v>78642000</v>
      </c>
      <c r="V63" s="11">
        <v>10429000</v>
      </c>
      <c r="W63" s="11">
        <v>99920770</v>
      </c>
      <c r="X63" s="11">
        <v>20543195</v>
      </c>
      <c r="Y63" s="11">
        <v>0</v>
      </c>
    </row>
    <row r="64" spans="1:25" ht="12.75">
      <c r="A64" s="17" t="s">
        <v>115</v>
      </c>
      <c r="B64" s="25">
        <v>325356848</v>
      </c>
      <c r="C64" s="25">
        <v>5432000</v>
      </c>
      <c r="D64" s="25">
        <v>7006000</v>
      </c>
      <c r="E64" s="25">
        <v>1865426</v>
      </c>
      <c r="F64" s="25">
        <v>168000</v>
      </c>
      <c r="G64" s="25">
        <v>0</v>
      </c>
      <c r="H64" s="25">
        <v>2310000</v>
      </c>
      <c r="I64" s="25">
        <v>5724061</v>
      </c>
      <c r="J64" s="25">
        <v>4500000</v>
      </c>
      <c r="K64" s="25">
        <v>2240000</v>
      </c>
      <c r="L64" s="25">
        <v>16790000</v>
      </c>
      <c r="M64" s="25">
        <v>0</v>
      </c>
      <c r="N64" s="25">
        <v>13800000</v>
      </c>
      <c r="O64" s="25">
        <v>7000000</v>
      </c>
      <c r="P64" s="25">
        <v>3240000</v>
      </c>
      <c r="Q64" s="25">
        <v>31340166</v>
      </c>
      <c r="R64" s="25">
        <v>7600000</v>
      </c>
      <c r="S64" s="25">
        <v>3600000</v>
      </c>
      <c r="T64" s="25">
        <v>0</v>
      </c>
      <c r="U64" s="25">
        <v>14044000</v>
      </c>
      <c r="V64" s="25">
        <v>3000000</v>
      </c>
      <c r="W64" s="25">
        <v>52860000</v>
      </c>
      <c r="X64" s="25">
        <v>4100000</v>
      </c>
      <c r="Y64" s="25">
        <v>0</v>
      </c>
    </row>
    <row r="65" spans="1:25" ht="12.75">
      <c r="A65" s="17" t="s">
        <v>116</v>
      </c>
      <c r="B65" s="25">
        <v>255062870</v>
      </c>
      <c r="C65" s="25">
        <v>600000</v>
      </c>
      <c r="D65" s="25">
        <v>33012000</v>
      </c>
      <c r="E65" s="25">
        <v>68240000</v>
      </c>
      <c r="F65" s="25">
        <v>650000</v>
      </c>
      <c r="G65" s="25">
        <v>0</v>
      </c>
      <c r="H65" s="25">
        <v>714614</v>
      </c>
      <c r="I65" s="25">
        <v>33000000</v>
      </c>
      <c r="J65" s="25">
        <v>0</v>
      </c>
      <c r="K65" s="25">
        <v>40000</v>
      </c>
      <c r="L65" s="25">
        <v>0</v>
      </c>
      <c r="M65" s="25">
        <v>0</v>
      </c>
      <c r="N65" s="25">
        <v>0</v>
      </c>
      <c r="O65" s="25">
        <v>36580000</v>
      </c>
      <c r="P65" s="25">
        <v>19489557</v>
      </c>
      <c r="Q65" s="25">
        <v>106470711</v>
      </c>
      <c r="R65" s="25">
        <v>26293975</v>
      </c>
      <c r="S65" s="25">
        <v>22000000</v>
      </c>
      <c r="T65" s="25">
        <v>0</v>
      </c>
      <c r="U65" s="25">
        <v>24312000</v>
      </c>
      <c r="V65" s="25">
        <v>3430000</v>
      </c>
      <c r="W65" s="25">
        <v>5824850</v>
      </c>
      <c r="X65" s="25">
        <v>10027687</v>
      </c>
      <c r="Y65" s="25">
        <v>0</v>
      </c>
    </row>
    <row r="66" spans="1:25" ht="12.75">
      <c r="A66" s="17" t="s">
        <v>117</v>
      </c>
      <c r="B66" s="25">
        <v>456136576</v>
      </c>
      <c r="C66" s="25">
        <v>53461000</v>
      </c>
      <c r="D66" s="25">
        <v>3561000</v>
      </c>
      <c r="E66" s="25">
        <v>816600</v>
      </c>
      <c r="F66" s="25">
        <v>0</v>
      </c>
      <c r="G66" s="25">
        <v>0</v>
      </c>
      <c r="H66" s="25">
        <v>0</v>
      </c>
      <c r="I66" s="25">
        <v>7382257</v>
      </c>
      <c r="J66" s="25">
        <v>5661000</v>
      </c>
      <c r="K66" s="25">
        <v>30741000</v>
      </c>
      <c r="L66" s="25">
        <v>4808000</v>
      </c>
      <c r="M66" s="25">
        <v>0</v>
      </c>
      <c r="N66" s="25">
        <v>11100000</v>
      </c>
      <c r="O66" s="25">
        <v>15510408</v>
      </c>
      <c r="P66" s="25">
        <v>15567152</v>
      </c>
      <c r="Q66" s="25">
        <v>37916963</v>
      </c>
      <c r="R66" s="25">
        <v>3500000</v>
      </c>
      <c r="S66" s="25">
        <v>150000</v>
      </c>
      <c r="T66" s="25">
        <v>0</v>
      </c>
      <c r="U66" s="25">
        <v>32436000</v>
      </c>
      <c r="V66" s="25">
        <v>3999000</v>
      </c>
      <c r="W66" s="25">
        <v>35235920</v>
      </c>
      <c r="X66" s="25">
        <v>6415508</v>
      </c>
      <c r="Y66" s="25">
        <v>0</v>
      </c>
    </row>
    <row r="67" spans="1:25" ht="12.75">
      <c r="A67" s="17" t="s">
        <v>118</v>
      </c>
      <c r="B67" s="25">
        <v>14800000</v>
      </c>
      <c r="C67" s="25">
        <v>2552968</v>
      </c>
      <c r="D67" s="25">
        <v>7011000</v>
      </c>
      <c r="E67" s="25">
        <v>0</v>
      </c>
      <c r="F67" s="25">
        <v>0</v>
      </c>
      <c r="G67" s="25">
        <v>0</v>
      </c>
      <c r="H67" s="25">
        <v>0</v>
      </c>
      <c r="I67" s="25">
        <v>387653</v>
      </c>
      <c r="J67" s="25">
        <v>0</v>
      </c>
      <c r="K67" s="25">
        <v>0</v>
      </c>
      <c r="L67" s="25">
        <v>0</v>
      </c>
      <c r="M67" s="25">
        <v>0</v>
      </c>
      <c r="N67" s="25">
        <v>5228973</v>
      </c>
      <c r="O67" s="25">
        <v>0</v>
      </c>
      <c r="P67" s="25">
        <v>2773113</v>
      </c>
      <c r="Q67" s="25">
        <v>18000000</v>
      </c>
      <c r="R67" s="25">
        <v>0</v>
      </c>
      <c r="S67" s="25">
        <v>0</v>
      </c>
      <c r="T67" s="25">
        <v>0</v>
      </c>
      <c r="U67" s="25">
        <v>7850000</v>
      </c>
      <c r="V67" s="25">
        <v>0</v>
      </c>
      <c r="W67" s="25">
        <v>6000000</v>
      </c>
      <c r="X67" s="25">
        <v>0</v>
      </c>
      <c r="Y67" s="25">
        <v>0</v>
      </c>
    </row>
    <row r="68" spans="1:25" ht="12.75">
      <c r="A68" s="8" t="s">
        <v>119</v>
      </c>
      <c r="B68" s="11">
        <v>465792327</v>
      </c>
      <c r="C68" s="11">
        <v>1049000</v>
      </c>
      <c r="D68" s="11">
        <v>393000</v>
      </c>
      <c r="E68" s="11">
        <v>12561817</v>
      </c>
      <c r="F68" s="11">
        <v>10533000</v>
      </c>
      <c r="G68" s="11">
        <v>0</v>
      </c>
      <c r="H68" s="11">
        <v>24195000</v>
      </c>
      <c r="I68" s="11">
        <v>0</v>
      </c>
      <c r="J68" s="11">
        <v>7800000</v>
      </c>
      <c r="K68" s="11">
        <v>31751000</v>
      </c>
      <c r="L68" s="11">
        <v>19200000</v>
      </c>
      <c r="M68" s="11">
        <v>190000</v>
      </c>
      <c r="N68" s="11">
        <v>37319381</v>
      </c>
      <c r="O68" s="11">
        <v>15452023</v>
      </c>
      <c r="P68" s="11">
        <v>12309264</v>
      </c>
      <c r="Q68" s="11">
        <v>165475772</v>
      </c>
      <c r="R68" s="11">
        <v>7424025</v>
      </c>
      <c r="S68" s="11">
        <v>13285716</v>
      </c>
      <c r="T68" s="11">
        <v>80000</v>
      </c>
      <c r="U68" s="11">
        <v>19275000</v>
      </c>
      <c r="V68" s="11">
        <v>6811000</v>
      </c>
      <c r="W68" s="11">
        <v>37559550</v>
      </c>
      <c r="X68" s="11">
        <v>1015000</v>
      </c>
      <c r="Y68" s="11">
        <v>0</v>
      </c>
    </row>
    <row r="69" spans="1:25" ht="12.75">
      <c r="A69" s="17" t="s">
        <v>120</v>
      </c>
      <c r="B69" s="25">
        <v>184742220</v>
      </c>
      <c r="C69" s="25">
        <v>150000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14643000</v>
      </c>
      <c r="L69" s="25">
        <v>100000</v>
      </c>
      <c r="M69" s="25">
        <v>60000</v>
      </c>
      <c r="N69" s="25">
        <v>0</v>
      </c>
      <c r="O69" s="25">
        <v>0</v>
      </c>
      <c r="P69" s="25">
        <v>0</v>
      </c>
      <c r="Q69" s="25">
        <v>82179470</v>
      </c>
      <c r="R69" s="25">
        <v>1223350</v>
      </c>
      <c r="S69" s="25">
        <v>0</v>
      </c>
      <c r="T69" s="25">
        <v>70000</v>
      </c>
      <c r="U69" s="25">
        <v>0</v>
      </c>
      <c r="V69" s="25">
        <v>0</v>
      </c>
      <c r="W69" s="25">
        <v>0</v>
      </c>
      <c r="X69" s="25">
        <v>15000</v>
      </c>
      <c r="Y69" s="25">
        <v>0</v>
      </c>
    </row>
    <row r="70" spans="1:25" ht="12.75">
      <c r="A70" s="17" t="s">
        <v>121</v>
      </c>
      <c r="B70" s="25">
        <v>281050107</v>
      </c>
      <c r="C70" s="25">
        <v>899000</v>
      </c>
      <c r="D70" s="25">
        <v>393000</v>
      </c>
      <c r="E70" s="25">
        <v>12561817</v>
      </c>
      <c r="F70" s="25">
        <v>10533000</v>
      </c>
      <c r="G70" s="25">
        <v>0</v>
      </c>
      <c r="H70" s="25">
        <v>24195000</v>
      </c>
      <c r="I70" s="25">
        <v>0</v>
      </c>
      <c r="J70" s="25">
        <v>7800000</v>
      </c>
      <c r="K70" s="25">
        <v>17108000</v>
      </c>
      <c r="L70" s="25">
        <v>19100000</v>
      </c>
      <c r="M70" s="25">
        <v>0</v>
      </c>
      <c r="N70" s="25">
        <v>37319381</v>
      </c>
      <c r="O70" s="25">
        <v>15452023</v>
      </c>
      <c r="P70" s="25">
        <v>12309264</v>
      </c>
      <c r="Q70" s="25">
        <v>83296302</v>
      </c>
      <c r="R70" s="25">
        <v>6200675</v>
      </c>
      <c r="S70" s="25">
        <v>13285716</v>
      </c>
      <c r="T70" s="25">
        <v>10000</v>
      </c>
      <c r="U70" s="25">
        <v>19275000</v>
      </c>
      <c r="V70" s="25">
        <v>6811000</v>
      </c>
      <c r="W70" s="25">
        <v>37559550</v>
      </c>
      <c r="X70" s="25">
        <v>1000000</v>
      </c>
      <c r="Y70" s="25">
        <v>0</v>
      </c>
    </row>
    <row r="71" spans="1:25" ht="12.75">
      <c r="A71" s="17" t="s">
        <v>122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130000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</row>
    <row r="72" spans="1:25" ht="12.75">
      <c r="A72" s="8" t="s">
        <v>123</v>
      </c>
      <c r="B72" s="11">
        <v>145150699</v>
      </c>
      <c r="C72" s="11">
        <v>610081</v>
      </c>
      <c r="D72" s="11">
        <v>0</v>
      </c>
      <c r="E72" s="11">
        <v>586500</v>
      </c>
      <c r="F72" s="11">
        <v>300000</v>
      </c>
      <c r="G72" s="11">
        <v>915000</v>
      </c>
      <c r="H72" s="11">
        <v>250000</v>
      </c>
      <c r="I72" s="11">
        <v>0</v>
      </c>
      <c r="J72" s="11">
        <v>0</v>
      </c>
      <c r="K72" s="11">
        <v>33944739</v>
      </c>
      <c r="L72" s="11">
        <v>1000000</v>
      </c>
      <c r="M72" s="11">
        <v>1430000</v>
      </c>
      <c r="N72" s="11">
        <v>4206447</v>
      </c>
      <c r="O72" s="11">
        <v>0</v>
      </c>
      <c r="P72" s="11">
        <v>1224000</v>
      </c>
      <c r="Q72" s="11">
        <v>4000000</v>
      </c>
      <c r="R72" s="11">
        <v>0</v>
      </c>
      <c r="S72" s="11">
        <v>2192750</v>
      </c>
      <c r="T72" s="11">
        <v>670000</v>
      </c>
      <c r="U72" s="11">
        <v>767000</v>
      </c>
      <c r="V72" s="11">
        <v>0</v>
      </c>
      <c r="W72" s="11">
        <v>13263320</v>
      </c>
      <c r="X72" s="11">
        <v>7874880</v>
      </c>
      <c r="Y72" s="11">
        <v>700000</v>
      </c>
    </row>
    <row r="73" spans="1:25" ht="12.75">
      <c r="A73" s="8" t="s">
        <v>124</v>
      </c>
      <c r="B73" s="11">
        <v>130841219</v>
      </c>
      <c r="C73" s="11">
        <v>3101887</v>
      </c>
      <c r="D73" s="11">
        <v>4997000</v>
      </c>
      <c r="E73" s="11">
        <v>3437757</v>
      </c>
      <c r="F73" s="11">
        <v>1637000</v>
      </c>
      <c r="G73" s="11">
        <v>0</v>
      </c>
      <c r="H73" s="11">
        <v>6320051</v>
      </c>
      <c r="I73" s="11">
        <v>3832380</v>
      </c>
      <c r="J73" s="11">
        <v>2610000</v>
      </c>
      <c r="K73" s="11">
        <v>47733448</v>
      </c>
      <c r="L73" s="11">
        <v>2617000</v>
      </c>
      <c r="M73" s="11">
        <v>40000</v>
      </c>
      <c r="N73" s="11">
        <v>7948996</v>
      </c>
      <c r="O73" s="11">
        <v>7627855</v>
      </c>
      <c r="P73" s="11">
        <v>12993914</v>
      </c>
      <c r="Q73" s="11">
        <v>81947393</v>
      </c>
      <c r="R73" s="11">
        <v>3474000</v>
      </c>
      <c r="S73" s="11">
        <v>5350884</v>
      </c>
      <c r="T73" s="11">
        <v>1450000</v>
      </c>
      <c r="U73" s="11">
        <v>5850000</v>
      </c>
      <c r="V73" s="11">
        <v>24364939</v>
      </c>
      <c r="W73" s="11">
        <v>35107980</v>
      </c>
      <c r="X73" s="11">
        <v>11070137</v>
      </c>
      <c r="Y73" s="11">
        <v>0</v>
      </c>
    </row>
    <row r="74" spans="1:25" ht="12.75">
      <c r="A74" s="8" t="s">
        <v>125</v>
      </c>
      <c r="B74" s="11">
        <v>750000</v>
      </c>
      <c r="C74" s="11">
        <v>0</v>
      </c>
      <c r="D74" s="11">
        <v>734000</v>
      </c>
      <c r="E74" s="11">
        <v>0</v>
      </c>
      <c r="F74" s="11">
        <v>80000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1438000</v>
      </c>
      <c r="M74" s="11">
        <v>0</v>
      </c>
      <c r="N74" s="11">
        <v>20000</v>
      </c>
      <c r="O74" s="11">
        <v>1837714</v>
      </c>
      <c r="P74" s="11">
        <v>0</v>
      </c>
      <c r="Q74" s="11">
        <v>5513995</v>
      </c>
      <c r="R74" s="11">
        <v>0</v>
      </c>
      <c r="S74" s="11">
        <v>0</v>
      </c>
      <c r="T74" s="11">
        <v>0</v>
      </c>
      <c r="U74" s="11">
        <v>1963000</v>
      </c>
      <c r="V74" s="11">
        <v>2032000</v>
      </c>
      <c r="W74" s="11">
        <v>0</v>
      </c>
      <c r="X74" s="11">
        <v>1600168</v>
      </c>
      <c r="Y74" s="11">
        <v>0</v>
      </c>
    </row>
    <row r="75" spans="1:25" ht="25.5">
      <c r="A75" s="21" t="s">
        <v>126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2.75">
      <c r="A76" s="9" t="s">
        <v>114</v>
      </c>
      <c r="B76" s="28">
        <f>IF(B40=0,0,B63*100/B40)</f>
        <v>58.60760571188898</v>
      </c>
      <c r="C76" s="28">
        <f aca="true" t="shared" si="40" ref="C76:Y76">IF(C40=0,0,C63*100/C40)</f>
        <v>92.87354235194981</v>
      </c>
      <c r="D76" s="28">
        <f t="shared" si="40"/>
        <v>89.20196071516733</v>
      </c>
      <c r="E76" s="28">
        <f t="shared" si="40"/>
        <v>81.04624143365014</v>
      </c>
      <c r="F76" s="28">
        <f t="shared" si="40"/>
        <v>6.119090365050868</v>
      </c>
      <c r="G76" s="28">
        <f t="shared" si="40"/>
        <v>0</v>
      </c>
      <c r="H76" s="28">
        <f t="shared" si="40"/>
        <v>8.951299162036676</v>
      </c>
      <c r="I76" s="28">
        <f t="shared" si="40"/>
        <v>92.38494362525906</v>
      </c>
      <c r="J76" s="28">
        <f t="shared" si="40"/>
        <v>49.39477905789704</v>
      </c>
      <c r="K76" s="28">
        <f t="shared" si="40"/>
        <v>22.54759838579107</v>
      </c>
      <c r="L76" s="28">
        <f t="shared" si="40"/>
        <v>47.10269775151026</v>
      </c>
      <c r="M76" s="28">
        <f t="shared" si="40"/>
        <v>0</v>
      </c>
      <c r="N76" s="28">
        <f t="shared" si="40"/>
        <v>37.83915630147605</v>
      </c>
      <c r="O76" s="28">
        <f t="shared" si="40"/>
        <v>70.33902485477573</v>
      </c>
      <c r="P76" s="28">
        <f t="shared" si="40"/>
        <v>60.75687086705031</v>
      </c>
      <c r="Q76" s="28">
        <f t="shared" si="40"/>
        <v>42.98710572154483</v>
      </c>
      <c r="R76" s="28">
        <f t="shared" si="40"/>
        <v>77.43306344736189</v>
      </c>
      <c r="S76" s="28">
        <f t="shared" si="40"/>
        <v>55.282008014281004</v>
      </c>
      <c r="T76" s="28">
        <f t="shared" si="40"/>
        <v>0</v>
      </c>
      <c r="U76" s="28">
        <f t="shared" si="40"/>
        <v>73.84433364320121</v>
      </c>
      <c r="V76" s="28">
        <f t="shared" si="40"/>
        <v>23.899476542110342</v>
      </c>
      <c r="W76" s="28">
        <f t="shared" si="40"/>
        <v>53.76373367097903</v>
      </c>
      <c r="X76" s="28">
        <f t="shared" si="40"/>
        <v>48.79227035929182</v>
      </c>
      <c r="Y76" s="28">
        <f t="shared" si="40"/>
        <v>0</v>
      </c>
    </row>
    <row r="77" spans="1:25" ht="12.75">
      <c r="A77" s="17" t="s">
        <v>127</v>
      </c>
      <c r="B77" s="18">
        <f>IF(B40=0,0,B64*100/B40)</f>
        <v>18.136939848145328</v>
      </c>
      <c r="C77" s="18">
        <f aca="true" t="shared" si="41" ref="C77:Y77">IF(C40=0,0,C64*100/C40)</f>
        <v>8.130892277412633</v>
      </c>
      <c r="D77" s="18">
        <f t="shared" si="41"/>
        <v>12.35321084740981</v>
      </c>
      <c r="E77" s="18">
        <f t="shared" si="41"/>
        <v>2.131718092382305</v>
      </c>
      <c r="F77" s="18">
        <f t="shared" si="41"/>
        <v>1.2567324955116697</v>
      </c>
      <c r="G77" s="18">
        <f t="shared" si="41"/>
        <v>0</v>
      </c>
      <c r="H77" s="18">
        <f t="shared" si="41"/>
        <v>6.836409890420636</v>
      </c>
      <c r="I77" s="18">
        <f t="shared" si="41"/>
        <v>11.373884428855174</v>
      </c>
      <c r="J77" s="18">
        <f t="shared" si="41"/>
        <v>21.875455738661223</v>
      </c>
      <c r="K77" s="18">
        <f t="shared" si="41"/>
        <v>1.5295303105348714</v>
      </c>
      <c r="L77" s="18">
        <f t="shared" si="41"/>
        <v>36.61701524436787</v>
      </c>
      <c r="M77" s="18">
        <f t="shared" si="41"/>
        <v>0</v>
      </c>
      <c r="N77" s="18">
        <f t="shared" si="41"/>
        <v>17.331502038266272</v>
      </c>
      <c r="O77" s="18">
        <f t="shared" si="41"/>
        <v>8.332539758118275</v>
      </c>
      <c r="P77" s="18">
        <f t="shared" si="41"/>
        <v>4.793112120360371</v>
      </c>
      <c r="Q77" s="18">
        <f t="shared" si="41"/>
        <v>6.954204564365993</v>
      </c>
      <c r="R77" s="18">
        <f t="shared" si="41"/>
        <v>15.737596289240454</v>
      </c>
      <c r="S77" s="18">
        <f t="shared" si="41"/>
        <v>7.728746751511131</v>
      </c>
      <c r="T77" s="18">
        <f t="shared" si="41"/>
        <v>0</v>
      </c>
      <c r="U77" s="18">
        <f t="shared" si="41"/>
        <v>13.18722593124689</v>
      </c>
      <c r="V77" s="18">
        <f t="shared" si="41"/>
        <v>6.874909351455655</v>
      </c>
      <c r="W77" s="18">
        <f t="shared" si="41"/>
        <v>28.442044250138903</v>
      </c>
      <c r="X77" s="18">
        <f t="shared" si="41"/>
        <v>9.737935529166542</v>
      </c>
      <c r="Y77" s="18">
        <f t="shared" si="41"/>
        <v>0</v>
      </c>
    </row>
    <row r="78" spans="1:25" ht="12.75">
      <c r="A78" s="17" t="s">
        <v>128</v>
      </c>
      <c r="B78" s="18">
        <f>IF(B40=0,0,B65*100/B40)</f>
        <v>14.218418819588857</v>
      </c>
      <c r="C78" s="18">
        <f aca="true" t="shared" si="42" ref="C78:Y78">IF(C40=0,0,C65*100/C40)</f>
        <v>0.8981103399203939</v>
      </c>
      <c r="D78" s="18">
        <f t="shared" si="42"/>
        <v>58.20784991360158</v>
      </c>
      <c r="E78" s="18">
        <f t="shared" si="42"/>
        <v>77.98135258336086</v>
      </c>
      <c r="F78" s="18">
        <f t="shared" si="42"/>
        <v>4.862357869539198</v>
      </c>
      <c r="G78" s="18">
        <f t="shared" si="42"/>
        <v>0</v>
      </c>
      <c r="H78" s="18">
        <f t="shared" si="42"/>
        <v>2.11488927161604</v>
      </c>
      <c r="I78" s="18">
        <f t="shared" si="42"/>
        <v>65.57201017812716</v>
      </c>
      <c r="J78" s="18">
        <f t="shared" si="42"/>
        <v>0</v>
      </c>
      <c r="K78" s="18">
        <f t="shared" si="42"/>
        <v>0.027313041259551276</v>
      </c>
      <c r="L78" s="18">
        <f t="shared" si="42"/>
        <v>0</v>
      </c>
      <c r="M78" s="18">
        <f t="shared" si="42"/>
        <v>0</v>
      </c>
      <c r="N78" s="18">
        <f t="shared" si="42"/>
        <v>0</v>
      </c>
      <c r="O78" s="18">
        <f t="shared" si="42"/>
        <v>43.543472050280926</v>
      </c>
      <c r="P78" s="18">
        <f t="shared" si="42"/>
        <v>28.83198514726985</v>
      </c>
      <c r="Q78" s="18">
        <f t="shared" si="42"/>
        <v>23.625245137740894</v>
      </c>
      <c r="R78" s="18">
        <f t="shared" si="42"/>
        <v>54.44788991965543</v>
      </c>
      <c r="S78" s="18">
        <f t="shared" si="42"/>
        <v>47.23123014812358</v>
      </c>
      <c r="T78" s="18">
        <f t="shared" si="42"/>
        <v>0</v>
      </c>
      <c r="U78" s="18">
        <f t="shared" si="42"/>
        <v>22.8288120792135</v>
      </c>
      <c r="V78" s="18">
        <f t="shared" si="42"/>
        <v>7.8603130251643</v>
      </c>
      <c r="W78" s="18">
        <f t="shared" si="42"/>
        <v>3.1341400198717664</v>
      </c>
      <c r="X78" s="18">
        <f t="shared" si="42"/>
        <v>23.816821832356453</v>
      </c>
      <c r="Y78" s="18">
        <f t="shared" si="42"/>
        <v>0</v>
      </c>
    </row>
    <row r="79" spans="1:25" ht="12.75">
      <c r="A79" s="17" t="s">
        <v>129</v>
      </c>
      <c r="B79" s="18">
        <f>IF(B40=0,0,B66*100/B40)</f>
        <v>25.427224576047557</v>
      </c>
      <c r="C79" s="18">
        <f aca="true" t="shared" si="43" ref="C79:Y79">IF(C40=0,0,C66*100/C40)</f>
        <v>80.02312813747363</v>
      </c>
      <c r="D79" s="18">
        <f t="shared" si="43"/>
        <v>6.278872941425398</v>
      </c>
      <c r="E79" s="18">
        <f t="shared" si="43"/>
        <v>0.9331707579069823</v>
      </c>
      <c r="F79" s="18">
        <f t="shared" si="43"/>
        <v>0</v>
      </c>
      <c r="G79" s="18">
        <f t="shared" si="43"/>
        <v>0</v>
      </c>
      <c r="H79" s="18">
        <f t="shared" si="43"/>
        <v>0</v>
      </c>
      <c r="I79" s="18">
        <f t="shared" si="43"/>
        <v>14.668770640653046</v>
      </c>
      <c r="J79" s="18">
        <f t="shared" si="43"/>
        <v>27.519323319235816</v>
      </c>
      <c r="K79" s="18">
        <f t="shared" si="43"/>
        <v>20.990755033996646</v>
      </c>
      <c r="L79" s="18">
        <f t="shared" si="43"/>
        <v>10.48568250714239</v>
      </c>
      <c r="M79" s="18">
        <f t="shared" si="43"/>
        <v>0</v>
      </c>
      <c r="N79" s="18">
        <f t="shared" si="43"/>
        <v>13.940555987301133</v>
      </c>
      <c r="O79" s="18">
        <f t="shared" si="43"/>
        <v>18.463013046376535</v>
      </c>
      <c r="P79" s="18">
        <f t="shared" si="43"/>
        <v>23.02935337367043</v>
      </c>
      <c r="Q79" s="18">
        <f t="shared" si="43"/>
        <v>8.413558408130207</v>
      </c>
      <c r="R79" s="18">
        <f t="shared" si="43"/>
        <v>7.247577238465999</v>
      </c>
      <c r="S79" s="18">
        <f t="shared" si="43"/>
        <v>0.32203111464629713</v>
      </c>
      <c r="T79" s="18">
        <f t="shared" si="43"/>
        <v>0</v>
      </c>
      <c r="U79" s="18">
        <f t="shared" si="43"/>
        <v>30.457195977351475</v>
      </c>
      <c r="V79" s="18">
        <f t="shared" si="43"/>
        <v>9.164254165490389</v>
      </c>
      <c r="W79" s="18">
        <f t="shared" si="43"/>
        <v>18.95916753375623</v>
      </c>
      <c r="X79" s="18">
        <f t="shared" si="43"/>
        <v>15.237512997768825</v>
      </c>
      <c r="Y79" s="18">
        <f t="shared" si="43"/>
        <v>0</v>
      </c>
    </row>
    <row r="80" spans="1:25" ht="12.75">
      <c r="A80" s="17" t="s">
        <v>130</v>
      </c>
      <c r="B80" s="18">
        <f>IF(B40=0,0,B67*100/B40)</f>
        <v>0.825022468107236</v>
      </c>
      <c r="C80" s="18">
        <f aca="true" t="shared" si="44" ref="C80:Y80">IF(C40=0,0,C67*100/C40)</f>
        <v>3.821411597143147</v>
      </c>
      <c r="D80" s="18">
        <f t="shared" si="44"/>
        <v>12.362027012730543</v>
      </c>
      <c r="E80" s="18">
        <f t="shared" si="44"/>
        <v>0</v>
      </c>
      <c r="F80" s="18">
        <f t="shared" si="44"/>
        <v>0</v>
      </c>
      <c r="G80" s="18">
        <f t="shared" si="44"/>
        <v>0</v>
      </c>
      <c r="H80" s="18">
        <f t="shared" si="44"/>
        <v>0</v>
      </c>
      <c r="I80" s="18">
        <f t="shared" si="44"/>
        <v>0.7702783776236827</v>
      </c>
      <c r="J80" s="18">
        <f t="shared" si="44"/>
        <v>0</v>
      </c>
      <c r="K80" s="18">
        <f t="shared" si="44"/>
        <v>0</v>
      </c>
      <c r="L80" s="18">
        <f t="shared" si="44"/>
        <v>0</v>
      </c>
      <c r="M80" s="18">
        <f t="shared" si="44"/>
        <v>0</v>
      </c>
      <c r="N80" s="18">
        <f t="shared" si="44"/>
        <v>6.567098275908646</v>
      </c>
      <c r="O80" s="18">
        <f t="shared" si="44"/>
        <v>0</v>
      </c>
      <c r="P80" s="18">
        <f t="shared" si="44"/>
        <v>4.102420225749664</v>
      </c>
      <c r="Q80" s="18">
        <f t="shared" si="44"/>
        <v>3.994097611307734</v>
      </c>
      <c r="R80" s="18">
        <f t="shared" si="44"/>
        <v>0</v>
      </c>
      <c r="S80" s="18">
        <f t="shared" si="44"/>
        <v>0</v>
      </c>
      <c r="T80" s="18">
        <f t="shared" si="44"/>
        <v>0</v>
      </c>
      <c r="U80" s="18">
        <f t="shared" si="44"/>
        <v>7.3710996553893535</v>
      </c>
      <c r="V80" s="18">
        <f t="shared" si="44"/>
        <v>0</v>
      </c>
      <c r="W80" s="18">
        <f t="shared" si="44"/>
        <v>3.2283818672121343</v>
      </c>
      <c r="X80" s="18">
        <f t="shared" si="44"/>
        <v>0</v>
      </c>
      <c r="Y80" s="18">
        <f t="shared" si="44"/>
        <v>0</v>
      </c>
    </row>
    <row r="81" spans="1:25" ht="12.75">
      <c r="A81" s="8" t="s">
        <v>119</v>
      </c>
      <c r="B81" s="29">
        <f>IF(B40=0,0,B68*100/B40)</f>
        <v>25.965482111280593</v>
      </c>
      <c r="C81" s="29">
        <f aca="true" t="shared" si="45" ref="C81:Y81">IF(C40=0,0,C68*100/C40)</f>
        <v>1.5701962442941553</v>
      </c>
      <c r="D81" s="29">
        <f t="shared" si="45"/>
        <v>0.6929505942095426</v>
      </c>
      <c r="E81" s="29">
        <f t="shared" si="45"/>
        <v>14.355033419763428</v>
      </c>
      <c r="F81" s="29">
        <f t="shared" si="45"/>
        <v>78.79263913824057</v>
      </c>
      <c r="G81" s="29">
        <f t="shared" si="45"/>
        <v>0</v>
      </c>
      <c r="H81" s="29">
        <f t="shared" si="45"/>
        <v>71.60473476135381</v>
      </c>
      <c r="I81" s="29">
        <f t="shared" si="45"/>
        <v>0</v>
      </c>
      <c r="J81" s="29">
        <f t="shared" si="45"/>
        <v>37.91745661367945</v>
      </c>
      <c r="K81" s="29">
        <f t="shared" si="45"/>
        <v>21.680409325800316</v>
      </c>
      <c r="L81" s="29">
        <f t="shared" si="45"/>
        <v>41.872941792249144</v>
      </c>
      <c r="M81" s="29">
        <f t="shared" si="45"/>
        <v>11.44578313253012</v>
      </c>
      <c r="N81" s="29">
        <f t="shared" si="45"/>
        <v>46.86963245422722</v>
      </c>
      <c r="O81" s="29">
        <f t="shared" si="45"/>
        <v>18.393513712979715</v>
      </c>
      <c r="P81" s="29">
        <f t="shared" si="45"/>
        <v>18.209778540467774</v>
      </c>
      <c r="Q81" s="29">
        <f t="shared" si="45"/>
        <v>36.7181325374724</v>
      </c>
      <c r="R81" s="29">
        <f t="shared" si="45"/>
        <v>15.373198459372153</v>
      </c>
      <c r="S81" s="29">
        <f t="shared" si="45"/>
        <v>28.522759549027626</v>
      </c>
      <c r="T81" s="29">
        <f t="shared" si="45"/>
        <v>3.6363636363636362</v>
      </c>
      <c r="U81" s="29">
        <f t="shared" si="45"/>
        <v>18.099101383137555</v>
      </c>
      <c r="V81" s="29">
        <f t="shared" si="45"/>
        <v>15.608335864254823</v>
      </c>
      <c r="W81" s="29">
        <f t="shared" si="45"/>
        <v>20.209428360107918</v>
      </c>
      <c r="X81" s="29">
        <f t="shared" si="45"/>
        <v>2.4107328200253755</v>
      </c>
      <c r="Y81" s="29">
        <f t="shared" si="45"/>
        <v>0</v>
      </c>
    </row>
    <row r="82" spans="1:25" ht="12.75">
      <c r="A82" s="17" t="s">
        <v>131</v>
      </c>
      <c r="B82" s="18">
        <f>IF(B40=0,0,B69*100/B40)</f>
        <v>10.298410966757432</v>
      </c>
      <c r="C82" s="18">
        <f aca="true" t="shared" si="46" ref="C82:Y82">IF(C40=0,0,C69*100/C40)</f>
        <v>0.22452758498009848</v>
      </c>
      <c r="D82" s="18">
        <f t="shared" si="46"/>
        <v>0</v>
      </c>
      <c r="E82" s="18">
        <f t="shared" si="46"/>
        <v>0</v>
      </c>
      <c r="F82" s="18">
        <f t="shared" si="46"/>
        <v>0</v>
      </c>
      <c r="G82" s="18">
        <f t="shared" si="46"/>
        <v>0</v>
      </c>
      <c r="H82" s="18">
        <f t="shared" si="46"/>
        <v>0</v>
      </c>
      <c r="I82" s="18">
        <f t="shared" si="46"/>
        <v>0</v>
      </c>
      <c r="J82" s="18">
        <f t="shared" si="46"/>
        <v>0</v>
      </c>
      <c r="K82" s="18">
        <f t="shared" si="46"/>
        <v>9.998621579090234</v>
      </c>
      <c r="L82" s="18">
        <f t="shared" si="46"/>
        <v>0.21808823850129763</v>
      </c>
      <c r="M82" s="18">
        <f t="shared" si="46"/>
        <v>3.6144578313253013</v>
      </c>
      <c r="N82" s="18">
        <f t="shared" si="46"/>
        <v>0</v>
      </c>
      <c r="O82" s="18">
        <f t="shared" si="46"/>
        <v>0</v>
      </c>
      <c r="P82" s="18">
        <f t="shared" si="46"/>
        <v>0</v>
      </c>
      <c r="Q82" s="18">
        <f t="shared" si="46"/>
        <v>18.235156934751977</v>
      </c>
      <c r="R82" s="18">
        <f t="shared" si="46"/>
        <v>2.5332353184792513</v>
      </c>
      <c r="S82" s="18">
        <f t="shared" si="46"/>
        <v>0</v>
      </c>
      <c r="T82" s="18">
        <f t="shared" si="46"/>
        <v>3.1818181818181817</v>
      </c>
      <c r="U82" s="18">
        <f t="shared" si="46"/>
        <v>0</v>
      </c>
      <c r="V82" s="18">
        <f t="shared" si="46"/>
        <v>0</v>
      </c>
      <c r="W82" s="18">
        <f t="shared" si="46"/>
        <v>0</v>
      </c>
      <c r="X82" s="18">
        <f t="shared" si="46"/>
        <v>0.03562659339938979</v>
      </c>
      <c r="Y82" s="18">
        <f t="shared" si="46"/>
        <v>0</v>
      </c>
    </row>
    <row r="83" spans="1:25" ht="12.75">
      <c r="A83" s="17" t="s">
        <v>132</v>
      </c>
      <c r="B83" s="18">
        <f>IF(B40=0,0,B70*100/B40)</f>
        <v>15.667071144523161</v>
      </c>
      <c r="C83" s="18">
        <f aca="true" t="shared" si="47" ref="C83:Y83">IF(C40=0,0,C70*100/C40)</f>
        <v>1.3456686593140568</v>
      </c>
      <c r="D83" s="18">
        <f t="shared" si="47"/>
        <v>0.6929505942095426</v>
      </c>
      <c r="E83" s="18">
        <f t="shared" si="47"/>
        <v>14.355033419763428</v>
      </c>
      <c r="F83" s="18">
        <f t="shared" si="47"/>
        <v>78.79263913824057</v>
      </c>
      <c r="G83" s="18">
        <f t="shared" si="47"/>
        <v>0</v>
      </c>
      <c r="H83" s="18">
        <f t="shared" si="47"/>
        <v>71.60473476135381</v>
      </c>
      <c r="I83" s="18">
        <f t="shared" si="47"/>
        <v>0</v>
      </c>
      <c r="J83" s="18">
        <f t="shared" si="47"/>
        <v>37.91745661367945</v>
      </c>
      <c r="K83" s="18">
        <f t="shared" si="47"/>
        <v>11.68178774671008</v>
      </c>
      <c r="L83" s="18">
        <f t="shared" si="47"/>
        <v>41.65485355374785</v>
      </c>
      <c r="M83" s="18">
        <f t="shared" si="47"/>
        <v>0</v>
      </c>
      <c r="N83" s="18">
        <f t="shared" si="47"/>
        <v>46.86963245422722</v>
      </c>
      <c r="O83" s="18">
        <f t="shared" si="47"/>
        <v>18.393513712979715</v>
      </c>
      <c r="P83" s="18">
        <f t="shared" si="47"/>
        <v>18.209778540467774</v>
      </c>
      <c r="Q83" s="18">
        <f t="shared" si="47"/>
        <v>18.482975602720423</v>
      </c>
      <c r="R83" s="18">
        <f t="shared" si="47"/>
        <v>12.839963140892902</v>
      </c>
      <c r="S83" s="18">
        <f t="shared" si="47"/>
        <v>28.522759549027626</v>
      </c>
      <c r="T83" s="18">
        <f t="shared" si="47"/>
        <v>0.45454545454545453</v>
      </c>
      <c r="U83" s="18">
        <f t="shared" si="47"/>
        <v>18.099101383137555</v>
      </c>
      <c r="V83" s="18">
        <f t="shared" si="47"/>
        <v>15.608335864254823</v>
      </c>
      <c r="W83" s="18">
        <f t="shared" si="47"/>
        <v>20.209428360107918</v>
      </c>
      <c r="X83" s="18">
        <f t="shared" si="47"/>
        <v>2.3751062266259857</v>
      </c>
      <c r="Y83" s="18">
        <f t="shared" si="47"/>
        <v>0</v>
      </c>
    </row>
    <row r="84" spans="1:25" ht="12.75">
      <c r="A84" s="17" t="s">
        <v>133</v>
      </c>
      <c r="B84" s="18">
        <f>IF(B40=0,0,B71*100/B40)</f>
        <v>0</v>
      </c>
      <c r="C84" s="18">
        <f aca="true" t="shared" si="48" ref="C84:Y84">IF(C40=0,0,C71*100/C40)</f>
        <v>0</v>
      </c>
      <c r="D84" s="18">
        <f t="shared" si="48"/>
        <v>0</v>
      </c>
      <c r="E84" s="18">
        <f t="shared" si="48"/>
        <v>0</v>
      </c>
      <c r="F84" s="18">
        <f t="shared" si="48"/>
        <v>0</v>
      </c>
      <c r="G84" s="18">
        <f t="shared" si="48"/>
        <v>0</v>
      </c>
      <c r="H84" s="18">
        <f t="shared" si="48"/>
        <v>0</v>
      </c>
      <c r="I84" s="18">
        <f t="shared" si="48"/>
        <v>0</v>
      </c>
      <c r="J84" s="18">
        <f t="shared" si="48"/>
        <v>0</v>
      </c>
      <c r="K84" s="18">
        <f t="shared" si="48"/>
        <v>0</v>
      </c>
      <c r="L84" s="18">
        <f t="shared" si="48"/>
        <v>0</v>
      </c>
      <c r="M84" s="18">
        <f t="shared" si="48"/>
        <v>7.831325301204819</v>
      </c>
      <c r="N84" s="18">
        <f t="shared" si="48"/>
        <v>0</v>
      </c>
      <c r="O84" s="18">
        <f t="shared" si="48"/>
        <v>0</v>
      </c>
      <c r="P84" s="18">
        <f t="shared" si="48"/>
        <v>0</v>
      </c>
      <c r="Q84" s="18">
        <f t="shared" si="48"/>
        <v>0</v>
      </c>
      <c r="R84" s="18">
        <f t="shared" si="48"/>
        <v>0</v>
      </c>
      <c r="S84" s="18">
        <f t="shared" si="48"/>
        <v>0</v>
      </c>
      <c r="T84" s="18">
        <f t="shared" si="48"/>
        <v>0</v>
      </c>
      <c r="U84" s="18">
        <f t="shared" si="48"/>
        <v>0</v>
      </c>
      <c r="V84" s="18">
        <f t="shared" si="48"/>
        <v>0</v>
      </c>
      <c r="W84" s="18">
        <f t="shared" si="48"/>
        <v>0</v>
      </c>
      <c r="X84" s="18">
        <f t="shared" si="48"/>
        <v>0</v>
      </c>
      <c r="Y84" s="18">
        <f t="shared" si="48"/>
        <v>0</v>
      </c>
    </row>
    <row r="85" spans="1:25" ht="12.75">
      <c r="A85" s="8" t="s">
        <v>123</v>
      </c>
      <c r="B85" s="29">
        <f>IF(B40=0,0,B72*100/B40)</f>
        <v>8.091391076788549</v>
      </c>
      <c r="C85" s="29">
        <f aca="true" t="shared" si="49" ref="C85:Y85">IF(C40=0,0,C72*100/C40)</f>
        <v>0.9132000904816231</v>
      </c>
      <c r="D85" s="29">
        <f t="shared" si="49"/>
        <v>0</v>
      </c>
      <c r="E85" s="29">
        <f t="shared" si="49"/>
        <v>0.6702236707230531</v>
      </c>
      <c r="F85" s="29">
        <f t="shared" si="49"/>
        <v>2.244165170556553</v>
      </c>
      <c r="G85" s="29">
        <f t="shared" si="49"/>
        <v>100</v>
      </c>
      <c r="H85" s="29">
        <f t="shared" si="49"/>
        <v>0.7398712002619736</v>
      </c>
      <c r="I85" s="29">
        <f t="shared" si="49"/>
        <v>0</v>
      </c>
      <c r="J85" s="29">
        <f t="shared" si="49"/>
        <v>0</v>
      </c>
      <c r="K85" s="29">
        <f t="shared" si="49"/>
        <v>23.178351421292483</v>
      </c>
      <c r="L85" s="29">
        <f t="shared" si="49"/>
        <v>2.180882385012976</v>
      </c>
      <c r="M85" s="29">
        <f t="shared" si="49"/>
        <v>86.144578313253</v>
      </c>
      <c r="N85" s="29">
        <f t="shared" si="49"/>
        <v>5.282901793794134</v>
      </c>
      <c r="O85" s="29">
        <f t="shared" si="49"/>
        <v>0</v>
      </c>
      <c r="P85" s="29">
        <f t="shared" si="49"/>
        <v>1.8107312454694735</v>
      </c>
      <c r="Q85" s="29">
        <f t="shared" si="49"/>
        <v>0.8875772469572742</v>
      </c>
      <c r="R85" s="29">
        <f t="shared" si="49"/>
        <v>0</v>
      </c>
      <c r="S85" s="29">
        <f t="shared" si="49"/>
        <v>4.7075581776044535</v>
      </c>
      <c r="T85" s="29">
        <f t="shared" si="49"/>
        <v>30.454545454545453</v>
      </c>
      <c r="U85" s="29">
        <f t="shared" si="49"/>
        <v>0.720208080978807</v>
      </c>
      <c r="V85" s="29">
        <f t="shared" si="49"/>
        <v>0</v>
      </c>
      <c r="W85" s="29">
        <f t="shared" si="49"/>
        <v>7.136510297838674</v>
      </c>
      <c r="X85" s="29">
        <f t="shared" si="49"/>
        <v>18.703676521932444</v>
      </c>
      <c r="Y85" s="29">
        <f t="shared" si="49"/>
        <v>100</v>
      </c>
    </row>
    <row r="86" spans="1:25" ht="12.75">
      <c r="A86" s="8" t="s">
        <v>124</v>
      </c>
      <c r="B86" s="29">
        <f>IF(B40=0,0,B73*100/B40)</f>
        <v>7.293712529022931</v>
      </c>
      <c r="C86" s="29">
        <f aca="true" t="shared" si="50" ref="C86:Y86">IF(C40=0,0,C73*100/C40)</f>
        <v>4.643061313274418</v>
      </c>
      <c r="D86" s="29">
        <f t="shared" si="50"/>
        <v>8.810875621539655</v>
      </c>
      <c r="E86" s="29">
        <f t="shared" si="50"/>
        <v>3.9285014758633774</v>
      </c>
      <c r="F86" s="29">
        <f t="shared" si="50"/>
        <v>12.245661280670257</v>
      </c>
      <c r="G86" s="29">
        <f t="shared" si="50"/>
        <v>0</v>
      </c>
      <c r="H86" s="29">
        <f t="shared" si="50"/>
        <v>18.704094876347547</v>
      </c>
      <c r="I86" s="29">
        <f t="shared" si="50"/>
        <v>7.615056374740939</v>
      </c>
      <c r="J86" s="29">
        <f t="shared" si="50"/>
        <v>12.687764328423508</v>
      </c>
      <c r="K86" s="29">
        <f t="shared" si="50"/>
        <v>32.593640867116136</v>
      </c>
      <c r="L86" s="29">
        <f t="shared" si="50"/>
        <v>5.707369201578959</v>
      </c>
      <c r="M86" s="29">
        <f t="shared" si="50"/>
        <v>2.4096385542168677</v>
      </c>
      <c r="N86" s="29">
        <f t="shared" si="50"/>
        <v>9.983191331606555</v>
      </c>
      <c r="O86" s="29">
        <f t="shared" si="50"/>
        <v>9.079915008094467</v>
      </c>
      <c r="P86" s="29">
        <f t="shared" si="50"/>
        <v>19.22261934701244</v>
      </c>
      <c r="Q86" s="29">
        <f t="shared" si="50"/>
        <v>18.183660368566454</v>
      </c>
      <c r="R86" s="29">
        <f t="shared" si="50"/>
        <v>7.193738093265965</v>
      </c>
      <c r="S86" s="29">
        <f t="shared" si="50"/>
        <v>11.487674259086914</v>
      </c>
      <c r="T86" s="29">
        <f t="shared" si="50"/>
        <v>65.9090909090909</v>
      </c>
      <c r="U86" s="29">
        <f t="shared" si="50"/>
        <v>5.493112482041748</v>
      </c>
      <c r="V86" s="29">
        <f t="shared" si="50"/>
        <v>55.83558232624887</v>
      </c>
      <c r="W86" s="29">
        <f t="shared" si="50"/>
        <v>18.890327671074377</v>
      </c>
      <c r="X86" s="29">
        <f t="shared" si="50"/>
        <v>26.29275131830271</v>
      </c>
      <c r="Y86" s="29">
        <f t="shared" si="50"/>
        <v>0</v>
      </c>
    </row>
    <row r="87" spans="1:25" ht="12.75">
      <c r="A87" s="8" t="s">
        <v>125</v>
      </c>
      <c r="B87" s="29">
        <f>IF(B40=0,0,B74*100/B40)</f>
        <v>0.04180857101894778</v>
      </c>
      <c r="C87" s="29">
        <f aca="true" t="shared" si="51" ref="C87:Y87">IF(C40=0,0,C74*100/C40)</f>
        <v>0</v>
      </c>
      <c r="D87" s="29">
        <f t="shared" si="51"/>
        <v>1.2942130690834714</v>
      </c>
      <c r="E87" s="29">
        <f t="shared" si="51"/>
        <v>0</v>
      </c>
      <c r="F87" s="29">
        <f t="shared" si="51"/>
        <v>0.5984440454817475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3.13610886964866</v>
      </c>
      <c r="M87" s="29">
        <f t="shared" si="51"/>
        <v>0</v>
      </c>
      <c r="N87" s="29">
        <f t="shared" si="51"/>
        <v>0.02511811889603808</v>
      </c>
      <c r="O87" s="29">
        <f t="shared" si="51"/>
        <v>2.187546424150081</v>
      </c>
      <c r="P87" s="29">
        <f t="shared" si="51"/>
        <v>0</v>
      </c>
      <c r="Q87" s="29">
        <f t="shared" si="51"/>
        <v>1.2235241254590439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1.8432444106406753</v>
      </c>
      <c r="V87" s="29">
        <f t="shared" si="51"/>
        <v>4.656605267385964</v>
      </c>
      <c r="W87" s="29">
        <f t="shared" si="51"/>
        <v>0</v>
      </c>
      <c r="X87" s="29">
        <f t="shared" si="51"/>
        <v>3.8005689804476503</v>
      </c>
      <c r="Y87" s="29">
        <f t="shared" si="51"/>
        <v>0</v>
      </c>
    </row>
    <row r="88" spans="1:25" ht="12.75">
      <c r="A88" s="9" t="s">
        <v>134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2.75">
      <c r="A89" s="17" t="s">
        <v>135</v>
      </c>
      <c r="B89" s="25">
        <v>13707173473</v>
      </c>
      <c r="C89" s="25">
        <v>612614000</v>
      </c>
      <c r="D89" s="25">
        <v>147119756</v>
      </c>
      <c r="E89" s="25">
        <v>475253835</v>
      </c>
      <c r="F89" s="25">
        <v>289833467</v>
      </c>
      <c r="G89" s="25">
        <v>15577496</v>
      </c>
      <c r="H89" s="25">
        <v>579055686</v>
      </c>
      <c r="I89" s="25">
        <v>571320039</v>
      </c>
      <c r="J89" s="25">
        <v>403975339</v>
      </c>
      <c r="K89" s="25">
        <v>5000000000</v>
      </c>
      <c r="L89" s="25">
        <v>900000000</v>
      </c>
      <c r="M89" s="25">
        <v>71821000</v>
      </c>
      <c r="N89" s="25">
        <v>3560416381</v>
      </c>
      <c r="O89" s="25">
        <v>1872774196</v>
      </c>
      <c r="P89" s="25">
        <v>589186740</v>
      </c>
      <c r="Q89" s="25">
        <v>2695207000</v>
      </c>
      <c r="R89" s="25">
        <v>602517311</v>
      </c>
      <c r="S89" s="25">
        <v>1297847909</v>
      </c>
      <c r="T89" s="25">
        <v>6614669</v>
      </c>
      <c r="U89" s="25">
        <v>3425212000</v>
      </c>
      <c r="V89" s="25">
        <v>1075130900</v>
      </c>
      <c r="W89" s="25">
        <v>1069345000</v>
      </c>
      <c r="X89" s="25">
        <v>1107506925</v>
      </c>
      <c r="Y89" s="25">
        <v>31820000</v>
      </c>
    </row>
    <row r="90" spans="1:25" ht="12.75">
      <c r="A90" s="17" t="s">
        <v>136</v>
      </c>
      <c r="B90" s="25">
        <v>521942691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2387653</v>
      </c>
      <c r="J90" s="25">
        <v>14910000</v>
      </c>
      <c r="K90" s="25">
        <v>44326527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7778884</v>
      </c>
      <c r="T90" s="25">
        <v>0</v>
      </c>
      <c r="U90" s="25">
        <v>105730000</v>
      </c>
      <c r="V90" s="25">
        <v>0</v>
      </c>
      <c r="W90" s="25">
        <v>2020000</v>
      </c>
      <c r="X90" s="25">
        <v>0</v>
      </c>
      <c r="Y90" s="25">
        <v>0</v>
      </c>
    </row>
    <row r="91" spans="1:25" ht="12.75">
      <c r="A91" s="17" t="s">
        <v>137</v>
      </c>
      <c r="B91" s="25">
        <v>423657032</v>
      </c>
      <c r="C91" s="25">
        <v>5801000</v>
      </c>
      <c r="D91" s="25">
        <v>5774461</v>
      </c>
      <c r="E91" s="25">
        <v>6702357</v>
      </c>
      <c r="F91" s="25">
        <v>4163000</v>
      </c>
      <c r="G91" s="25">
        <v>276000</v>
      </c>
      <c r="H91" s="25">
        <v>19803000</v>
      </c>
      <c r="I91" s="25">
        <v>1621380</v>
      </c>
      <c r="J91" s="25">
        <v>7635000</v>
      </c>
      <c r="K91" s="25">
        <v>216689000</v>
      </c>
      <c r="L91" s="25">
        <v>7338000</v>
      </c>
      <c r="M91" s="25">
        <v>634460</v>
      </c>
      <c r="N91" s="25">
        <v>23426376</v>
      </c>
      <c r="O91" s="25">
        <v>21101548</v>
      </c>
      <c r="P91" s="25">
        <v>10898000</v>
      </c>
      <c r="Q91" s="25">
        <v>122470431</v>
      </c>
      <c r="R91" s="25">
        <v>8320522</v>
      </c>
      <c r="S91" s="25">
        <v>52145522</v>
      </c>
      <c r="T91" s="25">
        <v>900000</v>
      </c>
      <c r="U91" s="25">
        <v>52755000</v>
      </c>
      <c r="V91" s="25">
        <v>14300000</v>
      </c>
      <c r="W91" s="25">
        <v>85673030</v>
      </c>
      <c r="X91" s="25">
        <v>11743000</v>
      </c>
      <c r="Y91" s="25">
        <v>0</v>
      </c>
    </row>
    <row r="92" spans="1:25" ht="12.75">
      <c r="A92" s="17" t="s">
        <v>138</v>
      </c>
      <c r="B92" s="18">
        <f>IF(B176=0,0,B90*100/B176)</f>
        <v>98.9681751549203</v>
      </c>
      <c r="C92" s="18">
        <f aca="true" t="shared" si="52" ref="C92:Y92">IF(C176=0,0,C90*100/C176)</f>
        <v>0</v>
      </c>
      <c r="D92" s="18">
        <f t="shared" si="52"/>
        <v>0</v>
      </c>
      <c r="E92" s="18">
        <f t="shared" si="52"/>
        <v>0</v>
      </c>
      <c r="F92" s="18">
        <f t="shared" si="52"/>
        <v>0</v>
      </c>
      <c r="G92" s="18">
        <f t="shared" si="52"/>
        <v>0</v>
      </c>
      <c r="H92" s="18">
        <f t="shared" si="52"/>
        <v>0</v>
      </c>
      <c r="I92" s="18">
        <f t="shared" si="52"/>
        <v>103.99973691386019</v>
      </c>
      <c r="J92" s="18">
        <f t="shared" si="52"/>
        <v>75.8045655600183</v>
      </c>
      <c r="K92" s="18">
        <f t="shared" si="52"/>
        <v>23.005206912316616</v>
      </c>
      <c r="L92" s="18">
        <f t="shared" si="52"/>
        <v>0</v>
      </c>
      <c r="M92" s="18">
        <f t="shared" si="52"/>
        <v>0</v>
      </c>
      <c r="N92" s="18">
        <f t="shared" si="52"/>
        <v>0</v>
      </c>
      <c r="O92" s="18">
        <f t="shared" si="52"/>
        <v>0</v>
      </c>
      <c r="P92" s="18">
        <f t="shared" si="52"/>
        <v>0</v>
      </c>
      <c r="Q92" s="18">
        <f t="shared" si="52"/>
        <v>0</v>
      </c>
      <c r="R92" s="18">
        <f t="shared" si="52"/>
        <v>0</v>
      </c>
      <c r="S92" s="18">
        <f t="shared" si="52"/>
        <v>182.96833205848677</v>
      </c>
      <c r="T92" s="18">
        <f t="shared" si="52"/>
        <v>0</v>
      </c>
      <c r="U92" s="18">
        <f t="shared" si="52"/>
        <v>417.1796085858586</v>
      </c>
      <c r="V92" s="18">
        <f t="shared" si="52"/>
        <v>0</v>
      </c>
      <c r="W92" s="18">
        <f t="shared" si="52"/>
        <v>2.8822666830090236</v>
      </c>
      <c r="X92" s="18">
        <f t="shared" si="52"/>
        <v>0</v>
      </c>
      <c r="Y92" s="18">
        <f t="shared" si="52"/>
        <v>0</v>
      </c>
    </row>
    <row r="93" spans="1:25" ht="12.75">
      <c r="A93" s="17" t="s">
        <v>139</v>
      </c>
      <c r="B93" s="18">
        <f>IF(B89=0,0,B91*100/B89)</f>
        <v>3.0907687338641154</v>
      </c>
      <c r="C93" s="18">
        <f aca="true" t="shared" si="53" ref="C93:Y93">IF(C89=0,0,C91*100/C89)</f>
        <v>0.9469257966680488</v>
      </c>
      <c r="D93" s="18">
        <f t="shared" si="53"/>
        <v>3.9250071893811462</v>
      </c>
      <c r="E93" s="18">
        <f t="shared" si="53"/>
        <v>1.410268893464058</v>
      </c>
      <c r="F93" s="18">
        <f t="shared" si="53"/>
        <v>1.4363420632856039</v>
      </c>
      <c r="G93" s="18">
        <f t="shared" si="53"/>
        <v>1.7717866851000956</v>
      </c>
      <c r="H93" s="18">
        <f t="shared" si="53"/>
        <v>3.419878343099458</v>
      </c>
      <c r="I93" s="18">
        <f t="shared" si="53"/>
        <v>0.2837954017572977</v>
      </c>
      <c r="J93" s="18">
        <f t="shared" si="53"/>
        <v>1.889966852654835</v>
      </c>
      <c r="K93" s="18">
        <f t="shared" si="53"/>
        <v>4.33378</v>
      </c>
      <c r="L93" s="18">
        <f t="shared" si="53"/>
        <v>0.8153333333333334</v>
      </c>
      <c r="M93" s="18">
        <f t="shared" si="53"/>
        <v>0.8833906517592348</v>
      </c>
      <c r="N93" s="18">
        <f t="shared" si="53"/>
        <v>0.6579673131775764</v>
      </c>
      <c r="O93" s="18">
        <f t="shared" si="53"/>
        <v>1.126753457254491</v>
      </c>
      <c r="P93" s="18">
        <f t="shared" si="53"/>
        <v>1.8496682393089838</v>
      </c>
      <c r="Q93" s="18">
        <f t="shared" si="53"/>
        <v>4.5440083451846185</v>
      </c>
      <c r="R93" s="18">
        <f t="shared" si="53"/>
        <v>1.3809598244057755</v>
      </c>
      <c r="S93" s="18">
        <f t="shared" si="53"/>
        <v>4.0178453606461835</v>
      </c>
      <c r="T93" s="18">
        <f t="shared" si="53"/>
        <v>13.606122997235387</v>
      </c>
      <c r="U93" s="18">
        <f t="shared" si="53"/>
        <v>1.5401966360038444</v>
      </c>
      <c r="V93" s="18">
        <f t="shared" si="53"/>
        <v>1.3300705988452197</v>
      </c>
      <c r="W93" s="18">
        <f t="shared" si="53"/>
        <v>8.011729610181934</v>
      </c>
      <c r="X93" s="18">
        <f t="shared" si="53"/>
        <v>1.0603093971624602</v>
      </c>
      <c r="Y93" s="18">
        <f t="shared" si="53"/>
        <v>0</v>
      </c>
    </row>
    <row r="94" spans="1:25" ht="12.75">
      <c r="A94" s="17" t="s">
        <v>140</v>
      </c>
      <c r="B94" s="18">
        <f>IF(B89=0,0,(B91+B90)*100/B89)</f>
        <v>6.898575587903775</v>
      </c>
      <c r="C94" s="18">
        <f aca="true" t="shared" si="54" ref="C94:Y94">IF(C89=0,0,(C91+C90)*100/C89)</f>
        <v>0.9469257966680488</v>
      </c>
      <c r="D94" s="18">
        <f t="shared" si="54"/>
        <v>3.9250071893811462</v>
      </c>
      <c r="E94" s="18">
        <f t="shared" si="54"/>
        <v>1.410268893464058</v>
      </c>
      <c r="F94" s="18">
        <f t="shared" si="54"/>
        <v>1.4363420632856039</v>
      </c>
      <c r="G94" s="18">
        <f t="shared" si="54"/>
        <v>1.7717866851000956</v>
      </c>
      <c r="H94" s="18">
        <f t="shared" si="54"/>
        <v>3.419878343099458</v>
      </c>
      <c r="I94" s="18">
        <f t="shared" si="54"/>
        <v>0.7017140527780438</v>
      </c>
      <c r="J94" s="18">
        <f t="shared" si="54"/>
        <v>5.580786207348167</v>
      </c>
      <c r="K94" s="18">
        <f t="shared" si="54"/>
        <v>5.22031054</v>
      </c>
      <c r="L94" s="18">
        <f t="shared" si="54"/>
        <v>0.8153333333333334</v>
      </c>
      <c r="M94" s="18">
        <f t="shared" si="54"/>
        <v>0.8833906517592348</v>
      </c>
      <c r="N94" s="18">
        <f t="shared" si="54"/>
        <v>0.6579673131775764</v>
      </c>
      <c r="O94" s="18">
        <f t="shared" si="54"/>
        <v>1.126753457254491</v>
      </c>
      <c r="P94" s="18">
        <f t="shared" si="54"/>
        <v>1.8496682393089838</v>
      </c>
      <c r="Q94" s="18">
        <f t="shared" si="54"/>
        <v>4.5440083451846185</v>
      </c>
      <c r="R94" s="18">
        <f t="shared" si="54"/>
        <v>1.3809598244057755</v>
      </c>
      <c r="S94" s="18">
        <f t="shared" si="54"/>
        <v>4.617213279341192</v>
      </c>
      <c r="T94" s="18">
        <f t="shared" si="54"/>
        <v>13.606122997235387</v>
      </c>
      <c r="U94" s="18">
        <f t="shared" si="54"/>
        <v>4.627012868108602</v>
      </c>
      <c r="V94" s="18">
        <f t="shared" si="54"/>
        <v>1.3300705988452197</v>
      </c>
      <c r="W94" s="18">
        <f t="shared" si="54"/>
        <v>8.200630292375239</v>
      </c>
      <c r="X94" s="18">
        <f t="shared" si="54"/>
        <v>1.0603093971624602</v>
      </c>
      <c r="Y94" s="18">
        <f t="shared" si="54"/>
        <v>0</v>
      </c>
    </row>
    <row r="95" spans="1:25" ht="12.75">
      <c r="A95" s="17" t="s">
        <v>141</v>
      </c>
      <c r="B95" s="18">
        <f>IF(B89=0,0,B176*100/B89)</f>
        <v>3.847506380792705</v>
      </c>
      <c r="C95" s="18">
        <f aca="true" t="shared" si="55" ref="C95:Y95">IF(C89=0,0,C176*100/C89)</f>
        <v>3.101463564332516</v>
      </c>
      <c r="D95" s="18">
        <f t="shared" si="55"/>
        <v>47.113117153348185</v>
      </c>
      <c r="E95" s="18">
        <f t="shared" si="55"/>
        <v>5.981473879111359</v>
      </c>
      <c r="F95" s="18">
        <f t="shared" si="55"/>
        <v>0.5865437202943855</v>
      </c>
      <c r="G95" s="18">
        <f t="shared" si="55"/>
        <v>21.184406017501143</v>
      </c>
      <c r="H95" s="18">
        <f t="shared" si="55"/>
        <v>5.2602626546007185</v>
      </c>
      <c r="I95" s="18">
        <f t="shared" si="55"/>
        <v>0.40184587328994426</v>
      </c>
      <c r="J95" s="18">
        <f t="shared" si="55"/>
        <v>4.868861561868756</v>
      </c>
      <c r="K95" s="18">
        <f t="shared" si="55"/>
        <v>3.8536082</v>
      </c>
      <c r="L95" s="18">
        <f t="shared" si="55"/>
        <v>8.867777777777778</v>
      </c>
      <c r="M95" s="18">
        <f t="shared" si="55"/>
        <v>10.597179098035394</v>
      </c>
      <c r="N95" s="18">
        <f t="shared" si="55"/>
        <v>0.7100991652245743</v>
      </c>
      <c r="O95" s="18">
        <f t="shared" si="55"/>
        <v>4.022694308844482</v>
      </c>
      <c r="P95" s="18">
        <f t="shared" si="55"/>
        <v>10.862430474928882</v>
      </c>
      <c r="Q95" s="18">
        <f t="shared" si="55"/>
        <v>6.645500698091093</v>
      </c>
      <c r="R95" s="18">
        <f t="shared" si="55"/>
        <v>0.643301516692854</v>
      </c>
      <c r="S95" s="18">
        <f t="shared" si="55"/>
        <v>0.3275801402088633</v>
      </c>
      <c r="T95" s="18">
        <f t="shared" si="55"/>
        <v>7.911703518346874</v>
      </c>
      <c r="U95" s="18">
        <f t="shared" si="55"/>
        <v>0.7399250031822848</v>
      </c>
      <c r="V95" s="18">
        <f t="shared" si="55"/>
        <v>8.836133348971739</v>
      </c>
      <c r="W95" s="18">
        <f t="shared" si="55"/>
        <v>6.5538932711145605</v>
      </c>
      <c r="X95" s="18">
        <f t="shared" si="55"/>
        <v>0.1354393337089066</v>
      </c>
      <c r="Y95" s="18">
        <f t="shared" si="55"/>
        <v>18.541797611565052</v>
      </c>
    </row>
    <row r="96" spans="1:25" ht="12.75">
      <c r="A96" s="17" t="s">
        <v>142</v>
      </c>
      <c r="B96" s="18">
        <f>IF(B5=0,0,B91*100/B5)</f>
        <v>6.285482236060218</v>
      </c>
      <c r="C96" s="18">
        <f aca="true" t="shared" si="56" ref="C96:Y96">IF(C5=0,0,C91*100/C5)</f>
        <v>4.364064017426284</v>
      </c>
      <c r="D96" s="18">
        <f t="shared" si="56"/>
        <v>2.49115277800247</v>
      </c>
      <c r="E96" s="18">
        <f t="shared" si="56"/>
        <v>4.370648413953872</v>
      </c>
      <c r="F96" s="18">
        <f t="shared" si="56"/>
        <v>4.159632070701315</v>
      </c>
      <c r="G96" s="18">
        <f t="shared" si="56"/>
        <v>0.5273509318873727</v>
      </c>
      <c r="H96" s="18">
        <f t="shared" si="56"/>
        <v>9.656899711231244</v>
      </c>
      <c r="I96" s="18">
        <f t="shared" si="56"/>
        <v>1.8463754749117591</v>
      </c>
      <c r="J96" s="18">
        <f t="shared" si="56"/>
        <v>5.838578469561682</v>
      </c>
      <c r="K96" s="18">
        <f t="shared" si="56"/>
        <v>11.096772861147793</v>
      </c>
      <c r="L96" s="18">
        <f t="shared" si="56"/>
        <v>2.088192609422502</v>
      </c>
      <c r="M96" s="18">
        <f t="shared" si="56"/>
        <v>0.5387737771739131</v>
      </c>
      <c r="N96" s="18">
        <f t="shared" si="56"/>
        <v>5.693297420073108</v>
      </c>
      <c r="O96" s="18">
        <f t="shared" si="56"/>
        <v>3.271876976961249</v>
      </c>
      <c r="P96" s="18">
        <f t="shared" si="56"/>
        <v>3.504980980637846</v>
      </c>
      <c r="Q96" s="18">
        <f t="shared" si="56"/>
        <v>5.834373947455573</v>
      </c>
      <c r="R96" s="18">
        <f t="shared" si="56"/>
        <v>5.607877673387109</v>
      </c>
      <c r="S96" s="18">
        <f t="shared" si="56"/>
        <v>22.39041595192597</v>
      </c>
      <c r="T96" s="18">
        <f t="shared" si="56"/>
        <v>0.826868956053045</v>
      </c>
      <c r="U96" s="18">
        <f t="shared" si="56"/>
        <v>7.9150464583070255</v>
      </c>
      <c r="V96" s="18">
        <f t="shared" si="56"/>
        <v>2.693985411937121</v>
      </c>
      <c r="W96" s="18">
        <f t="shared" si="56"/>
        <v>9.581028512253207</v>
      </c>
      <c r="X96" s="18">
        <f t="shared" si="56"/>
        <v>6.278042119722996</v>
      </c>
      <c r="Y96" s="18">
        <f t="shared" si="56"/>
        <v>0</v>
      </c>
    </row>
    <row r="97" spans="1:25" ht="12.75">
      <c r="A97" s="9" t="s">
        <v>143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2.75">
      <c r="A98" s="8" t="s">
        <v>144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.75">
      <c r="A99" s="15" t="s">
        <v>145</v>
      </c>
      <c r="B99" s="30">
        <v>6</v>
      </c>
      <c r="C99" s="30">
        <v>0</v>
      </c>
      <c r="D99" s="30">
        <v>10</v>
      </c>
      <c r="E99" s="30">
        <v>10</v>
      </c>
      <c r="F99" s="30">
        <v>0</v>
      </c>
      <c r="G99" s="30">
        <v>0</v>
      </c>
      <c r="H99" s="30">
        <v>5</v>
      </c>
      <c r="I99" s="30">
        <v>0</v>
      </c>
      <c r="J99" s="30">
        <v>8</v>
      </c>
      <c r="K99" s="30">
        <v>4.8</v>
      </c>
      <c r="L99" s="30">
        <v>6</v>
      </c>
      <c r="M99" s="30">
        <v>0</v>
      </c>
      <c r="N99" s="30">
        <v>0</v>
      </c>
      <c r="O99" s="30">
        <v>7</v>
      </c>
      <c r="P99" s="30">
        <v>6</v>
      </c>
      <c r="Q99" s="30">
        <v>3.5</v>
      </c>
      <c r="R99" s="30">
        <v>7.8</v>
      </c>
      <c r="S99" s="30">
        <v>4.7</v>
      </c>
      <c r="T99" s="30">
        <v>0</v>
      </c>
      <c r="U99" s="30">
        <v>6</v>
      </c>
      <c r="V99" s="30">
        <v>4.6</v>
      </c>
      <c r="W99" s="30">
        <v>6</v>
      </c>
      <c r="X99" s="30">
        <v>4</v>
      </c>
      <c r="Y99" s="30">
        <v>0</v>
      </c>
    </row>
    <row r="100" spans="1:25" ht="12.75">
      <c r="A100" s="17" t="s">
        <v>146</v>
      </c>
      <c r="B100" s="31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14.2</v>
      </c>
      <c r="I100" s="31">
        <v>0</v>
      </c>
      <c r="J100" s="31">
        <v>0</v>
      </c>
      <c r="K100" s="31">
        <v>12.2</v>
      </c>
      <c r="L100" s="31">
        <v>5.9</v>
      </c>
      <c r="M100" s="31">
        <v>0</v>
      </c>
      <c r="N100" s="31">
        <v>0</v>
      </c>
      <c r="O100" s="31">
        <v>0</v>
      </c>
      <c r="P100" s="31">
        <v>12.2</v>
      </c>
      <c r="Q100" s="31">
        <v>6.7</v>
      </c>
      <c r="R100" s="31">
        <v>0</v>
      </c>
      <c r="S100" s="31">
        <v>0</v>
      </c>
      <c r="T100" s="31">
        <v>0</v>
      </c>
      <c r="U100" s="31">
        <v>12</v>
      </c>
      <c r="V100" s="31">
        <v>0</v>
      </c>
      <c r="W100" s="31">
        <v>0</v>
      </c>
      <c r="X100" s="31">
        <v>0</v>
      </c>
      <c r="Y100" s="31">
        <v>0</v>
      </c>
    </row>
    <row r="101" spans="1:25" ht="12.75">
      <c r="A101" s="17" t="s">
        <v>147</v>
      </c>
      <c r="B101" s="31">
        <v>18.9</v>
      </c>
      <c r="C101" s="31">
        <v>0</v>
      </c>
      <c r="D101" s="31">
        <v>30</v>
      </c>
      <c r="E101" s="31">
        <v>0</v>
      </c>
      <c r="F101" s="31">
        <v>0</v>
      </c>
      <c r="G101" s="31">
        <v>0</v>
      </c>
      <c r="H101" s="31">
        <v>14.2</v>
      </c>
      <c r="I101" s="31">
        <v>0</v>
      </c>
      <c r="J101" s="31">
        <v>16</v>
      </c>
      <c r="K101" s="31">
        <v>12.2</v>
      </c>
      <c r="L101" s="31">
        <v>3.9</v>
      </c>
      <c r="M101" s="31">
        <v>0</v>
      </c>
      <c r="N101" s="31">
        <v>0</v>
      </c>
      <c r="O101" s="31">
        <v>0</v>
      </c>
      <c r="P101" s="31">
        <v>12.2</v>
      </c>
      <c r="Q101" s="31">
        <v>6.7</v>
      </c>
      <c r="R101" s="31">
        <v>12.1</v>
      </c>
      <c r="S101" s="31">
        <v>9.6</v>
      </c>
      <c r="T101" s="31">
        <v>0</v>
      </c>
      <c r="U101" s="31">
        <v>0</v>
      </c>
      <c r="V101" s="31">
        <v>5.8</v>
      </c>
      <c r="W101" s="31">
        <v>16.5</v>
      </c>
      <c r="X101" s="31">
        <v>0</v>
      </c>
      <c r="Y101" s="31">
        <v>0</v>
      </c>
    </row>
    <row r="102" spans="1:25" ht="12.75">
      <c r="A102" s="17" t="s">
        <v>148</v>
      </c>
      <c r="B102" s="31">
        <v>0</v>
      </c>
      <c r="C102" s="31">
        <v>0</v>
      </c>
      <c r="D102" s="31">
        <v>10</v>
      </c>
      <c r="E102" s="31">
        <v>9</v>
      </c>
      <c r="F102" s="31">
        <v>6</v>
      </c>
      <c r="G102" s="31">
        <v>0</v>
      </c>
      <c r="H102" s="31">
        <v>5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11</v>
      </c>
      <c r="Q102" s="31">
        <v>0</v>
      </c>
      <c r="R102" s="31">
        <v>0</v>
      </c>
      <c r="S102" s="31">
        <v>18.6</v>
      </c>
      <c r="T102" s="31">
        <v>0</v>
      </c>
      <c r="U102" s="31">
        <v>17.3</v>
      </c>
      <c r="V102" s="31">
        <v>-7.2</v>
      </c>
      <c r="W102" s="31">
        <v>0</v>
      </c>
      <c r="X102" s="31">
        <v>6</v>
      </c>
      <c r="Y102" s="31">
        <v>0</v>
      </c>
    </row>
    <row r="103" spans="1:25" ht="12.75">
      <c r="A103" s="17" t="s">
        <v>149</v>
      </c>
      <c r="B103" s="31">
        <v>8.6</v>
      </c>
      <c r="C103" s="31">
        <v>0</v>
      </c>
      <c r="D103" s="31">
        <v>0</v>
      </c>
      <c r="E103" s="31">
        <v>9</v>
      </c>
      <c r="F103" s="31">
        <v>6</v>
      </c>
      <c r="G103" s="31">
        <v>0</v>
      </c>
      <c r="H103" s="31">
        <v>5</v>
      </c>
      <c r="I103" s="31">
        <v>0</v>
      </c>
      <c r="J103" s="31">
        <v>10</v>
      </c>
      <c r="K103" s="31">
        <v>4</v>
      </c>
      <c r="L103" s="31">
        <v>9.5</v>
      </c>
      <c r="M103" s="31">
        <v>0</v>
      </c>
      <c r="N103" s="31">
        <v>15</v>
      </c>
      <c r="O103" s="31">
        <v>7</v>
      </c>
      <c r="P103" s="31">
        <v>11</v>
      </c>
      <c r="Q103" s="31">
        <v>6</v>
      </c>
      <c r="R103" s="31">
        <v>5.8</v>
      </c>
      <c r="S103" s="31">
        <v>5.9</v>
      </c>
      <c r="T103" s="31">
        <v>0</v>
      </c>
      <c r="U103" s="31">
        <v>5.9</v>
      </c>
      <c r="V103" s="31">
        <v>39</v>
      </c>
      <c r="W103" s="31">
        <v>10</v>
      </c>
      <c r="X103" s="31">
        <v>6</v>
      </c>
      <c r="Y103" s="31">
        <v>0</v>
      </c>
    </row>
    <row r="104" spans="1:25" ht="12.75">
      <c r="A104" s="17" t="s">
        <v>150</v>
      </c>
      <c r="B104" s="31">
        <v>-7.9</v>
      </c>
      <c r="C104" s="31">
        <v>0</v>
      </c>
      <c r="D104" s="31">
        <v>10</v>
      </c>
      <c r="E104" s="31">
        <v>10</v>
      </c>
      <c r="F104" s="31">
        <v>6</v>
      </c>
      <c r="G104" s="31">
        <v>0</v>
      </c>
      <c r="H104" s="31">
        <v>5</v>
      </c>
      <c r="I104" s="31">
        <v>0</v>
      </c>
      <c r="J104" s="31">
        <v>10</v>
      </c>
      <c r="K104" s="31">
        <v>4.8</v>
      </c>
      <c r="L104" s="31">
        <v>6</v>
      </c>
      <c r="M104" s="31">
        <v>0</v>
      </c>
      <c r="N104" s="31">
        <v>0</v>
      </c>
      <c r="O104" s="31">
        <v>7</v>
      </c>
      <c r="P104" s="31">
        <v>10</v>
      </c>
      <c r="Q104" s="31">
        <v>6</v>
      </c>
      <c r="R104" s="31">
        <v>5.8</v>
      </c>
      <c r="S104" s="31">
        <v>9.1</v>
      </c>
      <c r="T104" s="31">
        <v>0</v>
      </c>
      <c r="U104" s="31">
        <v>6</v>
      </c>
      <c r="V104" s="31">
        <v>5.8</v>
      </c>
      <c r="W104" s="31">
        <v>7.9</v>
      </c>
      <c r="X104" s="31">
        <v>3</v>
      </c>
      <c r="Y104" s="31">
        <v>0</v>
      </c>
    </row>
    <row r="105" spans="1:25" ht="12.75">
      <c r="A105" s="17" t="s">
        <v>151</v>
      </c>
      <c r="B105" s="31">
        <v>7.4</v>
      </c>
      <c r="C105" s="31">
        <v>0</v>
      </c>
      <c r="D105" s="31">
        <v>10</v>
      </c>
      <c r="E105" s="31">
        <v>9.9</v>
      </c>
      <c r="F105" s="31">
        <v>6</v>
      </c>
      <c r="G105" s="31">
        <v>0</v>
      </c>
      <c r="H105" s="31">
        <v>5</v>
      </c>
      <c r="I105" s="31">
        <v>0</v>
      </c>
      <c r="J105" s="31">
        <v>10</v>
      </c>
      <c r="K105" s="31">
        <v>4.8</v>
      </c>
      <c r="L105" s="31">
        <v>5.4</v>
      </c>
      <c r="M105" s="31">
        <v>0</v>
      </c>
      <c r="N105" s="31">
        <v>5.4</v>
      </c>
      <c r="O105" s="31">
        <v>7</v>
      </c>
      <c r="P105" s="31">
        <v>10</v>
      </c>
      <c r="Q105" s="31">
        <v>6</v>
      </c>
      <c r="R105" s="31">
        <v>5.8</v>
      </c>
      <c r="S105" s="31">
        <v>14.8</v>
      </c>
      <c r="T105" s="31">
        <v>0</v>
      </c>
      <c r="U105" s="31">
        <v>34</v>
      </c>
      <c r="V105" s="31">
        <v>5.8</v>
      </c>
      <c r="W105" s="31">
        <v>8</v>
      </c>
      <c r="X105" s="31">
        <v>3</v>
      </c>
      <c r="Y105" s="31">
        <v>0</v>
      </c>
    </row>
    <row r="106" spans="1:25" ht="12.75">
      <c r="A106" s="17" t="s">
        <v>125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5.4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</row>
    <row r="107" spans="1:25" ht="12.75">
      <c r="A107" s="8" t="s">
        <v>152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.75">
      <c r="A108" s="15" t="s">
        <v>145</v>
      </c>
      <c r="B108" s="32">
        <v>219.69</v>
      </c>
      <c r="C108" s="32">
        <v>0</v>
      </c>
      <c r="D108" s="32">
        <v>246.84</v>
      </c>
      <c r="E108" s="32">
        <v>328.1</v>
      </c>
      <c r="F108" s="32">
        <v>0</v>
      </c>
      <c r="G108" s="32">
        <v>0</v>
      </c>
      <c r="H108" s="32">
        <v>210</v>
      </c>
      <c r="I108" s="32">
        <v>0</v>
      </c>
      <c r="J108" s="32">
        <v>243.57</v>
      </c>
      <c r="K108" s="32">
        <v>425.83</v>
      </c>
      <c r="L108" s="32">
        <v>309.7</v>
      </c>
      <c r="M108" s="32">
        <v>0</v>
      </c>
      <c r="N108" s="32">
        <v>0</v>
      </c>
      <c r="O108" s="32">
        <v>18.96</v>
      </c>
      <c r="P108" s="32">
        <v>177.15</v>
      </c>
      <c r="Q108" s="32">
        <v>275.5</v>
      </c>
      <c r="R108" s="32">
        <v>208.54</v>
      </c>
      <c r="S108" s="32">
        <v>182.88</v>
      </c>
      <c r="T108" s="32">
        <v>0</v>
      </c>
      <c r="U108" s="32">
        <v>54.62</v>
      </c>
      <c r="V108" s="32">
        <v>391.28</v>
      </c>
      <c r="W108" s="32">
        <v>337.31</v>
      </c>
      <c r="X108" s="32">
        <v>56.55</v>
      </c>
      <c r="Y108" s="32">
        <v>0</v>
      </c>
    </row>
    <row r="109" spans="1:25" ht="12.75">
      <c r="A109" s="17" t="s">
        <v>146</v>
      </c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72.62</v>
      </c>
      <c r="I109" s="33">
        <v>0</v>
      </c>
      <c r="J109" s="33">
        <v>0</v>
      </c>
      <c r="K109" s="33">
        <v>195.21</v>
      </c>
      <c r="L109" s="33">
        <v>160</v>
      </c>
      <c r="M109" s="33">
        <v>0</v>
      </c>
      <c r="N109" s="33">
        <v>0</v>
      </c>
      <c r="O109" s="33">
        <v>0</v>
      </c>
      <c r="P109" s="33">
        <v>86.76</v>
      </c>
      <c r="Q109" s="33">
        <v>167.82</v>
      </c>
      <c r="R109" s="33">
        <v>0</v>
      </c>
      <c r="S109" s="33">
        <v>0</v>
      </c>
      <c r="T109" s="33">
        <v>0</v>
      </c>
      <c r="U109" s="33">
        <v>28</v>
      </c>
      <c r="V109" s="33">
        <v>0</v>
      </c>
      <c r="W109" s="33">
        <v>0</v>
      </c>
      <c r="X109" s="33">
        <v>0</v>
      </c>
      <c r="Y109" s="33">
        <v>0</v>
      </c>
    </row>
    <row r="110" spans="1:25" ht="12.75">
      <c r="A110" s="17" t="s">
        <v>147</v>
      </c>
      <c r="B110" s="33">
        <v>697.5</v>
      </c>
      <c r="C110" s="33">
        <v>0</v>
      </c>
      <c r="D110" s="33">
        <v>240</v>
      </c>
      <c r="E110" s="33">
        <v>0</v>
      </c>
      <c r="F110" s="33">
        <v>0</v>
      </c>
      <c r="G110" s="33">
        <v>0</v>
      </c>
      <c r="H110" s="33">
        <v>647.86</v>
      </c>
      <c r="I110" s="33">
        <v>0</v>
      </c>
      <c r="J110" s="33">
        <v>624.08</v>
      </c>
      <c r="K110" s="33">
        <v>1390</v>
      </c>
      <c r="L110" s="33">
        <v>551</v>
      </c>
      <c r="M110" s="33">
        <v>0</v>
      </c>
      <c r="N110" s="33">
        <v>0</v>
      </c>
      <c r="O110" s="33">
        <v>0</v>
      </c>
      <c r="P110" s="33">
        <v>355.36</v>
      </c>
      <c r="Q110" s="33">
        <v>792.99</v>
      </c>
      <c r="R110" s="33">
        <v>278</v>
      </c>
      <c r="S110" s="33">
        <v>527</v>
      </c>
      <c r="T110" s="33">
        <v>0</v>
      </c>
      <c r="U110" s="33">
        <v>0</v>
      </c>
      <c r="V110" s="33">
        <v>718.1</v>
      </c>
      <c r="W110" s="33">
        <v>566.6</v>
      </c>
      <c r="X110" s="33">
        <v>0</v>
      </c>
      <c r="Y110" s="33">
        <v>0</v>
      </c>
    </row>
    <row r="111" spans="1:25" ht="12.75">
      <c r="A111" s="17" t="s">
        <v>148</v>
      </c>
      <c r="B111" s="33">
        <v>21.6</v>
      </c>
      <c r="C111" s="33">
        <v>0</v>
      </c>
      <c r="D111" s="33">
        <v>253.45</v>
      </c>
      <c r="E111" s="33">
        <v>36</v>
      </c>
      <c r="F111" s="33">
        <v>21.41</v>
      </c>
      <c r="G111" s="33">
        <v>0</v>
      </c>
      <c r="H111" s="33">
        <v>60.06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130.36</v>
      </c>
      <c r="Q111" s="33">
        <v>0</v>
      </c>
      <c r="R111" s="33">
        <v>0</v>
      </c>
      <c r="S111" s="33">
        <v>105</v>
      </c>
      <c r="T111" s="33">
        <v>0</v>
      </c>
      <c r="U111" s="33">
        <v>81</v>
      </c>
      <c r="V111" s="33">
        <v>40.09</v>
      </c>
      <c r="W111" s="33">
        <v>0</v>
      </c>
      <c r="X111" s="33">
        <v>29.72</v>
      </c>
      <c r="Y111" s="33">
        <v>0</v>
      </c>
    </row>
    <row r="112" spans="1:25" ht="12.75">
      <c r="A112" s="17" t="s">
        <v>149</v>
      </c>
      <c r="B112" s="33">
        <v>331.41</v>
      </c>
      <c r="C112" s="33">
        <v>0</v>
      </c>
      <c r="D112" s="33">
        <v>0</v>
      </c>
      <c r="E112" s="33">
        <v>296.4</v>
      </c>
      <c r="F112" s="33">
        <v>63.66</v>
      </c>
      <c r="G112" s="33">
        <v>0</v>
      </c>
      <c r="H112" s="33">
        <v>139.68</v>
      </c>
      <c r="I112" s="33">
        <v>0</v>
      </c>
      <c r="J112" s="33">
        <v>111.93</v>
      </c>
      <c r="K112" s="33">
        <v>682.2</v>
      </c>
      <c r="L112" s="33">
        <v>304.5</v>
      </c>
      <c r="M112" s="33">
        <v>0</v>
      </c>
      <c r="N112" s="33">
        <v>84.9</v>
      </c>
      <c r="O112" s="33">
        <v>156.46</v>
      </c>
      <c r="P112" s="33">
        <v>116.55</v>
      </c>
      <c r="Q112" s="33">
        <v>171.39</v>
      </c>
      <c r="R112" s="33">
        <v>195.25</v>
      </c>
      <c r="S112" s="33">
        <v>159.7</v>
      </c>
      <c r="T112" s="33">
        <v>0</v>
      </c>
      <c r="U112" s="33">
        <v>45.78</v>
      </c>
      <c r="V112" s="33">
        <v>202.85</v>
      </c>
      <c r="W112" s="33">
        <v>337.7</v>
      </c>
      <c r="X112" s="33">
        <v>167.16</v>
      </c>
      <c r="Y112" s="33">
        <v>0</v>
      </c>
    </row>
    <row r="113" spans="1:25" ht="12.75">
      <c r="A113" s="17" t="s">
        <v>150</v>
      </c>
      <c r="B113" s="33">
        <v>91.41</v>
      </c>
      <c r="C113" s="33">
        <v>0</v>
      </c>
      <c r="D113" s="33">
        <v>88.08</v>
      </c>
      <c r="E113" s="33">
        <v>98.8</v>
      </c>
      <c r="F113" s="33">
        <v>65.91</v>
      </c>
      <c r="G113" s="33">
        <v>0</v>
      </c>
      <c r="H113" s="33">
        <v>84.48</v>
      </c>
      <c r="I113" s="33">
        <v>0</v>
      </c>
      <c r="J113" s="33">
        <v>50.94</v>
      </c>
      <c r="K113" s="33">
        <v>122.8</v>
      </c>
      <c r="L113" s="33">
        <v>106</v>
      </c>
      <c r="M113" s="33">
        <v>0</v>
      </c>
      <c r="N113" s="33">
        <v>0</v>
      </c>
      <c r="O113" s="33">
        <v>89.5</v>
      </c>
      <c r="P113" s="33">
        <v>112.84</v>
      </c>
      <c r="Q113" s="33">
        <v>76.1</v>
      </c>
      <c r="R113" s="33">
        <v>82.5</v>
      </c>
      <c r="S113" s="33">
        <v>155</v>
      </c>
      <c r="T113" s="33">
        <v>0</v>
      </c>
      <c r="U113" s="33">
        <v>44.2</v>
      </c>
      <c r="V113" s="33">
        <v>84.81</v>
      </c>
      <c r="W113" s="33">
        <v>85.06</v>
      </c>
      <c r="X113" s="33">
        <v>89.36</v>
      </c>
      <c r="Y113" s="33">
        <v>0</v>
      </c>
    </row>
    <row r="114" spans="1:25" ht="12.75">
      <c r="A114" s="17" t="s">
        <v>151</v>
      </c>
      <c r="B114" s="33">
        <v>85.34</v>
      </c>
      <c r="C114" s="33">
        <v>0</v>
      </c>
      <c r="D114" s="33">
        <v>64.06</v>
      </c>
      <c r="E114" s="33">
        <v>56.4</v>
      </c>
      <c r="F114" s="33">
        <v>51.45</v>
      </c>
      <c r="G114" s="33">
        <v>0</v>
      </c>
      <c r="H114" s="33">
        <v>53.27</v>
      </c>
      <c r="I114" s="33">
        <v>0</v>
      </c>
      <c r="J114" s="33">
        <v>35.4</v>
      </c>
      <c r="K114" s="33">
        <v>82.44</v>
      </c>
      <c r="L114" s="33">
        <v>125</v>
      </c>
      <c r="M114" s="33">
        <v>0</v>
      </c>
      <c r="N114" s="33">
        <v>65.03</v>
      </c>
      <c r="O114" s="33">
        <v>125.8</v>
      </c>
      <c r="P114" s="33">
        <v>134.32</v>
      </c>
      <c r="Q114" s="33">
        <v>79.95</v>
      </c>
      <c r="R114" s="33">
        <v>73.05</v>
      </c>
      <c r="S114" s="33">
        <v>85</v>
      </c>
      <c r="T114" s="33">
        <v>0</v>
      </c>
      <c r="U114" s="33">
        <v>38.06</v>
      </c>
      <c r="V114" s="33">
        <v>80.5</v>
      </c>
      <c r="W114" s="33">
        <v>102.74</v>
      </c>
      <c r="X114" s="33">
        <v>82.5</v>
      </c>
      <c r="Y114" s="33">
        <v>0</v>
      </c>
    </row>
    <row r="115" spans="1:25" ht="12.75">
      <c r="A115" s="17" t="s">
        <v>125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79.09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</row>
    <row r="116" spans="1:25" ht="12.75">
      <c r="A116" s="19" t="s">
        <v>153</v>
      </c>
      <c r="B116" s="34">
        <v>1446.96</v>
      </c>
      <c r="C116" s="34">
        <v>0</v>
      </c>
      <c r="D116" s="34">
        <v>892.43</v>
      </c>
      <c r="E116" s="34">
        <v>815.7</v>
      </c>
      <c r="F116" s="34">
        <v>202.44</v>
      </c>
      <c r="G116" s="34">
        <v>0</v>
      </c>
      <c r="H116" s="34">
        <v>1267.97</v>
      </c>
      <c r="I116" s="34">
        <v>0</v>
      </c>
      <c r="J116" s="34">
        <v>1065.91</v>
      </c>
      <c r="K116" s="34">
        <v>2898.48</v>
      </c>
      <c r="L116" s="34">
        <v>1556.2</v>
      </c>
      <c r="M116" s="34">
        <v>0</v>
      </c>
      <c r="N116" s="34">
        <v>229.02</v>
      </c>
      <c r="O116" s="34">
        <v>390.71</v>
      </c>
      <c r="P116" s="34">
        <v>1113.34</v>
      </c>
      <c r="Q116" s="34">
        <v>1563.75</v>
      </c>
      <c r="R116" s="34">
        <v>837.34</v>
      </c>
      <c r="S116" s="34">
        <v>1214.58</v>
      </c>
      <c r="T116" s="34">
        <v>0</v>
      </c>
      <c r="U116" s="34">
        <v>291.66</v>
      </c>
      <c r="V116" s="34">
        <v>1517.63</v>
      </c>
      <c r="W116" s="34">
        <v>1429.41</v>
      </c>
      <c r="X116" s="34">
        <v>425.29</v>
      </c>
      <c r="Y116" s="34">
        <v>0</v>
      </c>
    </row>
    <row r="117" spans="1:25" ht="12.75">
      <c r="A117" s="9" t="s">
        <v>154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2.75">
      <c r="A118" s="17" t="s">
        <v>155</v>
      </c>
      <c r="B118" s="35">
        <v>178083</v>
      </c>
      <c r="C118" s="35">
        <v>11242</v>
      </c>
      <c r="D118" s="35">
        <v>14511</v>
      </c>
      <c r="E118" s="35">
        <v>10793</v>
      </c>
      <c r="F118" s="35">
        <v>2</v>
      </c>
      <c r="G118" s="35">
        <v>0</v>
      </c>
      <c r="H118" s="35">
        <v>19473</v>
      </c>
      <c r="I118" s="35">
        <v>10981</v>
      </c>
      <c r="J118" s="35">
        <v>11992</v>
      </c>
      <c r="K118" s="35">
        <v>115018</v>
      </c>
      <c r="L118" s="35">
        <v>21667000</v>
      </c>
      <c r="M118" s="35">
        <v>0</v>
      </c>
      <c r="N118" s="35">
        <v>55150</v>
      </c>
      <c r="O118" s="35">
        <v>38593</v>
      </c>
      <c r="P118" s="35">
        <v>19788</v>
      </c>
      <c r="Q118" s="35">
        <v>100228</v>
      </c>
      <c r="R118" s="35">
        <v>9846</v>
      </c>
      <c r="S118" s="35">
        <v>12000</v>
      </c>
      <c r="T118" s="35">
        <v>0</v>
      </c>
      <c r="U118" s="35">
        <v>34185</v>
      </c>
      <c r="V118" s="35">
        <v>32741</v>
      </c>
      <c r="W118" s="35">
        <v>34670</v>
      </c>
      <c r="X118" s="35">
        <v>15600</v>
      </c>
      <c r="Y118" s="35">
        <v>0</v>
      </c>
    </row>
    <row r="119" spans="1:25" ht="12.75">
      <c r="A119" s="9" t="s">
        <v>156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2.75">
      <c r="A120" s="17" t="s">
        <v>157</v>
      </c>
      <c r="B120" s="35">
        <v>10</v>
      </c>
      <c r="C120" s="35">
        <v>6</v>
      </c>
      <c r="D120" s="35">
        <v>6</v>
      </c>
      <c r="E120" s="35">
        <v>6</v>
      </c>
      <c r="F120" s="35">
        <v>0</v>
      </c>
      <c r="G120" s="35">
        <v>0</v>
      </c>
      <c r="H120" s="35">
        <v>6</v>
      </c>
      <c r="I120" s="35">
        <v>6</v>
      </c>
      <c r="J120" s="35">
        <v>6</v>
      </c>
      <c r="K120" s="35">
        <v>6</v>
      </c>
      <c r="L120" s="35">
        <v>6</v>
      </c>
      <c r="M120" s="35">
        <v>0</v>
      </c>
      <c r="N120" s="35">
        <v>0</v>
      </c>
      <c r="O120" s="35">
        <v>6</v>
      </c>
      <c r="P120" s="35">
        <v>6</v>
      </c>
      <c r="Q120" s="35">
        <v>6</v>
      </c>
      <c r="R120" s="35">
        <v>6</v>
      </c>
      <c r="S120" s="35">
        <v>0</v>
      </c>
      <c r="T120" s="35">
        <v>0</v>
      </c>
      <c r="U120" s="35">
        <v>2733</v>
      </c>
      <c r="V120" s="35">
        <v>6</v>
      </c>
      <c r="W120" s="35">
        <v>10</v>
      </c>
      <c r="X120" s="35">
        <v>0</v>
      </c>
      <c r="Y120" s="35">
        <v>0</v>
      </c>
    </row>
    <row r="121" spans="1:25" ht="12.75">
      <c r="A121" s="17" t="s">
        <v>158</v>
      </c>
      <c r="B121" s="35">
        <v>50</v>
      </c>
      <c r="C121" s="35">
        <v>50</v>
      </c>
      <c r="D121" s="35">
        <v>0</v>
      </c>
      <c r="E121" s="35">
        <v>50</v>
      </c>
      <c r="F121" s="35">
        <v>0</v>
      </c>
      <c r="G121" s="35">
        <v>0</v>
      </c>
      <c r="H121" s="35">
        <v>88</v>
      </c>
      <c r="I121" s="35">
        <v>45</v>
      </c>
      <c r="J121" s="35">
        <v>50</v>
      </c>
      <c r="K121" s="35">
        <v>50</v>
      </c>
      <c r="L121" s="35">
        <v>50</v>
      </c>
      <c r="M121" s="35">
        <v>0</v>
      </c>
      <c r="N121" s="35">
        <v>0</v>
      </c>
      <c r="O121" s="35">
        <v>50</v>
      </c>
      <c r="P121" s="35">
        <v>51</v>
      </c>
      <c r="Q121" s="35">
        <v>50</v>
      </c>
      <c r="R121" s="35">
        <v>50</v>
      </c>
      <c r="S121" s="35">
        <v>0</v>
      </c>
      <c r="T121" s="35">
        <v>0</v>
      </c>
      <c r="U121" s="35">
        <v>6075</v>
      </c>
      <c r="V121" s="35">
        <v>50</v>
      </c>
      <c r="W121" s="35">
        <v>50</v>
      </c>
      <c r="X121" s="35">
        <v>0</v>
      </c>
      <c r="Y121" s="35">
        <v>0</v>
      </c>
    </row>
    <row r="122" spans="1:25" ht="25.5">
      <c r="A122" s="8" t="s">
        <v>159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.75">
      <c r="A123" s="15" t="s">
        <v>160</v>
      </c>
      <c r="B123" s="36">
        <v>45000</v>
      </c>
      <c r="C123" s="36">
        <v>6053</v>
      </c>
      <c r="D123" s="36">
        <v>3000</v>
      </c>
      <c r="E123" s="36">
        <v>2500</v>
      </c>
      <c r="F123" s="36">
        <v>6072</v>
      </c>
      <c r="G123" s="36">
        <v>0</v>
      </c>
      <c r="H123" s="36">
        <v>4894</v>
      </c>
      <c r="I123" s="36">
        <v>1684</v>
      </c>
      <c r="J123" s="36">
        <v>12532</v>
      </c>
      <c r="K123" s="36">
        <v>29000</v>
      </c>
      <c r="L123" s="36">
        <v>8000</v>
      </c>
      <c r="M123" s="36">
        <v>0</v>
      </c>
      <c r="N123" s="36">
        <v>15000</v>
      </c>
      <c r="O123" s="36">
        <v>31836</v>
      </c>
      <c r="P123" s="36">
        <v>3766</v>
      </c>
      <c r="Q123" s="36">
        <v>70228</v>
      </c>
      <c r="R123" s="36">
        <v>3000</v>
      </c>
      <c r="S123" s="36">
        <v>2000</v>
      </c>
      <c r="T123" s="36">
        <v>0</v>
      </c>
      <c r="U123" s="36">
        <v>9871</v>
      </c>
      <c r="V123" s="36">
        <v>16000</v>
      </c>
      <c r="W123" s="36">
        <v>27000</v>
      </c>
      <c r="X123" s="36">
        <v>15500</v>
      </c>
      <c r="Y123" s="36">
        <v>0</v>
      </c>
    </row>
    <row r="124" spans="1:25" ht="12.75">
      <c r="A124" s="17" t="s">
        <v>161</v>
      </c>
      <c r="B124" s="35">
        <v>45000</v>
      </c>
      <c r="C124" s="35">
        <v>6053</v>
      </c>
      <c r="D124" s="35">
        <v>3000</v>
      </c>
      <c r="E124" s="35">
        <v>2500</v>
      </c>
      <c r="F124" s="35">
        <v>3186</v>
      </c>
      <c r="G124" s="35">
        <v>0</v>
      </c>
      <c r="H124" s="35">
        <v>4894</v>
      </c>
      <c r="I124" s="35">
        <v>1684</v>
      </c>
      <c r="J124" s="35">
        <v>2875</v>
      </c>
      <c r="K124" s="35">
        <v>29000</v>
      </c>
      <c r="L124" s="35">
        <v>8000</v>
      </c>
      <c r="M124" s="35">
        <v>0</v>
      </c>
      <c r="N124" s="35">
        <v>15000</v>
      </c>
      <c r="O124" s="35">
        <v>7000</v>
      </c>
      <c r="P124" s="35">
        <v>5987</v>
      </c>
      <c r="Q124" s="35">
        <v>15012</v>
      </c>
      <c r="R124" s="35">
        <v>3000</v>
      </c>
      <c r="S124" s="35">
        <v>2000</v>
      </c>
      <c r="T124" s="35">
        <v>0</v>
      </c>
      <c r="U124" s="35">
        <v>9871</v>
      </c>
      <c r="V124" s="35">
        <v>13000</v>
      </c>
      <c r="W124" s="35">
        <v>23696</v>
      </c>
      <c r="X124" s="35">
        <v>5200</v>
      </c>
      <c r="Y124" s="35">
        <v>0</v>
      </c>
    </row>
    <row r="125" spans="1:25" ht="12.75">
      <c r="A125" s="17" t="s">
        <v>162</v>
      </c>
      <c r="B125" s="35">
        <v>15584</v>
      </c>
      <c r="C125" s="35">
        <v>6053</v>
      </c>
      <c r="D125" s="35">
        <v>3000</v>
      </c>
      <c r="E125" s="35">
        <v>2500</v>
      </c>
      <c r="F125" s="35">
        <v>0</v>
      </c>
      <c r="G125" s="35">
        <v>0</v>
      </c>
      <c r="H125" s="35">
        <v>4894</v>
      </c>
      <c r="I125" s="35">
        <v>1684</v>
      </c>
      <c r="J125" s="35">
        <v>2875</v>
      </c>
      <c r="K125" s="35">
        <v>1000</v>
      </c>
      <c r="L125" s="35">
        <v>8000</v>
      </c>
      <c r="M125" s="35">
        <v>0</v>
      </c>
      <c r="N125" s="35">
        <v>15000</v>
      </c>
      <c r="O125" s="35">
        <v>7000</v>
      </c>
      <c r="P125" s="35">
        <v>3065</v>
      </c>
      <c r="Q125" s="35">
        <v>70228</v>
      </c>
      <c r="R125" s="35">
        <v>3000</v>
      </c>
      <c r="S125" s="35">
        <v>2000</v>
      </c>
      <c r="T125" s="35">
        <v>0</v>
      </c>
      <c r="U125" s="35">
        <v>9871</v>
      </c>
      <c r="V125" s="35">
        <v>16000</v>
      </c>
      <c r="W125" s="35">
        <v>5000</v>
      </c>
      <c r="X125" s="35">
        <v>5200</v>
      </c>
      <c r="Y125" s="35">
        <v>0</v>
      </c>
    </row>
    <row r="126" spans="1:25" ht="12.75">
      <c r="A126" s="17" t="s">
        <v>163</v>
      </c>
      <c r="B126" s="35">
        <v>45000</v>
      </c>
      <c r="C126" s="35">
        <v>6053</v>
      </c>
      <c r="D126" s="35">
        <v>3000</v>
      </c>
      <c r="E126" s="35">
        <v>2500</v>
      </c>
      <c r="F126" s="35">
        <v>2918</v>
      </c>
      <c r="G126" s="35">
        <v>0</v>
      </c>
      <c r="H126" s="35">
        <v>4894</v>
      </c>
      <c r="I126" s="35">
        <v>1684</v>
      </c>
      <c r="J126" s="35">
        <v>2875</v>
      </c>
      <c r="K126" s="35">
        <v>29000</v>
      </c>
      <c r="L126" s="35">
        <v>8000</v>
      </c>
      <c r="M126" s="35">
        <v>0</v>
      </c>
      <c r="N126" s="35">
        <v>15000</v>
      </c>
      <c r="O126" s="35">
        <v>7000</v>
      </c>
      <c r="P126" s="35">
        <v>5964</v>
      </c>
      <c r="Q126" s="35">
        <v>15012</v>
      </c>
      <c r="R126" s="35">
        <v>3000</v>
      </c>
      <c r="S126" s="35">
        <v>2000</v>
      </c>
      <c r="T126" s="35">
        <v>0</v>
      </c>
      <c r="U126" s="35">
        <v>9871</v>
      </c>
      <c r="V126" s="35">
        <v>13000</v>
      </c>
      <c r="W126" s="35">
        <v>10000</v>
      </c>
      <c r="X126" s="35">
        <v>5200</v>
      </c>
      <c r="Y126" s="35">
        <v>0</v>
      </c>
    </row>
    <row r="127" spans="1:25" ht="12.75">
      <c r="A127" s="8" t="s">
        <v>164</v>
      </c>
      <c r="B127" s="37">
        <v>223464326</v>
      </c>
      <c r="C127" s="37">
        <v>21740829</v>
      </c>
      <c r="D127" s="37">
        <v>11602375</v>
      </c>
      <c r="E127" s="37">
        <v>6768063</v>
      </c>
      <c r="F127" s="37">
        <v>5792566</v>
      </c>
      <c r="G127" s="37">
        <v>0</v>
      </c>
      <c r="H127" s="37">
        <v>12676955</v>
      </c>
      <c r="I127" s="37">
        <v>165</v>
      </c>
      <c r="J127" s="37">
        <v>8640669</v>
      </c>
      <c r="K127" s="37">
        <v>4861488</v>
      </c>
      <c r="L127" s="37">
        <v>31296000</v>
      </c>
      <c r="M127" s="37">
        <v>0</v>
      </c>
      <c r="N127" s="37">
        <v>0</v>
      </c>
      <c r="O127" s="37">
        <v>27863639</v>
      </c>
      <c r="P127" s="37">
        <v>22499011</v>
      </c>
      <c r="Q127" s="37">
        <v>104958313</v>
      </c>
      <c r="R127" s="37">
        <v>7426080</v>
      </c>
      <c r="S127" s="37">
        <v>835000</v>
      </c>
      <c r="T127" s="37">
        <v>0</v>
      </c>
      <c r="U127" s="37">
        <v>20304531</v>
      </c>
      <c r="V127" s="37">
        <v>0</v>
      </c>
      <c r="W127" s="37">
        <v>79015923</v>
      </c>
      <c r="X127" s="37">
        <v>23000</v>
      </c>
      <c r="Y127" s="37">
        <v>0</v>
      </c>
    </row>
    <row r="128" spans="1:25" ht="12.75">
      <c r="A128" s="15" t="s">
        <v>160</v>
      </c>
      <c r="B128" s="24">
        <v>97446906</v>
      </c>
      <c r="C128" s="24">
        <v>4169887</v>
      </c>
      <c r="D128" s="24">
        <v>8231698</v>
      </c>
      <c r="E128" s="24">
        <v>1692000</v>
      </c>
      <c r="F128" s="24">
        <v>1091736</v>
      </c>
      <c r="G128" s="24">
        <v>0</v>
      </c>
      <c r="H128" s="24">
        <v>5298648</v>
      </c>
      <c r="I128" s="24">
        <v>18</v>
      </c>
      <c r="J128" s="24">
        <v>3194669</v>
      </c>
      <c r="K128" s="24">
        <v>1620496</v>
      </c>
      <c r="L128" s="24">
        <v>5328000</v>
      </c>
      <c r="M128" s="24">
        <v>0</v>
      </c>
      <c r="N128" s="24">
        <v>0</v>
      </c>
      <c r="O128" s="24">
        <v>6735337</v>
      </c>
      <c r="P128" s="24">
        <v>1360641</v>
      </c>
      <c r="Q128" s="24">
        <v>36509426</v>
      </c>
      <c r="R128" s="24">
        <v>1594080</v>
      </c>
      <c r="S128" s="24">
        <v>276000</v>
      </c>
      <c r="T128" s="24">
        <v>0</v>
      </c>
      <c r="U128" s="24">
        <v>3190443</v>
      </c>
      <c r="V128" s="24">
        <v>0</v>
      </c>
      <c r="W128" s="24">
        <v>27866958</v>
      </c>
      <c r="X128" s="24">
        <v>7000</v>
      </c>
      <c r="Y128" s="24">
        <v>0</v>
      </c>
    </row>
    <row r="129" spans="1:25" ht="12.75">
      <c r="A129" s="17" t="s">
        <v>161</v>
      </c>
      <c r="B129" s="25">
        <v>39015819</v>
      </c>
      <c r="C129" s="25">
        <v>7543034</v>
      </c>
      <c r="D129" s="25">
        <v>3152520</v>
      </c>
      <c r="E129" s="25">
        <v>2357548</v>
      </c>
      <c r="F129" s="25">
        <v>2376756</v>
      </c>
      <c r="G129" s="25">
        <v>0</v>
      </c>
      <c r="H129" s="25">
        <v>3630502</v>
      </c>
      <c r="I129" s="25">
        <v>62</v>
      </c>
      <c r="J129" s="25">
        <v>1699000</v>
      </c>
      <c r="K129" s="25">
        <v>1620496</v>
      </c>
      <c r="L129" s="25">
        <v>10176000</v>
      </c>
      <c r="M129" s="25">
        <v>0</v>
      </c>
      <c r="N129" s="25">
        <v>0</v>
      </c>
      <c r="O129" s="25">
        <v>7657440</v>
      </c>
      <c r="P129" s="25">
        <v>8138078</v>
      </c>
      <c r="Q129" s="25">
        <v>18230573</v>
      </c>
      <c r="R129" s="25">
        <v>1800000</v>
      </c>
      <c r="S129" s="25">
        <v>310000</v>
      </c>
      <c r="T129" s="25">
        <v>0</v>
      </c>
      <c r="U129" s="25">
        <v>4442554</v>
      </c>
      <c r="V129" s="25">
        <v>0</v>
      </c>
      <c r="W129" s="25">
        <v>23407309</v>
      </c>
      <c r="X129" s="25">
        <v>5000</v>
      </c>
      <c r="Y129" s="25">
        <v>0</v>
      </c>
    </row>
    <row r="130" spans="1:25" ht="12.75">
      <c r="A130" s="17" t="s">
        <v>162</v>
      </c>
      <c r="B130" s="25">
        <v>6895320</v>
      </c>
      <c r="C130" s="25">
        <v>2832804</v>
      </c>
      <c r="D130" s="25">
        <v>216000</v>
      </c>
      <c r="E130" s="25">
        <v>1371720</v>
      </c>
      <c r="F130" s="25">
        <v>561152</v>
      </c>
      <c r="G130" s="25">
        <v>0</v>
      </c>
      <c r="H130" s="25">
        <v>2099527</v>
      </c>
      <c r="I130" s="25">
        <v>45</v>
      </c>
      <c r="J130" s="25">
        <v>2568000</v>
      </c>
      <c r="K130" s="25">
        <v>0</v>
      </c>
      <c r="L130" s="25">
        <v>3792000</v>
      </c>
      <c r="M130" s="25">
        <v>0</v>
      </c>
      <c r="N130" s="25">
        <v>0</v>
      </c>
      <c r="O130" s="25">
        <v>2697022</v>
      </c>
      <c r="P130" s="25">
        <v>3580629</v>
      </c>
      <c r="Q130" s="25">
        <v>35816280</v>
      </c>
      <c r="R130" s="25">
        <v>2232000</v>
      </c>
      <c r="S130" s="25">
        <v>79000</v>
      </c>
      <c r="T130" s="25">
        <v>0</v>
      </c>
      <c r="U130" s="25">
        <v>8610530</v>
      </c>
      <c r="V130" s="25">
        <v>0</v>
      </c>
      <c r="W130" s="25">
        <v>7963493</v>
      </c>
      <c r="X130" s="25">
        <v>7000</v>
      </c>
      <c r="Y130" s="25">
        <v>0</v>
      </c>
    </row>
    <row r="131" spans="1:25" ht="12.75">
      <c r="A131" s="17" t="s">
        <v>163</v>
      </c>
      <c r="B131" s="25">
        <v>80106281</v>
      </c>
      <c r="C131" s="25">
        <v>7195104</v>
      </c>
      <c r="D131" s="25">
        <v>2157</v>
      </c>
      <c r="E131" s="25">
        <v>1346795</v>
      </c>
      <c r="F131" s="25">
        <v>1762922</v>
      </c>
      <c r="G131" s="25">
        <v>0</v>
      </c>
      <c r="H131" s="25">
        <v>1648278</v>
      </c>
      <c r="I131" s="25">
        <v>41</v>
      </c>
      <c r="J131" s="25">
        <v>1179000</v>
      </c>
      <c r="K131" s="25">
        <v>1620496</v>
      </c>
      <c r="L131" s="25">
        <v>12000000</v>
      </c>
      <c r="M131" s="25">
        <v>0</v>
      </c>
      <c r="N131" s="25">
        <v>0</v>
      </c>
      <c r="O131" s="25">
        <v>10773840</v>
      </c>
      <c r="P131" s="25">
        <v>9419663</v>
      </c>
      <c r="Q131" s="25">
        <v>14402035</v>
      </c>
      <c r="R131" s="25">
        <v>1800000</v>
      </c>
      <c r="S131" s="25">
        <v>170000</v>
      </c>
      <c r="T131" s="25">
        <v>0</v>
      </c>
      <c r="U131" s="25">
        <v>4061004</v>
      </c>
      <c r="V131" s="25">
        <v>0</v>
      </c>
      <c r="W131" s="25">
        <v>19778163</v>
      </c>
      <c r="X131" s="25">
        <v>4000</v>
      </c>
      <c r="Y131" s="25">
        <v>0</v>
      </c>
    </row>
    <row r="132" spans="1:25" ht="12.75">
      <c r="A132" s="8" t="s">
        <v>165</v>
      </c>
      <c r="B132" s="38">
        <f>SUM(B133:B136)</f>
        <v>5255.1060767510835</v>
      </c>
      <c r="C132" s="38">
        <f aca="true" t="shared" si="57" ref="C132:Y132">SUM(C133:C136)</f>
        <v>3591.7444242524366</v>
      </c>
      <c r="D132" s="38">
        <f t="shared" si="57"/>
        <v>3867.458333333333</v>
      </c>
      <c r="E132" s="38">
        <f t="shared" si="57"/>
        <v>2707.2252</v>
      </c>
      <c r="F132" s="38">
        <f t="shared" si="57"/>
        <v>1529.9526341882333</v>
      </c>
      <c r="G132" s="38">
        <f t="shared" si="57"/>
        <v>0</v>
      </c>
      <c r="H132" s="38">
        <f t="shared" si="57"/>
        <v>2590.3054760931755</v>
      </c>
      <c r="I132" s="38">
        <f t="shared" si="57"/>
        <v>0.09857482185273159</v>
      </c>
      <c r="J132" s="38">
        <f t="shared" si="57"/>
        <v>2149.1817920037747</v>
      </c>
      <c r="K132" s="38">
        <f t="shared" si="57"/>
        <v>167.63751724137933</v>
      </c>
      <c r="L132" s="38">
        <f t="shared" si="57"/>
        <v>3912</v>
      </c>
      <c r="M132" s="38">
        <f t="shared" si="57"/>
        <v>0</v>
      </c>
      <c r="N132" s="38">
        <f t="shared" si="57"/>
        <v>0</v>
      </c>
      <c r="O132" s="38">
        <f t="shared" si="57"/>
        <v>3229.8924015579846</v>
      </c>
      <c r="P132" s="38">
        <f t="shared" si="57"/>
        <v>4468.239211777831</v>
      </c>
      <c r="Q132" s="38">
        <f t="shared" si="57"/>
        <v>3203.6381233681395</v>
      </c>
      <c r="R132" s="38">
        <f t="shared" si="57"/>
        <v>2475.36</v>
      </c>
      <c r="S132" s="38">
        <f t="shared" si="57"/>
        <v>417.5</v>
      </c>
      <c r="T132" s="38">
        <f t="shared" si="57"/>
        <v>0</v>
      </c>
      <c r="U132" s="38">
        <f t="shared" si="57"/>
        <v>2056.988248404417</v>
      </c>
      <c r="V132" s="38">
        <f t="shared" si="57"/>
        <v>0</v>
      </c>
      <c r="W132" s="38">
        <f t="shared" si="57"/>
        <v>5590.441344481957</v>
      </c>
      <c r="X132" s="38">
        <f t="shared" si="57"/>
        <v>3.5285359801488836</v>
      </c>
      <c r="Y132" s="38">
        <f t="shared" si="57"/>
        <v>0</v>
      </c>
    </row>
    <row r="133" spans="1:25" ht="12.75">
      <c r="A133" s="15" t="s">
        <v>160</v>
      </c>
      <c r="B133" s="39">
        <f>IF(B123=0,0,B128/B123)</f>
        <v>2165.4868</v>
      </c>
      <c r="C133" s="39">
        <f aca="true" t="shared" si="58" ref="C133:Y136">IF(C123=0,0,C128/C123)</f>
        <v>688.8959193788204</v>
      </c>
      <c r="D133" s="39">
        <f t="shared" si="58"/>
        <v>2743.8993333333333</v>
      </c>
      <c r="E133" s="39">
        <f t="shared" si="58"/>
        <v>676.8</v>
      </c>
      <c r="F133" s="39">
        <f t="shared" si="58"/>
        <v>179.79841897233203</v>
      </c>
      <c r="G133" s="39">
        <f t="shared" si="58"/>
        <v>0</v>
      </c>
      <c r="H133" s="39">
        <f t="shared" si="58"/>
        <v>1082.6824683285656</v>
      </c>
      <c r="I133" s="39">
        <f t="shared" si="58"/>
        <v>0.010688836104513063</v>
      </c>
      <c r="J133" s="39">
        <f t="shared" si="58"/>
        <v>254.92092243855728</v>
      </c>
      <c r="K133" s="39">
        <f t="shared" si="58"/>
        <v>55.87917241379311</v>
      </c>
      <c r="L133" s="39">
        <f t="shared" si="58"/>
        <v>666</v>
      </c>
      <c r="M133" s="39">
        <f t="shared" si="58"/>
        <v>0</v>
      </c>
      <c r="N133" s="39">
        <f t="shared" si="58"/>
        <v>0</v>
      </c>
      <c r="O133" s="39">
        <f t="shared" si="58"/>
        <v>211.56354441512752</v>
      </c>
      <c r="P133" s="39">
        <f t="shared" si="58"/>
        <v>361.2960701009028</v>
      </c>
      <c r="Q133" s="39">
        <f t="shared" si="58"/>
        <v>519.8699379165006</v>
      </c>
      <c r="R133" s="39">
        <f t="shared" si="58"/>
        <v>531.36</v>
      </c>
      <c r="S133" s="39">
        <f t="shared" si="58"/>
        <v>138</v>
      </c>
      <c r="T133" s="39">
        <f t="shared" si="58"/>
        <v>0</v>
      </c>
      <c r="U133" s="39">
        <f t="shared" si="58"/>
        <v>323.2137574713808</v>
      </c>
      <c r="V133" s="39">
        <f t="shared" si="58"/>
        <v>0</v>
      </c>
      <c r="W133" s="39">
        <f t="shared" si="58"/>
        <v>1032.1095555555555</v>
      </c>
      <c r="X133" s="39">
        <f t="shared" si="58"/>
        <v>0.45161290322580644</v>
      </c>
      <c r="Y133" s="39">
        <f t="shared" si="58"/>
        <v>0</v>
      </c>
    </row>
    <row r="134" spans="1:25" ht="12.75">
      <c r="A134" s="17" t="s">
        <v>161</v>
      </c>
      <c r="B134" s="40">
        <f>IF(B124=0,0,B129/B124)</f>
        <v>867.0182</v>
      </c>
      <c r="C134" s="40">
        <f t="shared" si="58"/>
        <v>1246.1645465058648</v>
      </c>
      <c r="D134" s="40">
        <f t="shared" si="58"/>
        <v>1050.84</v>
      </c>
      <c r="E134" s="40">
        <f t="shared" si="58"/>
        <v>943.0192</v>
      </c>
      <c r="F134" s="40">
        <f t="shared" si="58"/>
        <v>746</v>
      </c>
      <c r="G134" s="40">
        <f t="shared" si="58"/>
        <v>0</v>
      </c>
      <c r="H134" s="40">
        <f t="shared" si="58"/>
        <v>741.8271352676747</v>
      </c>
      <c r="I134" s="40">
        <f t="shared" si="58"/>
        <v>0.03681710213776722</v>
      </c>
      <c r="J134" s="40">
        <f t="shared" si="58"/>
        <v>590.9565217391304</v>
      </c>
      <c r="K134" s="40">
        <f t="shared" si="58"/>
        <v>55.87917241379311</v>
      </c>
      <c r="L134" s="40">
        <f t="shared" si="58"/>
        <v>1272</v>
      </c>
      <c r="M134" s="40">
        <f t="shared" si="58"/>
        <v>0</v>
      </c>
      <c r="N134" s="40">
        <f t="shared" si="58"/>
        <v>0</v>
      </c>
      <c r="O134" s="40">
        <f t="shared" si="58"/>
        <v>1093.92</v>
      </c>
      <c r="P134" s="40">
        <f t="shared" si="58"/>
        <v>1359.2914648404878</v>
      </c>
      <c r="Q134" s="40">
        <f t="shared" si="58"/>
        <v>1214.4000133226752</v>
      </c>
      <c r="R134" s="40">
        <f t="shared" si="58"/>
        <v>600</v>
      </c>
      <c r="S134" s="40">
        <f t="shared" si="58"/>
        <v>155</v>
      </c>
      <c r="T134" s="40">
        <f t="shared" si="58"/>
        <v>0</v>
      </c>
      <c r="U134" s="40">
        <f t="shared" si="58"/>
        <v>450.0611893425185</v>
      </c>
      <c r="V134" s="40">
        <f t="shared" si="58"/>
        <v>0</v>
      </c>
      <c r="W134" s="40">
        <f t="shared" si="58"/>
        <v>987.8168889264011</v>
      </c>
      <c r="X134" s="40">
        <f t="shared" si="58"/>
        <v>0.9615384615384616</v>
      </c>
      <c r="Y134" s="40">
        <f t="shared" si="58"/>
        <v>0</v>
      </c>
    </row>
    <row r="135" spans="1:25" ht="12.75">
      <c r="A135" s="17" t="s">
        <v>162</v>
      </c>
      <c r="B135" s="40">
        <f>IF(B125=0,0,B130/B125)</f>
        <v>442.46149897330594</v>
      </c>
      <c r="C135" s="40">
        <f t="shared" si="58"/>
        <v>468</v>
      </c>
      <c r="D135" s="40">
        <f t="shared" si="58"/>
        <v>72</v>
      </c>
      <c r="E135" s="40">
        <f t="shared" si="58"/>
        <v>548.688</v>
      </c>
      <c r="F135" s="40">
        <f t="shared" si="58"/>
        <v>0</v>
      </c>
      <c r="G135" s="40">
        <f t="shared" si="58"/>
        <v>0</v>
      </c>
      <c r="H135" s="40">
        <f t="shared" si="58"/>
        <v>429.0002043318349</v>
      </c>
      <c r="I135" s="40">
        <f t="shared" si="58"/>
        <v>0.02672209026128266</v>
      </c>
      <c r="J135" s="40">
        <f t="shared" si="58"/>
        <v>893.2173913043479</v>
      </c>
      <c r="K135" s="40">
        <f t="shared" si="58"/>
        <v>0</v>
      </c>
      <c r="L135" s="40">
        <f t="shared" si="58"/>
        <v>474</v>
      </c>
      <c r="M135" s="40">
        <f t="shared" si="58"/>
        <v>0</v>
      </c>
      <c r="N135" s="40">
        <f t="shared" si="58"/>
        <v>0</v>
      </c>
      <c r="O135" s="40">
        <f t="shared" si="58"/>
        <v>385.2888571428571</v>
      </c>
      <c r="P135" s="40">
        <f t="shared" si="58"/>
        <v>1168.2313213703098</v>
      </c>
      <c r="Q135" s="40">
        <f t="shared" si="58"/>
        <v>510</v>
      </c>
      <c r="R135" s="40">
        <f t="shared" si="58"/>
        <v>744</v>
      </c>
      <c r="S135" s="40">
        <f t="shared" si="58"/>
        <v>39.5</v>
      </c>
      <c r="T135" s="40">
        <f t="shared" si="58"/>
        <v>0</v>
      </c>
      <c r="U135" s="40">
        <f t="shared" si="58"/>
        <v>872.3057440988755</v>
      </c>
      <c r="V135" s="40">
        <f t="shared" si="58"/>
        <v>0</v>
      </c>
      <c r="W135" s="40">
        <f t="shared" si="58"/>
        <v>1592.6986</v>
      </c>
      <c r="X135" s="40">
        <f t="shared" si="58"/>
        <v>1.3461538461538463</v>
      </c>
      <c r="Y135" s="40">
        <f t="shared" si="58"/>
        <v>0</v>
      </c>
    </row>
    <row r="136" spans="1:25" ht="12.75">
      <c r="A136" s="17" t="s">
        <v>163</v>
      </c>
      <c r="B136" s="40">
        <f>IF(B126=0,0,B131/B126)</f>
        <v>1780.1395777777777</v>
      </c>
      <c r="C136" s="40">
        <f t="shared" si="58"/>
        <v>1188.6839583677515</v>
      </c>
      <c r="D136" s="40">
        <f t="shared" si="58"/>
        <v>0.719</v>
      </c>
      <c r="E136" s="40">
        <f t="shared" si="58"/>
        <v>538.718</v>
      </c>
      <c r="F136" s="40">
        <f t="shared" si="58"/>
        <v>604.1542152159013</v>
      </c>
      <c r="G136" s="40">
        <f t="shared" si="58"/>
        <v>0</v>
      </c>
      <c r="H136" s="40">
        <f t="shared" si="58"/>
        <v>336.7956681651001</v>
      </c>
      <c r="I136" s="40">
        <f t="shared" si="58"/>
        <v>0.024346793349168647</v>
      </c>
      <c r="J136" s="40">
        <f t="shared" si="58"/>
        <v>410.0869565217391</v>
      </c>
      <c r="K136" s="40">
        <f t="shared" si="58"/>
        <v>55.87917241379311</v>
      </c>
      <c r="L136" s="40">
        <f t="shared" si="58"/>
        <v>1500</v>
      </c>
      <c r="M136" s="40">
        <f t="shared" si="58"/>
        <v>0</v>
      </c>
      <c r="N136" s="40">
        <f t="shared" si="58"/>
        <v>0</v>
      </c>
      <c r="O136" s="40">
        <f t="shared" si="58"/>
        <v>1539.12</v>
      </c>
      <c r="P136" s="40">
        <f t="shared" si="58"/>
        <v>1579.42035546613</v>
      </c>
      <c r="Q136" s="40">
        <f t="shared" si="58"/>
        <v>959.3681721289635</v>
      </c>
      <c r="R136" s="40">
        <f t="shared" si="58"/>
        <v>600</v>
      </c>
      <c r="S136" s="40">
        <f t="shared" si="58"/>
        <v>85</v>
      </c>
      <c r="T136" s="40">
        <f t="shared" si="58"/>
        <v>0</v>
      </c>
      <c r="U136" s="40">
        <f t="shared" si="58"/>
        <v>411.4075574916422</v>
      </c>
      <c r="V136" s="40">
        <f t="shared" si="58"/>
        <v>0</v>
      </c>
      <c r="W136" s="40">
        <f t="shared" si="58"/>
        <v>1977.8163</v>
      </c>
      <c r="X136" s="40">
        <f t="shared" si="58"/>
        <v>0.7692307692307693</v>
      </c>
      <c r="Y136" s="40">
        <f t="shared" si="58"/>
        <v>0</v>
      </c>
    </row>
    <row r="137" spans="1:25" ht="25.5">
      <c r="A137" s="8" t="s">
        <v>166</v>
      </c>
      <c r="B137" s="41">
        <f>+B132*B123</f>
        <v>236479773.45379877</v>
      </c>
      <c r="C137" s="41">
        <f aca="true" t="shared" si="59" ref="C137:Y137">+C132*C123</f>
        <v>21740829</v>
      </c>
      <c r="D137" s="41">
        <f t="shared" si="59"/>
        <v>11602375</v>
      </c>
      <c r="E137" s="41">
        <f t="shared" si="59"/>
        <v>6768063</v>
      </c>
      <c r="F137" s="41">
        <f t="shared" si="59"/>
        <v>9289872.394790953</v>
      </c>
      <c r="G137" s="41">
        <f t="shared" si="59"/>
        <v>0</v>
      </c>
      <c r="H137" s="41">
        <f t="shared" si="59"/>
        <v>12676955</v>
      </c>
      <c r="I137" s="41">
        <f t="shared" si="59"/>
        <v>166</v>
      </c>
      <c r="J137" s="41">
        <f t="shared" si="59"/>
        <v>26933546.217391305</v>
      </c>
      <c r="K137" s="41">
        <f t="shared" si="59"/>
        <v>4861488.000000001</v>
      </c>
      <c r="L137" s="41">
        <f t="shared" si="59"/>
        <v>31296000</v>
      </c>
      <c r="M137" s="41">
        <f t="shared" si="59"/>
        <v>0</v>
      </c>
      <c r="N137" s="41">
        <f t="shared" si="59"/>
        <v>0</v>
      </c>
      <c r="O137" s="41">
        <f t="shared" si="59"/>
        <v>102826854.49599999</v>
      </c>
      <c r="P137" s="41">
        <f t="shared" si="59"/>
        <v>16827388.87155531</v>
      </c>
      <c r="Q137" s="41">
        <f t="shared" si="59"/>
        <v>224985098.1278977</v>
      </c>
      <c r="R137" s="41">
        <f t="shared" si="59"/>
        <v>7426080</v>
      </c>
      <c r="S137" s="41">
        <f t="shared" si="59"/>
        <v>835000</v>
      </c>
      <c r="T137" s="41">
        <f t="shared" si="59"/>
        <v>0</v>
      </c>
      <c r="U137" s="41">
        <f t="shared" si="59"/>
        <v>20304531</v>
      </c>
      <c r="V137" s="41">
        <f t="shared" si="59"/>
        <v>0</v>
      </c>
      <c r="W137" s="41">
        <f t="shared" si="59"/>
        <v>150941916.3010128</v>
      </c>
      <c r="X137" s="41">
        <f t="shared" si="59"/>
        <v>54692.307692307695</v>
      </c>
      <c r="Y137" s="41">
        <f t="shared" si="59"/>
        <v>0</v>
      </c>
    </row>
    <row r="138" spans="1:25" ht="25.5">
      <c r="A138" s="9" t="s">
        <v>167</v>
      </c>
      <c r="B138" s="42">
        <v>174385616</v>
      </c>
      <c r="C138" s="42">
        <v>952857</v>
      </c>
      <c r="D138" s="42">
        <v>8339322</v>
      </c>
      <c r="E138" s="42">
        <v>6768063</v>
      </c>
      <c r="F138" s="42">
        <v>0</v>
      </c>
      <c r="G138" s="42">
        <v>0</v>
      </c>
      <c r="H138" s="42">
        <v>12676955</v>
      </c>
      <c r="I138" s="42">
        <v>0</v>
      </c>
      <c r="J138" s="42">
        <v>8640908</v>
      </c>
      <c r="K138" s="42">
        <v>0</v>
      </c>
      <c r="L138" s="42">
        <v>31296000</v>
      </c>
      <c r="M138" s="42">
        <v>0</v>
      </c>
      <c r="N138" s="42">
        <v>0</v>
      </c>
      <c r="O138" s="42">
        <v>6735337</v>
      </c>
      <c r="P138" s="42">
        <v>22499011</v>
      </c>
      <c r="Q138" s="42">
        <v>102819441</v>
      </c>
      <c r="R138" s="42">
        <v>7947700</v>
      </c>
      <c r="S138" s="42">
        <v>-1</v>
      </c>
      <c r="T138" s="42">
        <v>0</v>
      </c>
      <c r="U138" s="42">
        <v>33705562</v>
      </c>
      <c r="V138" s="42">
        <v>40883040</v>
      </c>
      <c r="W138" s="42">
        <v>47327770</v>
      </c>
      <c r="X138" s="42">
        <v>51211334</v>
      </c>
      <c r="Y138" s="42">
        <v>0</v>
      </c>
    </row>
    <row r="139" spans="1:25" ht="12.75">
      <c r="A139" s="15" t="s">
        <v>168</v>
      </c>
      <c r="B139" s="24">
        <v>596652000</v>
      </c>
      <c r="C139" s="24">
        <v>49784000</v>
      </c>
      <c r="D139" s="24">
        <v>78370000</v>
      </c>
      <c r="E139" s="24">
        <v>54870000</v>
      </c>
      <c r="F139" s="24">
        <v>40967000</v>
      </c>
      <c r="G139" s="24">
        <v>30091000</v>
      </c>
      <c r="H139" s="24">
        <v>88321000</v>
      </c>
      <c r="I139" s="24">
        <v>44637000</v>
      </c>
      <c r="J139" s="24">
        <v>62570000</v>
      </c>
      <c r="K139" s="24">
        <v>402909000</v>
      </c>
      <c r="L139" s="24">
        <v>120422000</v>
      </c>
      <c r="M139" s="24">
        <v>110390000</v>
      </c>
      <c r="N139" s="24">
        <v>166309000</v>
      </c>
      <c r="O139" s="24">
        <v>125216000</v>
      </c>
      <c r="P139" s="24">
        <v>80525000</v>
      </c>
      <c r="Q139" s="24">
        <v>451439000</v>
      </c>
      <c r="R139" s="24">
        <v>60462000</v>
      </c>
      <c r="S139" s="24">
        <v>69174000</v>
      </c>
      <c r="T139" s="24">
        <v>96978000</v>
      </c>
      <c r="U139" s="24">
        <v>161083000</v>
      </c>
      <c r="V139" s="24">
        <v>159059000</v>
      </c>
      <c r="W139" s="24">
        <v>115423000</v>
      </c>
      <c r="X139" s="24">
        <v>78587000</v>
      </c>
      <c r="Y139" s="24">
        <v>140135000</v>
      </c>
    </row>
    <row r="140" spans="1:25" ht="12.75">
      <c r="A140" s="43" t="s">
        <v>169</v>
      </c>
      <c r="B140" s="44" t="str">
        <f>IF(B10&gt;0,"Funded","Unfunded")</f>
        <v>Funded</v>
      </c>
      <c r="C140" s="44" t="str">
        <f aca="true" t="shared" si="60" ref="C140:Y140">IF(C10&gt;0,"Funded","Unfunded")</f>
        <v>Funded</v>
      </c>
      <c r="D140" s="44" t="str">
        <f t="shared" si="60"/>
        <v>Unfunded</v>
      </c>
      <c r="E140" s="44" t="str">
        <f t="shared" si="60"/>
        <v>Unfunded</v>
      </c>
      <c r="F140" s="44" t="str">
        <f t="shared" si="60"/>
        <v>Unfunded</v>
      </c>
      <c r="G140" s="44" t="str">
        <f t="shared" si="60"/>
        <v>Unfunded</v>
      </c>
      <c r="H140" s="44" t="str">
        <f t="shared" si="60"/>
        <v>Funded</v>
      </c>
      <c r="I140" s="44" t="str">
        <f t="shared" si="60"/>
        <v>Unfunded</v>
      </c>
      <c r="J140" s="44" t="str">
        <f t="shared" si="60"/>
        <v>Funded</v>
      </c>
      <c r="K140" s="44" t="str">
        <f t="shared" si="60"/>
        <v>Funded</v>
      </c>
      <c r="L140" s="44" t="str">
        <f t="shared" si="60"/>
        <v>Unfunded</v>
      </c>
      <c r="M140" s="44" t="str">
        <f t="shared" si="60"/>
        <v>Funded</v>
      </c>
      <c r="N140" s="44" t="str">
        <f t="shared" si="60"/>
        <v>Funded</v>
      </c>
      <c r="O140" s="44" t="str">
        <f t="shared" si="60"/>
        <v>Unfunded</v>
      </c>
      <c r="P140" s="44" t="str">
        <f t="shared" si="60"/>
        <v>Funded</v>
      </c>
      <c r="Q140" s="44" t="str">
        <f t="shared" si="60"/>
        <v>Funded</v>
      </c>
      <c r="R140" s="44" t="str">
        <f t="shared" si="60"/>
        <v>Funded</v>
      </c>
      <c r="S140" s="44" t="str">
        <f t="shared" si="60"/>
        <v>Funded</v>
      </c>
      <c r="T140" s="44" t="str">
        <f t="shared" si="60"/>
        <v>Funded</v>
      </c>
      <c r="U140" s="44" t="str">
        <f t="shared" si="60"/>
        <v>Funded</v>
      </c>
      <c r="V140" s="44" t="str">
        <f t="shared" si="60"/>
        <v>Funded</v>
      </c>
      <c r="W140" s="44" t="str">
        <f t="shared" si="60"/>
        <v>Funded</v>
      </c>
      <c r="X140" s="44" t="str">
        <f t="shared" si="60"/>
        <v>Funded</v>
      </c>
      <c r="Y140" s="44" t="str">
        <f t="shared" si="60"/>
        <v>Funded</v>
      </c>
    </row>
    <row r="141" spans="1:25" ht="12.75" hidden="1">
      <c r="A141" s="45" t="s">
        <v>170</v>
      </c>
      <c r="B141" s="46">
        <v>5166172412</v>
      </c>
      <c r="C141" s="46">
        <v>56486700</v>
      </c>
      <c r="D141" s="46">
        <v>129308849</v>
      </c>
      <c r="E141" s="46">
        <v>71126936</v>
      </c>
      <c r="F141" s="46">
        <v>55072000</v>
      </c>
      <c r="G141" s="46">
        <v>563052</v>
      </c>
      <c r="H141" s="46">
        <v>78789183</v>
      </c>
      <c r="I141" s="46">
        <v>27499728</v>
      </c>
      <c r="J141" s="46">
        <v>63785132</v>
      </c>
      <c r="K141" s="46">
        <v>1202595365</v>
      </c>
      <c r="L141" s="46">
        <v>160778008</v>
      </c>
      <c r="M141" s="46">
        <v>100600</v>
      </c>
      <c r="N141" s="46">
        <v>167184681</v>
      </c>
      <c r="O141" s="46">
        <v>480333137</v>
      </c>
      <c r="P141" s="46">
        <v>214123699</v>
      </c>
      <c r="Q141" s="46">
        <v>1447228638</v>
      </c>
      <c r="R141" s="46">
        <v>58356612</v>
      </c>
      <c r="S141" s="46">
        <v>88704439</v>
      </c>
      <c r="T141" s="46">
        <v>3708333</v>
      </c>
      <c r="U141" s="46">
        <v>497433000</v>
      </c>
      <c r="V141" s="46">
        <v>288940158</v>
      </c>
      <c r="W141" s="46">
        <v>654436800</v>
      </c>
      <c r="X141" s="46">
        <v>85395533</v>
      </c>
      <c r="Y141" s="46">
        <v>186512</v>
      </c>
    </row>
    <row r="142" spans="1:25" ht="12.75" hidden="1">
      <c r="A142" s="47" t="s">
        <v>171</v>
      </c>
      <c r="B142" s="25">
        <v>4561976382</v>
      </c>
      <c r="C142" s="25">
        <v>65747369</v>
      </c>
      <c r="D142" s="25">
        <v>120489761</v>
      </c>
      <c r="E142" s="25">
        <v>73419237</v>
      </c>
      <c r="F142" s="25">
        <v>44805463</v>
      </c>
      <c r="G142" s="25">
        <v>461145</v>
      </c>
      <c r="H142" s="25">
        <v>101503744</v>
      </c>
      <c r="I142" s="25">
        <v>36138960</v>
      </c>
      <c r="J142" s="25">
        <v>59446682</v>
      </c>
      <c r="K142" s="25">
        <v>1338761478</v>
      </c>
      <c r="L142" s="25">
        <v>211847866</v>
      </c>
      <c r="M142" s="25">
        <v>0</v>
      </c>
      <c r="N142" s="25">
        <v>206426000</v>
      </c>
      <c r="O142" s="25">
        <v>461751099</v>
      </c>
      <c r="P142" s="25">
        <v>162074008</v>
      </c>
      <c r="Q142" s="25">
        <v>993155450</v>
      </c>
      <c r="R142" s="25">
        <v>71166030</v>
      </c>
      <c r="S142" s="25">
        <v>129375327</v>
      </c>
      <c r="T142" s="25">
        <v>0</v>
      </c>
      <c r="U142" s="25">
        <v>486753000</v>
      </c>
      <c r="V142" s="25">
        <v>342258701</v>
      </c>
      <c r="W142" s="25">
        <v>731127930</v>
      </c>
      <c r="X142" s="25">
        <v>76574269</v>
      </c>
      <c r="Y142" s="25">
        <v>0</v>
      </c>
    </row>
    <row r="143" spans="1:25" ht="12.75" hidden="1">
      <c r="A143" s="47" t="s">
        <v>172</v>
      </c>
      <c r="B143" s="25">
        <v>1408094389</v>
      </c>
      <c r="C143" s="25">
        <v>9950187</v>
      </c>
      <c r="D143" s="25">
        <v>28422989</v>
      </c>
      <c r="E143" s="25">
        <v>17943927</v>
      </c>
      <c r="F143" s="25">
        <v>10497504</v>
      </c>
      <c r="G143" s="25">
        <v>101920</v>
      </c>
      <c r="H143" s="25">
        <v>10661000</v>
      </c>
      <c r="I143" s="25">
        <v>1595013</v>
      </c>
      <c r="J143" s="25">
        <v>4337333</v>
      </c>
      <c r="K143" s="25">
        <v>206721396</v>
      </c>
      <c r="L143" s="25">
        <v>11891500</v>
      </c>
      <c r="M143" s="25">
        <v>195000</v>
      </c>
      <c r="N143" s="25">
        <v>29933250</v>
      </c>
      <c r="O143" s="25">
        <v>54090563</v>
      </c>
      <c r="P143" s="25">
        <v>64047926</v>
      </c>
      <c r="Q143" s="25">
        <v>533979189</v>
      </c>
      <c r="R143" s="25">
        <v>12716872</v>
      </c>
      <c r="S143" s="25">
        <v>26175428</v>
      </c>
      <c r="T143" s="25">
        <v>3708333</v>
      </c>
      <c r="U143" s="25">
        <v>15003355</v>
      </c>
      <c r="V143" s="25">
        <v>23926490</v>
      </c>
      <c r="W143" s="25">
        <v>30235240</v>
      </c>
      <c r="X143" s="25">
        <v>27503912</v>
      </c>
      <c r="Y143" s="25">
        <v>186512</v>
      </c>
    </row>
    <row r="144" spans="1:25" ht="12.75" hidden="1">
      <c r="A144" s="47" t="s">
        <v>173</v>
      </c>
      <c r="B144" s="25">
        <v>680173569</v>
      </c>
      <c r="C144" s="25">
        <v>15935000</v>
      </c>
      <c r="D144" s="25">
        <v>162000</v>
      </c>
      <c r="E144" s="25">
        <v>-4480000</v>
      </c>
      <c r="F144" s="25">
        <v>4421293</v>
      </c>
      <c r="G144" s="25">
        <v>0</v>
      </c>
      <c r="H144" s="25">
        <v>7604738</v>
      </c>
      <c r="I144" s="25">
        <v>7561692</v>
      </c>
      <c r="J144" s="25">
        <v>8212000</v>
      </c>
      <c r="K144" s="25">
        <v>34401435</v>
      </c>
      <c r="L144" s="25">
        <v>44934607</v>
      </c>
      <c r="M144" s="25">
        <v>25120000</v>
      </c>
      <c r="N144" s="25">
        <v>9142260</v>
      </c>
      <c r="O144" s="25">
        <v>1350000</v>
      </c>
      <c r="P144" s="25">
        <v>1867306</v>
      </c>
      <c r="Q144" s="25">
        <v>3900000</v>
      </c>
      <c r="R144" s="25">
        <v>-1224699</v>
      </c>
      <c r="S144" s="25">
        <v>8584258</v>
      </c>
      <c r="T144" s="25">
        <v>27199475</v>
      </c>
      <c r="U144" s="25">
        <v>2597000</v>
      </c>
      <c r="V144" s="25">
        <v>211533065</v>
      </c>
      <c r="W144" s="25">
        <v>159000</v>
      </c>
      <c r="X144" s="25">
        <v>665503</v>
      </c>
      <c r="Y144" s="25">
        <v>75564000</v>
      </c>
    </row>
    <row r="145" spans="1:25" ht="12.75" hidden="1">
      <c r="A145" s="47" t="s">
        <v>174</v>
      </c>
      <c r="B145" s="25">
        <v>1535455468</v>
      </c>
      <c r="C145" s="25">
        <v>10270000</v>
      </c>
      <c r="D145" s="25">
        <v>124028407</v>
      </c>
      <c r="E145" s="25">
        <v>62030161</v>
      </c>
      <c r="F145" s="25">
        <v>29795398</v>
      </c>
      <c r="G145" s="25">
        <v>7150000</v>
      </c>
      <c r="H145" s="25">
        <v>34580200</v>
      </c>
      <c r="I145" s="25">
        <v>18623890</v>
      </c>
      <c r="J145" s="25">
        <v>11000000</v>
      </c>
      <c r="K145" s="25">
        <v>1450000000</v>
      </c>
      <c r="L145" s="25">
        <v>198000000</v>
      </c>
      <c r="M145" s="25">
        <v>6589000</v>
      </c>
      <c r="N145" s="25">
        <v>63510417</v>
      </c>
      <c r="O145" s="25">
        <v>276000000</v>
      </c>
      <c r="P145" s="25">
        <v>92641998</v>
      </c>
      <c r="Q145" s="25">
        <v>200000000</v>
      </c>
      <c r="R145" s="25">
        <v>0</v>
      </c>
      <c r="S145" s="25">
        <v>45000000</v>
      </c>
      <c r="T145" s="25">
        <v>26898254</v>
      </c>
      <c r="U145" s="25">
        <v>61919000</v>
      </c>
      <c r="V145" s="25">
        <v>240091983</v>
      </c>
      <c r="W145" s="25">
        <v>137000000</v>
      </c>
      <c r="X145" s="25">
        <v>132953000</v>
      </c>
      <c r="Y145" s="25">
        <v>19978000</v>
      </c>
    </row>
    <row r="146" spans="1:25" ht="12.75" hidden="1">
      <c r="A146" s="47" t="s">
        <v>175</v>
      </c>
      <c r="B146" s="25">
        <v>1492016575</v>
      </c>
      <c r="C146" s="25">
        <v>745000</v>
      </c>
      <c r="D146" s="25">
        <v>18570579</v>
      </c>
      <c r="E146" s="25">
        <v>3423772</v>
      </c>
      <c r="F146" s="25">
        <v>3416519</v>
      </c>
      <c r="G146" s="25">
        <v>85000</v>
      </c>
      <c r="H146" s="25">
        <v>42837000</v>
      </c>
      <c r="I146" s="25">
        <v>13110517</v>
      </c>
      <c r="J146" s="25">
        <v>7000000</v>
      </c>
      <c r="K146" s="25">
        <v>1912017473</v>
      </c>
      <c r="L146" s="25">
        <v>123000000</v>
      </c>
      <c r="M146" s="25">
        <v>0</v>
      </c>
      <c r="N146" s="25">
        <v>70000000</v>
      </c>
      <c r="O146" s="25">
        <v>143121696</v>
      </c>
      <c r="P146" s="25">
        <v>138977491</v>
      </c>
      <c r="Q146" s="25">
        <v>250000000</v>
      </c>
      <c r="R146" s="25">
        <v>16581761</v>
      </c>
      <c r="S146" s="25">
        <v>81869553</v>
      </c>
      <c r="T146" s="25">
        <v>7212</v>
      </c>
      <c r="U146" s="25">
        <v>59064000</v>
      </c>
      <c r="V146" s="25">
        <v>690232000</v>
      </c>
      <c r="W146" s="25">
        <v>148326000</v>
      </c>
      <c r="X146" s="25">
        <v>257876567</v>
      </c>
      <c r="Y146" s="25">
        <v>0</v>
      </c>
    </row>
    <row r="147" spans="1:25" ht="12.75" hidden="1">
      <c r="A147" s="47" t="s">
        <v>176</v>
      </c>
      <c r="B147" s="25">
        <v>969133548</v>
      </c>
      <c r="C147" s="25">
        <v>1926000</v>
      </c>
      <c r="D147" s="25">
        <v>10795000</v>
      </c>
      <c r="E147" s="25">
        <v>8248707</v>
      </c>
      <c r="F147" s="25">
        <v>1201997</v>
      </c>
      <c r="G147" s="25">
        <v>0</v>
      </c>
      <c r="H147" s="25">
        <v>0</v>
      </c>
      <c r="I147" s="25">
        <v>1538048</v>
      </c>
      <c r="J147" s="25">
        <v>1500000</v>
      </c>
      <c r="K147" s="25">
        <v>10000000</v>
      </c>
      <c r="L147" s="25">
        <v>3000000</v>
      </c>
      <c r="M147" s="25">
        <v>0</v>
      </c>
      <c r="N147" s="25">
        <v>70599711</v>
      </c>
      <c r="O147" s="25">
        <v>25000000</v>
      </c>
      <c r="P147" s="25">
        <v>1679211</v>
      </c>
      <c r="Q147" s="25">
        <v>14981644</v>
      </c>
      <c r="R147" s="25">
        <v>0</v>
      </c>
      <c r="S147" s="25">
        <v>5000000</v>
      </c>
      <c r="T147" s="25">
        <v>6171581</v>
      </c>
      <c r="U147" s="25">
        <v>20000000</v>
      </c>
      <c r="V147" s="25">
        <v>0</v>
      </c>
      <c r="W147" s="25">
        <v>15000000</v>
      </c>
      <c r="X147" s="25">
        <v>2045345</v>
      </c>
      <c r="Y147" s="25">
        <v>4518000</v>
      </c>
    </row>
    <row r="148" spans="1:25" ht="12.75" hidden="1">
      <c r="A148" s="47" t="s">
        <v>177</v>
      </c>
      <c r="B148" s="25">
        <v>19552978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2018500</v>
      </c>
      <c r="Q148" s="25">
        <v>2855450</v>
      </c>
      <c r="R148" s="25">
        <v>0</v>
      </c>
      <c r="S148" s="25">
        <v>196580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</row>
    <row r="149" spans="1:25" ht="12.75" hidden="1">
      <c r="A149" s="47" t="s">
        <v>178</v>
      </c>
      <c r="B149" s="25">
        <v>1114607658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2393685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</row>
    <row r="150" spans="1:25" ht="12.75" hidden="1">
      <c r="A150" s="47" t="s">
        <v>179</v>
      </c>
      <c r="B150" s="25">
        <v>4238149249</v>
      </c>
      <c r="C150" s="25">
        <v>72914924</v>
      </c>
      <c r="D150" s="25">
        <v>182498149</v>
      </c>
      <c r="E150" s="25">
        <v>91325628</v>
      </c>
      <c r="F150" s="25">
        <v>72375696</v>
      </c>
      <c r="G150" s="25">
        <v>40812605</v>
      </c>
      <c r="H150" s="25">
        <v>161222735</v>
      </c>
      <c r="I150" s="25">
        <v>67831542</v>
      </c>
      <c r="J150" s="25">
        <v>88966519</v>
      </c>
      <c r="K150" s="25">
        <v>1503775520</v>
      </c>
      <c r="L150" s="25">
        <v>305066489</v>
      </c>
      <c r="M150" s="25">
        <v>78337323</v>
      </c>
      <c r="N150" s="25">
        <v>281519422</v>
      </c>
      <c r="O150" s="25">
        <v>363950389</v>
      </c>
      <c r="P150" s="25">
        <v>159581084</v>
      </c>
      <c r="Q150" s="25">
        <v>1376077181</v>
      </c>
      <c r="R150" s="25">
        <v>80639132</v>
      </c>
      <c r="S150" s="25">
        <v>129813844</v>
      </c>
      <c r="T150" s="25">
        <v>57781852</v>
      </c>
      <c r="U150" s="25">
        <v>457233073</v>
      </c>
      <c r="V150" s="25">
        <v>478684398</v>
      </c>
      <c r="W150" s="25">
        <v>637019920</v>
      </c>
      <c r="X150" s="25">
        <v>104937443</v>
      </c>
      <c r="Y150" s="25">
        <v>105912200</v>
      </c>
    </row>
    <row r="151" spans="1:25" ht="12.75" hidden="1">
      <c r="A151" s="47" t="s">
        <v>180</v>
      </c>
      <c r="B151" s="25">
        <v>242626112</v>
      </c>
      <c r="C151" s="25">
        <v>5677616</v>
      </c>
      <c r="D151" s="25">
        <v>26335036</v>
      </c>
      <c r="E151" s="25">
        <v>14347804</v>
      </c>
      <c r="F151" s="25">
        <v>1600000</v>
      </c>
      <c r="G151" s="25">
        <v>0</v>
      </c>
      <c r="H151" s="25">
        <v>27683500</v>
      </c>
      <c r="I151" s="25">
        <v>1875225</v>
      </c>
      <c r="J151" s="25">
        <v>2500500</v>
      </c>
      <c r="K151" s="25">
        <v>87982527</v>
      </c>
      <c r="L151" s="25">
        <v>48566000</v>
      </c>
      <c r="M151" s="25">
        <v>0</v>
      </c>
      <c r="N151" s="25">
        <v>44000000</v>
      </c>
      <c r="O151" s="25">
        <v>90001578</v>
      </c>
      <c r="P151" s="25">
        <v>40316100</v>
      </c>
      <c r="Q151" s="25">
        <v>50000000</v>
      </c>
      <c r="R151" s="25">
        <v>4813526</v>
      </c>
      <c r="S151" s="25">
        <v>50819899</v>
      </c>
      <c r="T151" s="25">
        <v>0</v>
      </c>
      <c r="U151" s="25">
        <v>14300000</v>
      </c>
      <c r="V151" s="25">
        <v>42320000</v>
      </c>
      <c r="W151" s="25">
        <v>84278540</v>
      </c>
      <c r="X151" s="25">
        <v>3470000</v>
      </c>
      <c r="Y151" s="25">
        <v>0</v>
      </c>
    </row>
    <row r="152" spans="1:25" ht="12.75" hidden="1">
      <c r="A152" s="47" t="s">
        <v>181</v>
      </c>
      <c r="B152" s="25">
        <v>1198765998</v>
      </c>
      <c r="C152" s="25">
        <v>35043887</v>
      </c>
      <c r="D152" s="25">
        <v>40811404</v>
      </c>
      <c r="E152" s="25">
        <v>34315392</v>
      </c>
      <c r="F152" s="25">
        <v>23911504</v>
      </c>
      <c r="G152" s="25">
        <v>11524460</v>
      </c>
      <c r="H152" s="25">
        <v>36504000</v>
      </c>
      <c r="I152" s="25">
        <v>15809859</v>
      </c>
      <c r="J152" s="25">
        <v>41424827</v>
      </c>
      <c r="K152" s="25">
        <v>283632257</v>
      </c>
      <c r="L152" s="25">
        <v>42088000</v>
      </c>
      <c r="M152" s="25">
        <v>33490000</v>
      </c>
      <c r="N152" s="25">
        <v>55197514</v>
      </c>
      <c r="O152" s="25">
        <v>115649139</v>
      </c>
      <c r="P152" s="25">
        <v>49875451</v>
      </c>
      <c r="Q152" s="25">
        <v>348131459</v>
      </c>
      <c r="R152" s="25">
        <v>58004802</v>
      </c>
      <c r="S152" s="25">
        <v>44860196</v>
      </c>
      <c r="T152" s="25">
        <v>50539296</v>
      </c>
      <c r="U152" s="25">
        <v>168633239</v>
      </c>
      <c r="V152" s="25">
        <v>52026928</v>
      </c>
      <c r="W152" s="25">
        <v>140589940</v>
      </c>
      <c r="X152" s="25">
        <v>60650634</v>
      </c>
      <c r="Y152" s="25">
        <v>54971308</v>
      </c>
    </row>
    <row r="153" spans="1:25" ht="12.75" hidden="1">
      <c r="A153" s="47" t="s">
        <v>182</v>
      </c>
      <c r="B153" s="25">
        <v>40</v>
      </c>
      <c r="C153" s="25">
        <v>40</v>
      </c>
      <c r="D153" s="25">
        <v>40</v>
      </c>
      <c r="E153" s="25">
        <v>40</v>
      </c>
      <c r="F153" s="25">
        <v>40</v>
      </c>
      <c r="G153" s="25">
        <v>40</v>
      </c>
      <c r="H153" s="25">
        <v>40</v>
      </c>
      <c r="I153" s="25">
        <v>40</v>
      </c>
      <c r="J153" s="25">
        <v>40</v>
      </c>
      <c r="K153" s="25">
        <v>40</v>
      </c>
      <c r="L153" s="25">
        <v>40</v>
      </c>
      <c r="M153" s="25">
        <v>40</v>
      </c>
      <c r="N153" s="25">
        <v>40</v>
      </c>
      <c r="O153" s="25">
        <v>40</v>
      </c>
      <c r="P153" s="25">
        <v>40</v>
      </c>
      <c r="Q153" s="25">
        <v>40</v>
      </c>
      <c r="R153" s="25">
        <v>40</v>
      </c>
      <c r="S153" s="25">
        <v>40</v>
      </c>
      <c r="T153" s="25">
        <v>40</v>
      </c>
      <c r="U153" s="25">
        <v>40</v>
      </c>
      <c r="V153" s="25">
        <v>40</v>
      </c>
      <c r="W153" s="25">
        <v>40</v>
      </c>
      <c r="X153" s="25">
        <v>40</v>
      </c>
      <c r="Y153" s="25">
        <v>40</v>
      </c>
    </row>
    <row r="154" spans="1:25" ht="12.75" hidden="1">
      <c r="A154" s="47" t="s">
        <v>183</v>
      </c>
      <c r="B154" s="25">
        <v>6312594088</v>
      </c>
      <c r="C154" s="25">
        <v>112525351</v>
      </c>
      <c r="D154" s="25">
        <v>217962355</v>
      </c>
      <c r="E154" s="25">
        <v>132331987</v>
      </c>
      <c r="F154" s="25">
        <v>89547716</v>
      </c>
      <c r="G154" s="25">
        <v>64205372</v>
      </c>
      <c r="H154" s="25">
        <v>180894907</v>
      </c>
      <c r="I154" s="25">
        <v>72583004</v>
      </c>
      <c r="J154" s="25">
        <v>112142419</v>
      </c>
      <c r="K154" s="25">
        <v>1797825637</v>
      </c>
      <c r="L154" s="25">
        <v>360759875</v>
      </c>
      <c r="M154" s="25">
        <v>111250536</v>
      </c>
      <c r="N154" s="25">
        <v>392718778</v>
      </c>
      <c r="O154" s="25">
        <v>602996363</v>
      </c>
      <c r="P154" s="25">
        <v>243340500</v>
      </c>
      <c r="Q154" s="25">
        <v>1400829715</v>
      </c>
      <c r="R154" s="25">
        <v>109885728</v>
      </c>
      <c r="S154" s="25">
        <v>216346809</v>
      </c>
      <c r="T154" s="25">
        <v>95026066</v>
      </c>
      <c r="U154" s="25">
        <v>618592496</v>
      </c>
      <c r="V154" s="25">
        <v>483684932</v>
      </c>
      <c r="W154" s="25">
        <v>828986180</v>
      </c>
      <c r="X154" s="25">
        <v>154412106</v>
      </c>
      <c r="Y154" s="25">
        <v>150248741</v>
      </c>
    </row>
    <row r="155" spans="1:25" ht="12.75" hidden="1">
      <c r="A155" s="47" t="s">
        <v>184</v>
      </c>
      <c r="B155" s="25">
        <v>913072817</v>
      </c>
      <c r="C155" s="25">
        <v>15945566</v>
      </c>
      <c r="D155" s="25">
        <v>19567646</v>
      </c>
      <c r="E155" s="25">
        <v>11627153</v>
      </c>
      <c r="F155" s="25">
        <v>5381717</v>
      </c>
      <c r="G155" s="25">
        <v>0</v>
      </c>
      <c r="H155" s="25">
        <v>18946664</v>
      </c>
      <c r="I155" s="25">
        <v>5639872</v>
      </c>
      <c r="J155" s="25">
        <v>10350745</v>
      </c>
      <c r="K155" s="25">
        <v>189178890</v>
      </c>
      <c r="L155" s="25">
        <v>19994000</v>
      </c>
      <c r="M155" s="25">
        <v>0</v>
      </c>
      <c r="N155" s="25">
        <v>38500000</v>
      </c>
      <c r="O155" s="25">
        <v>90808717</v>
      </c>
      <c r="P155" s="25">
        <v>18796008</v>
      </c>
      <c r="Q155" s="25">
        <v>267000000</v>
      </c>
      <c r="R155" s="25">
        <v>22544587</v>
      </c>
      <c r="S155" s="25">
        <v>13849595</v>
      </c>
      <c r="T155" s="25">
        <v>0</v>
      </c>
      <c r="U155" s="25">
        <v>61895000</v>
      </c>
      <c r="V155" s="25">
        <v>56633149</v>
      </c>
      <c r="W155" s="25">
        <v>107385600</v>
      </c>
      <c r="X155" s="25">
        <v>25612161</v>
      </c>
      <c r="Y155" s="25">
        <v>0</v>
      </c>
    </row>
    <row r="156" spans="1:25" ht="12.75" hidden="1">
      <c r="A156" s="47" t="s">
        <v>185</v>
      </c>
      <c r="B156" s="25">
        <v>1084200413</v>
      </c>
      <c r="C156" s="25">
        <v>7156818</v>
      </c>
      <c r="D156" s="25">
        <v>15539000</v>
      </c>
      <c r="E156" s="25">
        <v>13970531</v>
      </c>
      <c r="F156" s="25">
        <v>4537000</v>
      </c>
      <c r="G156" s="25">
        <v>0</v>
      </c>
      <c r="H156" s="25">
        <v>17908495</v>
      </c>
      <c r="I156" s="25">
        <v>3624028</v>
      </c>
      <c r="J156" s="25">
        <v>4357752</v>
      </c>
      <c r="K156" s="25">
        <v>180514208</v>
      </c>
      <c r="L156" s="25">
        <v>17500000</v>
      </c>
      <c r="M156" s="25">
        <v>0</v>
      </c>
      <c r="N156" s="25">
        <v>39956768</v>
      </c>
      <c r="O156" s="25">
        <v>83150545</v>
      </c>
      <c r="P156" s="25">
        <v>23320000</v>
      </c>
      <c r="Q156" s="25">
        <v>204500000</v>
      </c>
      <c r="R156" s="25">
        <v>7885564</v>
      </c>
      <c r="S156" s="25">
        <v>16086267</v>
      </c>
      <c r="T156" s="25">
        <v>0</v>
      </c>
      <c r="U156" s="25">
        <v>51192830</v>
      </c>
      <c r="V156" s="25">
        <v>51296513</v>
      </c>
      <c r="W156" s="25">
        <v>102113860</v>
      </c>
      <c r="X156" s="25">
        <v>17058030</v>
      </c>
      <c r="Y156" s="25">
        <v>0</v>
      </c>
    </row>
    <row r="157" spans="1:25" ht="12.75" hidden="1">
      <c r="A157" s="47" t="s">
        <v>186</v>
      </c>
      <c r="B157" s="25">
        <v>2411022917</v>
      </c>
      <c r="C157" s="25">
        <v>25591079</v>
      </c>
      <c r="D157" s="25">
        <v>54318730</v>
      </c>
      <c r="E157" s="25">
        <v>32420099</v>
      </c>
      <c r="F157" s="25">
        <v>26922000</v>
      </c>
      <c r="G157" s="25">
        <v>0</v>
      </c>
      <c r="H157" s="25">
        <v>27436540</v>
      </c>
      <c r="I157" s="25">
        <v>18059933</v>
      </c>
      <c r="J157" s="25">
        <v>31109320</v>
      </c>
      <c r="K157" s="25">
        <v>746024548</v>
      </c>
      <c r="L157" s="25">
        <v>87391624</v>
      </c>
      <c r="M157" s="25">
        <v>0</v>
      </c>
      <c r="N157" s="25">
        <v>81000000</v>
      </c>
      <c r="O157" s="25">
        <v>197637845</v>
      </c>
      <c r="P157" s="25">
        <v>44787932</v>
      </c>
      <c r="Q157" s="25">
        <v>502000000</v>
      </c>
      <c r="R157" s="25">
        <v>9424844</v>
      </c>
      <c r="S157" s="25">
        <v>42409564</v>
      </c>
      <c r="T157" s="25">
        <v>0</v>
      </c>
      <c r="U157" s="25">
        <v>279032000</v>
      </c>
      <c r="V157" s="25">
        <v>162077101</v>
      </c>
      <c r="W157" s="25">
        <v>243223380</v>
      </c>
      <c r="X157" s="25">
        <v>0</v>
      </c>
      <c r="Y157" s="25">
        <v>0</v>
      </c>
    </row>
    <row r="158" spans="1:25" ht="12.75" hidden="1">
      <c r="A158" s="47" t="s">
        <v>187</v>
      </c>
      <c r="B158" s="25">
        <v>2396601846</v>
      </c>
      <c r="C158" s="25">
        <v>23503000</v>
      </c>
      <c r="D158" s="25">
        <v>56736000</v>
      </c>
      <c r="E158" s="25">
        <v>23500000</v>
      </c>
      <c r="F158" s="25">
        <v>24569739</v>
      </c>
      <c r="G158" s="25">
        <v>0</v>
      </c>
      <c r="H158" s="25">
        <v>24459000</v>
      </c>
      <c r="I158" s="25">
        <v>10480260</v>
      </c>
      <c r="J158" s="25">
        <v>23977000</v>
      </c>
      <c r="K158" s="25">
        <v>664906014</v>
      </c>
      <c r="L158" s="25">
        <v>74418303</v>
      </c>
      <c r="M158" s="25">
        <v>0</v>
      </c>
      <c r="N158" s="25">
        <v>64045840</v>
      </c>
      <c r="O158" s="25">
        <v>164982952</v>
      </c>
      <c r="P158" s="25">
        <v>40500000</v>
      </c>
      <c r="Q158" s="25">
        <v>400000000</v>
      </c>
      <c r="R158" s="25">
        <v>13785040</v>
      </c>
      <c r="S158" s="25">
        <v>34937326</v>
      </c>
      <c r="T158" s="25">
        <v>0</v>
      </c>
      <c r="U158" s="25">
        <v>250253258</v>
      </c>
      <c r="V158" s="25">
        <v>145556988</v>
      </c>
      <c r="W158" s="25">
        <v>219951400</v>
      </c>
      <c r="X158" s="25">
        <v>0</v>
      </c>
      <c r="Y158" s="25">
        <v>0</v>
      </c>
    </row>
    <row r="159" spans="1:25" ht="12.75" hidden="1">
      <c r="A159" s="47" t="s">
        <v>188</v>
      </c>
      <c r="B159" s="25">
        <v>876184784</v>
      </c>
      <c r="C159" s="25">
        <v>8412541</v>
      </c>
      <c r="D159" s="25">
        <v>23637111</v>
      </c>
      <c r="E159" s="25">
        <v>10889673</v>
      </c>
      <c r="F159" s="25">
        <v>4771175</v>
      </c>
      <c r="G159" s="25">
        <v>0</v>
      </c>
      <c r="H159" s="25">
        <v>23448000</v>
      </c>
      <c r="I159" s="25">
        <v>2974800</v>
      </c>
      <c r="J159" s="25">
        <v>7413439</v>
      </c>
      <c r="K159" s="25">
        <v>203889262</v>
      </c>
      <c r="L159" s="25">
        <v>48859974</v>
      </c>
      <c r="M159" s="25">
        <v>0</v>
      </c>
      <c r="N159" s="25">
        <v>39500000</v>
      </c>
      <c r="O159" s="25">
        <v>76461078</v>
      </c>
      <c r="P159" s="25">
        <v>48760000</v>
      </c>
      <c r="Q159" s="25">
        <v>90930000</v>
      </c>
      <c r="R159" s="25">
        <v>11435681</v>
      </c>
      <c r="S159" s="25">
        <v>37646736</v>
      </c>
      <c r="T159" s="25">
        <v>0</v>
      </c>
      <c r="U159" s="25">
        <v>93086000</v>
      </c>
      <c r="V159" s="25">
        <v>42542717</v>
      </c>
      <c r="W159" s="25">
        <v>307066710</v>
      </c>
      <c r="X159" s="25">
        <v>21791108</v>
      </c>
      <c r="Y159" s="25">
        <v>0</v>
      </c>
    </row>
    <row r="160" spans="1:25" ht="12.75" hidden="1">
      <c r="A160" s="47" t="s">
        <v>189</v>
      </c>
      <c r="B160" s="25">
        <v>677957521</v>
      </c>
      <c r="C160" s="25">
        <v>8172621</v>
      </c>
      <c r="D160" s="25">
        <v>16499866</v>
      </c>
      <c r="E160" s="25">
        <v>9899703</v>
      </c>
      <c r="F160" s="25">
        <v>4337431</v>
      </c>
      <c r="G160" s="25">
        <v>0</v>
      </c>
      <c r="H160" s="25">
        <v>15598000</v>
      </c>
      <c r="I160" s="25">
        <v>3476070</v>
      </c>
      <c r="J160" s="25">
        <v>5619142</v>
      </c>
      <c r="K160" s="25">
        <v>196047370</v>
      </c>
      <c r="L160" s="25">
        <v>70346000</v>
      </c>
      <c r="M160" s="25">
        <v>0</v>
      </c>
      <c r="N160" s="25">
        <v>30171900</v>
      </c>
      <c r="O160" s="25">
        <v>64291418</v>
      </c>
      <c r="P160" s="25">
        <v>39220000</v>
      </c>
      <c r="Q160" s="25">
        <v>70500000</v>
      </c>
      <c r="R160" s="25">
        <v>6532894</v>
      </c>
      <c r="S160" s="25">
        <v>36319964</v>
      </c>
      <c r="T160" s="25">
        <v>0</v>
      </c>
      <c r="U160" s="25">
        <v>87317231</v>
      </c>
      <c r="V160" s="25">
        <v>40110508</v>
      </c>
      <c r="W160" s="25">
        <v>276185200</v>
      </c>
      <c r="X160" s="25">
        <v>16031487</v>
      </c>
      <c r="Y160" s="25">
        <v>0</v>
      </c>
    </row>
    <row r="161" spans="1:25" ht="12.75" hidden="1">
      <c r="A161" s="47" t="s">
        <v>190</v>
      </c>
      <c r="B161" s="25">
        <v>4528678170</v>
      </c>
      <c r="C161" s="25">
        <v>65269369</v>
      </c>
      <c r="D161" s="25">
        <v>119363587</v>
      </c>
      <c r="E161" s="25">
        <v>72756692</v>
      </c>
      <c r="F161" s="25">
        <v>44373296</v>
      </c>
      <c r="G161" s="25">
        <v>0</v>
      </c>
      <c r="H161" s="25">
        <v>101307744</v>
      </c>
      <c r="I161" s="25">
        <v>35239303</v>
      </c>
      <c r="J161" s="25">
        <v>59061312</v>
      </c>
      <c r="K161" s="25">
        <v>1328002392</v>
      </c>
      <c r="L161" s="25">
        <v>211806366</v>
      </c>
      <c r="M161" s="25">
        <v>0</v>
      </c>
      <c r="N161" s="25">
        <v>205162000</v>
      </c>
      <c r="O161" s="25">
        <v>457800210</v>
      </c>
      <c r="P161" s="25">
        <v>161665098</v>
      </c>
      <c r="Q161" s="25">
        <v>991736000</v>
      </c>
      <c r="R161" s="25">
        <v>69251300</v>
      </c>
      <c r="S161" s="25">
        <v>128116805</v>
      </c>
      <c r="T161" s="25">
        <v>0</v>
      </c>
      <c r="U161" s="25">
        <v>481931000</v>
      </c>
      <c r="V161" s="25">
        <v>339781697</v>
      </c>
      <c r="W161" s="25">
        <v>725856320</v>
      </c>
      <c r="X161" s="25">
        <v>76349654</v>
      </c>
      <c r="Y161" s="25">
        <v>0</v>
      </c>
    </row>
    <row r="162" spans="1:25" ht="12.75" hidden="1">
      <c r="A162" s="47" t="s">
        <v>191</v>
      </c>
      <c r="B162" s="25">
        <v>4554143478</v>
      </c>
      <c r="C162" s="25">
        <v>53577118</v>
      </c>
      <c r="D162" s="25">
        <v>108511792</v>
      </c>
      <c r="E162" s="25">
        <v>62526629</v>
      </c>
      <c r="F162" s="25">
        <v>40218129</v>
      </c>
      <c r="G162" s="25">
        <v>0</v>
      </c>
      <c r="H162" s="25">
        <v>85214981</v>
      </c>
      <c r="I162" s="25">
        <v>22796537</v>
      </c>
      <c r="J162" s="25">
        <v>43129174</v>
      </c>
      <c r="K162" s="25">
        <v>1221724931</v>
      </c>
      <c r="L162" s="25">
        <v>222613303</v>
      </c>
      <c r="M162" s="25">
        <v>0</v>
      </c>
      <c r="N162" s="25">
        <v>170694508</v>
      </c>
      <c r="O162" s="25">
        <v>399471422</v>
      </c>
      <c r="P162" s="25">
        <v>140018000</v>
      </c>
      <c r="Q162" s="25">
        <v>789621250</v>
      </c>
      <c r="R162" s="25">
        <v>41162928</v>
      </c>
      <c r="S162" s="25">
        <v>122718309</v>
      </c>
      <c r="T162" s="25">
        <v>0</v>
      </c>
      <c r="U162" s="25">
        <v>430122249</v>
      </c>
      <c r="V162" s="25">
        <v>309168832</v>
      </c>
      <c r="W162" s="25">
        <v>670201610</v>
      </c>
      <c r="X162" s="25">
        <v>62285541</v>
      </c>
      <c r="Y162" s="25">
        <v>0</v>
      </c>
    </row>
    <row r="163" spans="1:25" ht="12.75" hidden="1">
      <c r="A163" s="47" t="s">
        <v>192</v>
      </c>
      <c r="B163" s="25">
        <v>615255000</v>
      </c>
      <c r="C163" s="25">
        <v>53514000</v>
      </c>
      <c r="D163" s="25">
        <v>82263000</v>
      </c>
      <c r="E163" s="25">
        <v>61967859</v>
      </c>
      <c r="F163" s="25">
        <v>44772000</v>
      </c>
      <c r="G163" s="25">
        <v>51774000</v>
      </c>
      <c r="H163" s="25">
        <v>92162900</v>
      </c>
      <c r="I163" s="25">
        <v>49397146</v>
      </c>
      <c r="J163" s="25">
        <v>66374117</v>
      </c>
      <c r="K163" s="25">
        <v>406586000</v>
      </c>
      <c r="L163" s="25">
        <v>125665000</v>
      </c>
      <c r="M163" s="25">
        <v>115675000</v>
      </c>
      <c r="N163" s="25">
        <v>173678650</v>
      </c>
      <c r="O163" s="25">
        <v>128095423</v>
      </c>
      <c r="P163" s="25">
        <v>84163000</v>
      </c>
      <c r="Q163" s="25">
        <v>569484000</v>
      </c>
      <c r="R163" s="25">
        <v>64267000</v>
      </c>
      <c r="S163" s="25">
        <v>76750399</v>
      </c>
      <c r="T163" s="25">
        <v>102591000</v>
      </c>
      <c r="U163" s="25">
        <v>163700000</v>
      </c>
      <c r="V163" s="25">
        <v>162761000</v>
      </c>
      <c r="W163" s="25">
        <v>125831330</v>
      </c>
      <c r="X163" s="25">
        <v>82392000</v>
      </c>
      <c r="Y163" s="25">
        <v>145354000</v>
      </c>
    </row>
    <row r="164" spans="1:25" ht="12.75" hidden="1">
      <c r="A164" s="47" t="s">
        <v>193</v>
      </c>
      <c r="B164" s="25">
        <v>617571000</v>
      </c>
      <c r="C164" s="25">
        <v>53929000</v>
      </c>
      <c r="D164" s="25">
        <v>86261880</v>
      </c>
      <c r="E164" s="25">
        <v>59507999</v>
      </c>
      <c r="F164" s="25">
        <v>43045001</v>
      </c>
      <c r="G164" s="25">
        <v>62992001</v>
      </c>
      <c r="H164" s="25">
        <v>88608000</v>
      </c>
      <c r="I164" s="25">
        <v>47470862</v>
      </c>
      <c r="J164" s="25">
        <v>66028000</v>
      </c>
      <c r="K164" s="25">
        <v>417931000</v>
      </c>
      <c r="L164" s="25">
        <v>132329400</v>
      </c>
      <c r="M164" s="25">
        <v>108706000</v>
      </c>
      <c r="N164" s="25">
        <v>180030000</v>
      </c>
      <c r="O164" s="25">
        <v>134970000</v>
      </c>
      <c r="P164" s="25">
        <v>82648500</v>
      </c>
      <c r="Q164" s="25">
        <v>491688000</v>
      </c>
      <c r="R164" s="25">
        <v>63098800</v>
      </c>
      <c r="S164" s="25">
        <v>71600900</v>
      </c>
      <c r="T164" s="25">
        <v>92297000</v>
      </c>
      <c r="U164" s="25">
        <v>171728000</v>
      </c>
      <c r="V164" s="25">
        <v>163765000</v>
      </c>
      <c r="W164" s="25">
        <v>118259250</v>
      </c>
      <c r="X164" s="25">
        <v>79571000</v>
      </c>
      <c r="Y164" s="25">
        <v>142499000</v>
      </c>
    </row>
    <row r="165" spans="1:25" ht="12.75" hidden="1">
      <c r="A165" s="47" t="s">
        <v>194</v>
      </c>
      <c r="B165" s="25">
        <v>754004000</v>
      </c>
      <c r="C165" s="25">
        <v>0</v>
      </c>
      <c r="D165" s="25">
        <v>0</v>
      </c>
      <c r="E165" s="25">
        <v>86254000</v>
      </c>
      <c r="F165" s="25">
        <v>13368500</v>
      </c>
      <c r="G165" s="25">
        <v>0</v>
      </c>
      <c r="H165" s="25">
        <v>25230000</v>
      </c>
      <c r="I165" s="25">
        <v>50326000</v>
      </c>
      <c r="J165" s="25">
        <v>20571000</v>
      </c>
      <c r="K165" s="25">
        <v>116451000</v>
      </c>
      <c r="L165" s="25">
        <v>0</v>
      </c>
      <c r="M165" s="25">
        <v>0</v>
      </c>
      <c r="N165" s="25">
        <v>45155350</v>
      </c>
      <c r="O165" s="25">
        <v>78008000</v>
      </c>
      <c r="P165" s="25">
        <v>62773000</v>
      </c>
      <c r="Q165" s="25">
        <v>304865000</v>
      </c>
      <c r="R165" s="25">
        <v>0</v>
      </c>
      <c r="S165" s="25">
        <v>43456600</v>
      </c>
      <c r="T165" s="25">
        <v>0</v>
      </c>
      <c r="U165" s="25">
        <v>105686000</v>
      </c>
      <c r="V165" s="25">
        <v>43637000</v>
      </c>
      <c r="W165" s="25">
        <v>78854670</v>
      </c>
      <c r="X165" s="25">
        <v>25811000</v>
      </c>
      <c r="Y165" s="25">
        <v>0</v>
      </c>
    </row>
    <row r="166" spans="1:25" ht="12.75" hidden="1">
      <c r="A166" s="47" t="s">
        <v>195</v>
      </c>
      <c r="B166" s="25">
        <v>756633000</v>
      </c>
      <c r="C166" s="25">
        <v>35889000</v>
      </c>
      <c r="D166" s="25">
        <v>0</v>
      </c>
      <c r="E166" s="25">
        <v>65192000</v>
      </c>
      <c r="F166" s="25">
        <v>21315800</v>
      </c>
      <c r="G166" s="25">
        <v>0</v>
      </c>
      <c r="H166" s="25">
        <v>74731000</v>
      </c>
      <c r="I166" s="25">
        <v>29155100</v>
      </c>
      <c r="J166" s="25">
        <v>23703000</v>
      </c>
      <c r="K166" s="25">
        <v>156246000</v>
      </c>
      <c r="L166" s="25">
        <v>0</v>
      </c>
      <c r="M166" s="25">
        <v>0</v>
      </c>
      <c r="N166" s="25">
        <v>56677000</v>
      </c>
      <c r="O166" s="25">
        <v>72103000</v>
      </c>
      <c r="P166" s="25">
        <v>56872000</v>
      </c>
      <c r="Q166" s="25">
        <v>253309000</v>
      </c>
      <c r="R166" s="25">
        <v>0</v>
      </c>
      <c r="S166" s="25">
        <v>33712100</v>
      </c>
      <c r="T166" s="25">
        <v>0</v>
      </c>
      <c r="U166" s="25">
        <v>48318000</v>
      </c>
      <c r="V166" s="25">
        <v>0</v>
      </c>
      <c r="W166" s="25">
        <v>60730750</v>
      </c>
      <c r="X166" s="25">
        <v>51559000</v>
      </c>
      <c r="Y166" s="25">
        <v>0</v>
      </c>
    </row>
    <row r="167" spans="1:25" ht="12.75" hidden="1">
      <c r="A167" s="47" t="s">
        <v>196</v>
      </c>
      <c r="B167" s="25">
        <v>5924047184</v>
      </c>
      <c r="C167" s="25">
        <v>136110000</v>
      </c>
      <c r="D167" s="25">
        <v>296183000</v>
      </c>
      <c r="E167" s="25">
        <v>158397152</v>
      </c>
      <c r="F167" s="25">
        <v>89319144</v>
      </c>
      <c r="G167" s="25">
        <v>66533878</v>
      </c>
      <c r="H167" s="25">
        <v>180437033</v>
      </c>
      <c r="I167" s="25">
        <v>72581933</v>
      </c>
      <c r="J167" s="25">
        <v>113521672</v>
      </c>
      <c r="K167" s="25">
        <v>1954071637</v>
      </c>
      <c r="L167" s="25">
        <v>439197056</v>
      </c>
      <c r="M167" s="25">
        <v>111023000</v>
      </c>
      <c r="N167" s="25">
        <v>387599540</v>
      </c>
      <c r="O167" s="25">
        <v>602995646</v>
      </c>
      <c r="P167" s="25">
        <v>280834144</v>
      </c>
      <c r="Q167" s="25">
        <v>1395829714</v>
      </c>
      <c r="R167" s="25">
        <v>107121155</v>
      </c>
      <c r="S167" s="25">
        <v>212836344</v>
      </c>
      <c r="T167" s="25">
        <v>87971066</v>
      </c>
      <c r="U167" s="25">
        <v>597392649</v>
      </c>
      <c r="V167" s="25">
        <v>587460936</v>
      </c>
      <c r="W167" s="25">
        <v>868506870</v>
      </c>
      <c r="X167" s="25">
        <v>162731306</v>
      </c>
      <c r="Y167" s="25">
        <v>207062401</v>
      </c>
    </row>
    <row r="168" spans="1:25" ht="12.75" hidden="1">
      <c r="A168" s="47" t="s">
        <v>197</v>
      </c>
      <c r="B168" s="25">
        <v>1711050897</v>
      </c>
      <c r="C168" s="25">
        <v>40667044</v>
      </c>
      <c r="D168" s="25">
        <v>85480500</v>
      </c>
      <c r="E168" s="25">
        <v>57045454</v>
      </c>
      <c r="F168" s="25">
        <v>34419000</v>
      </c>
      <c r="G168" s="25">
        <v>37155090</v>
      </c>
      <c r="H168" s="25">
        <v>67406947</v>
      </c>
      <c r="I168" s="25">
        <v>34967273</v>
      </c>
      <c r="J168" s="25">
        <v>50557219</v>
      </c>
      <c r="K168" s="25">
        <v>569262676</v>
      </c>
      <c r="L168" s="25">
        <v>121309000</v>
      </c>
      <c r="M168" s="25">
        <v>61455000</v>
      </c>
      <c r="N168" s="25">
        <v>159569262</v>
      </c>
      <c r="O168" s="25">
        <v>181626186</v>
      </c>
      <c r="P168" s="25">
        <v>71987442</v>
      </c>
      <c r="Q168" s="25">
        <v>373063658</v>
      </c>
      <c r="R168" s="25">
        <v>53099033</v>
      </c>
      <c r="S168" s="25">
        <v>73027934</v>
      </c>
      <c r="T168" s="25">
        <v>47626750</v>
      </c>
      <c r="U168" s="25">
        <v>198144073</v>
      </c>
      <c r="V168" s="25">
        <v>156858792</v>
      </c>
      <c r="W168" s="25">
        <v>222959430</v>
      </c>
      <c r="X168" s="25">
        <v>77396479</v>
      </c>
      <c r="Y168" s="25">
        <v>88190600</v>
      </c>
    </row>
    <row r="169" spans="1:25" ht="12.75" hidden="1">
      <c r="A169" s="47" t="s">
        <v>198</v>
      </c>
      <c r="B169" s="25">
        <v>1356536965</v>
      </c>
      <c r="C169" s="25">
        <v>37975000</v>
      </c>
      <c r="D169" s="25">
        <v>78873618</v>
      </c>
      <c r="E169" s="25">
        <v>52490957</v>
      </c>
      <c r="F169" s="25">
        <v>31545000</v>
      </c>
      <c r="G169" s="25">
        <v>39164805</v>
      </c>
      <c r="H169" s="25">
        <v>64554000</v>
      </c>
      <c r="I169" s="25">
        <v>28705772</v>
      </c>
      <c r="J169" s="25">
        <v>45880892</v>
      </c>
      <c r="K169" s="25">
        <v>519231992</v>
      </c>
      <c r="L169" s="25">
        <v>112082000</v>
      </c>
      <c r="M169" s="25">
        <v>57651000</v>
      </c>
      <c r="N169" s="25">
        <v>146795816</v>
      </c>
      <c r="O169" s="25">
        <v>176073980</v>
      </c>
      <c r="P169" s="25">
        <v>60351500</v>
      </c>
      <c r="Q169" s="25">
        <v>351445059</v>
      </c>
      <c r="R169" s="25">
        <v>51529115</v>
      </c>
      <c r="S169" s="25">
        <v>71968275</v>
      </c>
      <c r="T169" s="25">
        <v>45688452</v>
      </c>
      <c r="U169" s="25">
        <v>191720655</v>
      </c>
      <c r="V169" s="25">
        <v>138927907</v>
      </c>
      <c r="W169" s="25">
        <v>207771240</v>
      </c>
      <c r="X169" s="25">
        <v>72819582</v>
      </c>
      <c r="Y169" s="25">
        <v>0</v>
      </c>
    </row>
    <row r="170" spans="1:25" ht="12.75" hidden="1">
      <c r="A170" s="47" t="s">
        <v>199</v>
      </c>
      <c r="B170" s="25">
        <v>72296848</v>
      </c>
      <c r="C170" s="25">
        <v>1200000</v>
      </c>
      <c r="D170" s="25">
        <v>1353261</v>
      </c>
      <c r="E170" s="25">
        <v>2200967</v>
      </c>
      <c r="F170" s="25">
        <v>0</v>
      </c>
      <c r="G170" s="25">
        <v>0</v>
      </c>
      <c r="H170" s="25">
        <v>1897649</v>
      </c>
      <c r="I170" s="25">
        <v>956546</v>
      </c>
      <c r="J170" s="25">
        <v>693550</v>
      </c>
      <c r="K170" s="25">
        <v>49353532</v>
      </c>
      <c r="L170" s="25">
        <v>0</v>
      </c>
      <c r="M170" s="25">
        <v>0</v>
      </c>
      <c r="N170" s="25">
        <v>4955446</v>
      </c>
      <c r="O170" s="25">
        <v>13307218</v>
      </c>
      <c r="P170" s="25">
        <v>2562000</v>
      </c>
      <c r="Q170" s="25">
        <v>10763547</v>
      </c>
      <c r="R170" s="25">
        <v>2866466</v>
      </c>
      <c r="S170" s="25">
        <v>4562300</v>
      </c>
      <c r="T170" s="25">
        <v>0</v>
      </c>
      <c r="U170" s="25">
        <v>15059290</v>
      </c>
      <c r="V170" s="25">
        <v>7116314</v>
      </c>
      <c r="W170" s="25">
        <v>13108820</v>
      </c>
      <c r="X170" s="25">
        <v>1405344</v>
      </c>
      <c r="Y170" s="25">
        <v>1257000</v>
      </c>
    </row>
    <row r="171" spans="1:25" ht="12.75" hidden="1">
      <c r="A171" s="47" t="s">
        <v>200</v>
      </c>
      <c r="B171" s="25">
        <v>1277840872</v>
      </c>
      <c r="C171" s="25">
        <v>21677182</v>
      </c>
      <c r="D171" s="25">
        <v>42729624</v>
      </c>
      <c r="E171" s="25">
        <v>20563200</v>
      </c>
      <c r="F171" s="25">
        <v>19252622</v>
      </c>
      <c r="G171" s="25">
        <v>0</v>
      </c>
      <c r="H171" s="25">
        <v>60958284</v>
      </c>
      <c r="I171" s="25">
        <v>24000000</v>
      </c>
      <c r="J171" s="25">
        <v>24000000</v>
      </c>
      <c r="K171" s="25">
        <v>347098503</v>
      </c>
      <c r="L171" s="25">
        <v>68571428</v>
      </c>
      <c r="M171" s="25">
        <v>0</v>
      </c>
      <c r="N171" s="25">
        <v>67560720</v>
      </c>
      <c r="O171" s="25">
        <v>144559111</v>
      </c>
      <c r="P171" s="25">
        <v>43134189</v>
      </c>
      <c r="Q171" s="25">
        <v>620000000</v>
      </c>
      <c r="R171" s="25">
        <v>14700000</v>
      </c>
      <c r="S171" s="25">
        <v>36200000</v>
      </c>
      <c r="T171" s="25">
        <v>0</v>
      </c>
      <c r="U171" s="25">
        <v>215268000</v>
      </c>
      <c r="V171" s="25">
        <v>231814043</v>
      </c>
      <c r="W171" s="25">
        <v>190891310</v>
      </c>
      <c r="X171" s="25">
        <v>4000000</v>
      </c>
      <c r="Y171" s="25">
        <v>0</v>
      </c>
    </row>
    <row r="172" spans="1:25" ht="12.75" hidden="1">
      <c r="A172" s="47" t="s">
        <v>201</v>
      </c>
      <c r="B172" s="25">
        <v>1350000000</v>
      </c>
      <c r="C172" s="25">
        <v>19116000</v>
      </c>
      <c r="D172" s="25">
        <v>39546158</v>
      </c>
      <c r="E172" s="25">
        <v>18000000</v>
      </c>
      <c r="F172" s="25">
        <v>23714000</v>
      </c>
      <c r="G172" s="25">
        <v>0</v>
      </c>
      <c r="H172" s="25">
        <v>31599200</v>
      </c>
      <c r="I172" s="25">
        <v>14630992</v>
      </c>
      <c r="J172" s="25">
        <v>20300000</v>
      </c>
      <c r="K172" s="25">
        <v>303832723</v>
      </c>
      <c r="L172" s="25">
        <v>58997621</v>
      </c>
      <c r="M172" s="25">
        <v>0</v>
      </c>
      <c r="N172" s="25">
        <v>58242000</v>
      </c>
      <c r="O172" s="25">
        <v>126539838</v>
      </c>
      <c r="P172" s="25">
        <v>36222647</v>
      </c>
      <c r="Q172" s="25">
        <v>350000000</v>
      </c>
      <c r="R172" s="25">
        <v>12982162</v>
      </c>
      <c r="S172" s="25">
        <v>32446500</v>
      </c>
      <c r="T172" s="25">
        <v>0</v>
      </c>
      <c r="U172" s="25">
        <v>191137000</v>
      </c>
      <c r="V172" s="25">
        <v>150873263</v>
      </c>
      <c r="W172" s="25">
        <v>199876510</v>
      </c>
      <c r="X172" s="25">
        <v>5943300</v>
      </c>
      <c r="Y172" s="25">
        <v>0</v>
      </c>
    </row>
    <row r="173" spans="1:25" ht="12.75" hidden="1">
      <c r="A173" s="47" t="s">
        <v>202</v>
      </c>
      <c r="B173" s="25">
        <v>450572676</v>
      </c>
      <c r="C173" s="25">
        <v>6305230</v>
      </c>
      <c r="D173" s="25">
        <v>26369025</v>
      </c>
      <c r="E173" s="25">
        <v>0</v>
      </c>
      <c r="F173" s="25">
        <v>6000000</v>
      </c>
      <c r="G173" s="25">
        <v>0</v>
      </c>
      <c r="H173" s="25">
        <v>5360200</v>
      </c>
      <c r="I173" s="25">
        <v>888227</v>
      </c>
      <c r="J173" s="25">
        <v>2750000</v>
      </c>
      <c r="K173" s="25">
        <v>270711413</v>
      </c>
      <c r="L173" s="25">
        <v>37060000</v>
      </c>
      <c r="M173" s="25">
        <v>0</v>
      </c>
      <c r="N173" s="25">
        <v>0</v>
      </c>
      <c r="O173" s="25">
        <v>0</v>
      </c>
      <c r="P173" s="25">
        <v>7300000</v>
      </c>
      <c r="Q173" s="25">
        <v>19274000</v>
      </c>
      <c r="R173" s="25">
        <v>3867720</v>
      </c>
      <c r="S173" s="25">
        <v>1275600</v>
      </c>
      <c r="T173" s="25">
        <v>0</v>
      </c>
      <c r="U173" s="25">
        <v>0</v>
      </c>
      <c r="V173" s="25">
        <v>16800000</v>
      </c>
      <c r="W173" s="25">
        <v>133972250</v>
      </c>
      <c r="X173" s="25">
        <v>3000000</v>
      </c>
      <c r="Y173" s="25">
        <v>0</v>
      </c>
    </row>
    <row r="174" spans="1:25" ht="12.75" hidden="1">
      <c r="A174" s="47" t="s">
        <v>203</v>
      </c>
      <c r="B174" s="25">
        <v>394580031</v>
      </c>
      <c r="C174" s="25">
        <v>4993000</v>
      </c>
      <c r="D174" s="25">
        <v>20000000</v>
      </c>
      <c r="E174" s="25">
        <v>0</v>
      </c>
      <c r="F174" s="25">
        <v>6682693</v>
      </c>
      <c r="G174" s="25">
        <v>0</v>
      </c>
      <c r="H174" s="25">
        <v>3699025</v>
      </c>
      <c r="I174" s="25">
        <v>2611456</v>
      </c>
      <c r="J174" s="25">
        <v>1800000</v>
      </c>
      <c r="K174" s="25">
        <v>249964370</v>
      </c>
      <c r="L174" s="25">
        <v>39757435</v>
      </c>
      <c r="M174" s="25">
        <v>0</v>
      </c>
      <c r="N174" s="25">
        <v>0</v>
      </c>
      <c r="O174" s="25">
        <v>0</v>
      </c>
      <c r="P174" s="25">
        <v>500000</v>
      </c>
      <c r="Q174" s="25">
        <v>18474000</v>
      </c>
      <c r="R174" s="25">
        <v>1987000</v>
      </c>
      <c r="S174" s="25">
        <v>1200000</v>
      </c>
      <c r="T174" s="25">
        <v>0</v>
      </c>
      <c r="U174" s="25">
        <v>0</v>
      </c>
      <c r="V174" s="25">
        <v>12527931</v>
      </c>
      <c r="W174" s="25">
        <v>118673840</v>
      </c>
      <c r="X174" s="25">
        <v>6500000</v>
      </c>
      <c r="Y174" s="25">
        <v>0</v>
      </c>
    </row>
    <row r="175" spans="1:25" ht="12.75" hidden="1">
      <c r="A175" s="47" t="s">
        <v>204</v>
      </c>
      <c r="B175" s="25">
        <v>54215591</v>
      </c>
      <c r="C175" s="25">
        <v>3265468</v>
      </c>
      <c r="D175" s="25">
        <v>4500000</v>
      </c>
      <c r="E175" s="25">
        <v>3608834</v>
      </c>
      <c r="F175" s="25">
        <v>2287000</v>
      </c>
      <c r="G175" s="25">
        <v>3657515</v>
      </c>
      <c r="H175" s="25">
        <v>4936304</v>
      </c>
      <c r="I175" s="25">
        <v>2507221</v>
      </c>
      <c r="J175" s="25">
        <v>5331300</v>
      </c>
      <c r="K175" s="25">
        <v>26763326</v>
      </c>
      <c r="L175" s="25">
        <v>8165061</v>
      </c>
      <c r="M175" s="25">
        <v>9410323</v>
      </c>
      <c r="N175" s="25">
        <v>10353882</v>
      </c>
      <c r="O175" s="25">
        <v>12758828</v>
      </c>
      <c r="P175" s="25">
        <v>6530442</v>
      </c>
      <c r="Q175" s="25">
        <v>23643071</v>
      </c>
      <c r="R175" s="25">
        <v>4348286</v>
      </c>
      <c r="S175" s="25">
        <v>6290310</v>
      </c>
      <c r="T175" s="25">
        <v>9080062</v>
      </c>
      <c r="U175" s="25">
        <v>17341000</v>
      </c>
      <c r="V175" s="25">
        <v>11072523</v>
      </c>
      <c r="W175" s="25">
        <v>15518870</v>
      </c>
      <c r="X175" s="25">
        <v>5142892</v>
      </c>
      <c r="Y175" s="25">
        <v>8082600</v>
      </c>
    </row>
    <row r="176" spans="1:25" ht="12.75" hidden="1">
      <c r="A176" s="47" t="s">
        <v>205</v>
      </c>
      <c r="B176" s="25">
        <v>527384374</v>
      </c>
      <c r="C176" s="25">
        <v>19000000</v>
      </c>
      <c r="D176" s="25">
        <v>69312703</v>
      </c>
      <c r="E176" s="25">
        <v>28427184</v>
      </c>
      <c r="F176" s="25">
        <v>1700000</v>
      </c>
      <c r="G176" s="25">
        <v>3300000</v>
      </c>
      <c r="H176" s="25">
        <v>30459850</v>
      </c>
      <c r="I176" s="25">
        <v>2295826</v>
      </c>
      <c r="J176" s="25">
        <v>19669000</v>
      </c>
      <c r="K176" s="25">
        <v>192680410</v>
      </c>
      <c r="L176" s="25">
        <v>79810000</v>
      </c>
      <c r="M176" s="25">
        <v>7611000</v>
      </c>
      <c r="N176" s="25">
        <v>25282487</v>
      </c>
      <c r="O176" s="25">
        <v>75335981</v>
      </c>
      <c r="P176" s="25">
        <v>64000000</v>
      </c>
      <c r="Q176" s="25">
        <v>179110000</v>
      </c>
      <c r="R176" s="25">
        <v>3876003</v>
      </c>
      <c r="S176" s="25">
        <v>4251492</v>
      </c>
      <c r="T176" s="25">
        <v>523333</v>
      </c>
      <c r="U176" s="25">
        <v>25344000</v>
      </c>
      <c r="V176" s="25">
        <v>95000000</v>
      </c>
      <c r="W176" s="25">
        <v>70083730</v>
      </c>
      <c r="X176" s="25">
        <v>1500000</v>
      </c>
      <c r="Y176" s="25">
        <v>5900000</v>
      </c>
    </row>
    <row r="177" spans="1:25" ht="12.75" hidden="1">
      <c r="A177" s="47" t="s">
        <v>206</v>
      </c>
      <c r="B177" s="25">
        <v>401957151</v>
      </c>
      <c r="C177" s="25">
        <v>1000000</v>
      </c>
      <c r="D177" s="25">
        <v>0</v>
      </c>
      <c r="E177" s="25">
        <v>40000</v>
      </c>
      <c r="F177" s="25">
        <v>4547000</v>
      </c>
      <c r="G177" s="25">
        <v>0</v>
      </c>
      <c r="H177" s="25">
        <v>4155000</v>
      </c>
      <c r="I177" s="25">
        <v>3553148</v>
      </c>
      <c r="J177" s="25">
        <v>1500000</v>
      </c>
      <c r="K177" s="25">
        <v>89089602</v>
      </c>
      <c r="L177" s="25">
        <v>12620000</v>
      </c>
      <c r="M177" s="25">
        <v>0</v>
      </c>
      <c r="N177" s="25">
        <v>27628558</v>
      </c>
      <c r="O177" s="25">
        <v>10400000</v>
      </c>
      <c r="P177" s="25">
        <v>6930000</v>
      </c>
      <c r="Q177" s="25">
        <v>78700000</v>
      </c>
      <c r="R177" s="25">
        <v>3500000</v>
      </c>
      <c r="S177" s="25">
        <v>3000000</v>
      </c>
      <c r="T177" s="25">
        <v>1000000</v>
      </c>
      <c r="U177" s="25">
        <v>22890000</v>
      </c>
      <c r="V177" s="25">
        <v>16260000</v>
      </c>
      <c r="W177" s="25">
        <v>33601420</v>
      </c>
      <c r="X177" s="25">
        <v>2200000</v>
      </c>
      <c r="Y177" s="25">
        <v>6600000</v>
      </c>
    </row>
    <row r="178" spans="1:25" ht="12.75" hidden="1">
      <c r="A178" s="47" t="s">
        <v>207</v>
      </c>
      <c r="B178" s="48">
        <v>252610249</v>
      </c>
      <c r="C178" s="48">
        <v>1500000</v>
      </c>
      <c r="D178" s="48">
        <v>0</v>
      </c>
      <c r="E178" s="48">
        <v>0</v>
      </c>
      <c r="F178" s="48">
        <v>0</v>
      </c>
      <c r="G178" s="48">
        <v>0</v>
      </c>
      <c r="H178" s="48">
        <v>608600</v>
      </c>
      <c r="I178" s="48">
        <v>0</v>
      </c>
      <c r="J178" s="48">
        <v>107000000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9575690</v>
      </c>
      <c r="T178" s="48">
        <v>0</v>
      </c>
      <c r="U178" s="48">
        <v>36841257</v>
      </c>
      <c r="V178" s="48">
        <v>0</v>
      </c>
      <c r="W178" s="48">
        <v>28624981</v>
      </c>
      <c r="X178" s="48">
        <v>0</v>
      </c>
      <c r="Y178" s="48">
        <v>0</v>
      </c>
    </row>
    <row r="179" spans="1:25" ht="12.75" hidden="1">
      <c r="A179" s="47" t="s">
        <v>208</v>
      </c>
      <c r="B179" s="48">
        <v>0</v>
      </c>
      <c r="C179" s="48">
        <v>1050</v>
      </c>
      <c r="D179" s="48">
        <v>0</v>
      </c>
      <c r="E179" s="48">
        <v>0</v>
      </c>
      <c r="F179" s="48">
        <v>0</v>
      </c>
      <c r="G179" s="48">
        <v>0</v>
      </c>
      <c r="H179" s="48">
        <v>1391400</v>
      </c>
      <c r="I179" s="48">
        <v>0</v>
      </c>
      <c r="J179" s="48">
        <v>2100000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3269</v>
      </c>
      <c r="T179" s="48">
        <v>0</v>
      </c>
      <c r="U179" s="48">
        <v>14719911</v>
      </c>
      <c r="V179" s="48">
        <v>0</v>
      </c>
      <c r="W179" s="48">
        <v>0</v>
      </c>
      <c r="X179" s="48">
        <v>0</v>
      </c>
      <c r="Y179" s="48">
        <v>0</v>
      </c>
    </row>
    <row r="180" spans="1:25" ht="12.75" hidden="1">
      <c r="A180" s="47" t="s">
        <v>209</v>
      </c>
      <c r="B180" s="48">
        <v>131135568</v>
      </c>
      <c r="C180" s="48">
        <v>0</v>
      </c>
      <c r="D180" s="48">
        <v>0</v>
      </c>
      <c r="E180" s="48">
        <v>272108</v>
      </c>
      <c r="F180" s="48">
        <v>0</v>
      </c>
      <c r="G180" s="48">
        <v>0</v>
      </c>
      <c r="H180" s="48">
        <v>738984</v>
      </c>
      <c r="I180" s="48">
        <v>0</v>
      </c>
      <c r="J180" s="48">
        <v>503000</v>
      </c>
      <c r="K180" s="48">
        <v>0</v>
      </c>
      <c r="L180" s="48">
        <v>0</v>
      </c>
      <c r="M180" s="48">
        <v>2145864</v>
      </c>
      <c r="N180" s="48">
        <v>3920000</v>
      </c>
      <c r="O180" s="48">
        <v>0</v>
      </c>
      <c r="P180" s="48">
        <v>8636326</v>
      </c>
      <c r="Q180" s="48">
        <v>6000000</v>
      </c>
      <c r="R180" s="48">
        <v>9756216</v>
      </c>
      <c r="S180" s="48">
        <v>0</v>
      </c>
      <c r="T180" s="48">
        <v>0</v>
      </c>
      <c r="U180" s="48">
        <v>3590000</v>
      </c>
      <c r="V180" s="48">
        <v>2200000</v>
      </c>
      <c r="W180" s="48">
        <v>4199500</v>
      </c>
      <c r="X180" s="48">
        <v>0</v>
      </c>
      <c r="Y180" s="48">
        <v>0</v>
      </c>
    </row>
    <row r="181" spans="1:25" ht="12.75" hidden="1">
      <c r="A181" s="47" t="s">
        <v>210</v>
      </c>
      <c r="B181" s="48">
        <v>224941236</v>
      </c>
      <c r="C181" s="48">
        <v>0</v>
      </c>
      <c r="D181" s="48">
        <v>0</v>
      </c>
      <c r="E181" s="48">
        <v>2702779</v>
      </c>
      <c r="F181" s="48">
        <v>77000</v>
      </c>
      <c r="G181" s="48">
        <v>0</v>
      </c>
      <c r="H181" s="48">
        <v>2882000</v>
      </c>
      <c r="I181" s="48">
        <v>410542</v>
      </c>
      <c r="J181" s="48">
        <v>2008000</v>
      </c>
      <c r="K181" s="48">
        <v>168000000</v>
      </c>
      <c r="L181" s="48">
        <v>16000000</v>
      </c>
      <c r="M181" s="48">
        <v>2022000</v>
      </c>
      <c r="N181" s="48">
        <v>3227000</v>
      </c>
      <c r="O181" s="48">
        <v>14606264</v>
      </c>
      <c r="P181" s="48">
        <v>1200000</v>
      </c>
      <c r="Q181" s="48">
        <v>6000000</v>
      </c>
      <c r="R181" s="48">
        <v>891101</v>
      </c>
      <c r="S181" s="48">
        <v>0</v>
      </c>
      <c r="T181" s="48">
        <v>75040</v>
      </c>
      <c r="U181" s="48">
        <v>3590000</v>
      </c>
      <c r="V181" s="48">
        <v>1000000</v>
      </c>
      <c r="W181" s="48">
        <v>2331270</v>
      </c>
      <c r="X181" s="48">
        <v>3198072</v>
      </c>
      <c r="Y181" s="48">
        <v>0</v>
      </c>
    </row>
    <row r="182" spans="1:25" ht="12.75" hidden="1">
      <c r="A182" s="47" t="s">
        <v>211</v>
      </c>
      <c r="B182" s="48">
        <v>2495111793</v>
      </c>
      <c r="C182" s="48">
        <v>32037000</v>
      </c>
      <c r="D182" s="48">
        <v>29365579</v>
      </c>
      <c r="E182" s="48">
        <v>11672479</v>
      </c>
      <c r="F182" s="48">
        <v>4646136</v>
      </c>
      <c r="G182" s="48">
        <v>85000</v>
      </c>
      <c r="H182" s="48">
        <v>42837000</v>
      </c>
      <c r="I182" s="48">
        <v>21937194</v>
      </c>
      <c r="J182" s="48">
        <v>8500000</v>
      </c>
      <c r="K182" s="48">
        <v>1922017473</v>
      </c>
      <c r="L182" s="48">
        <v>126000000</v>
      </c>
      <c r="M182" s="48">
        <v>0</v>
      </c>
      <c r="N182" s="48">
        <v>140601711</v>
      </c>
      <c r="O182" s="48">
        <v>168121696</v>
      </c>
      <c r="P182" s="48">
        <v>143117472</v>
      </c>
      <c r="Q182" s="48">
        <v>275310390</v>
      </c>
      <c r="R182" s="48">
        <v>16581761</v>
      </c>
      <c r="S182" s="48">
        <v>87072133</v>
      </c>
      <c r="T182" s="48">
        <v>6178793</v>
      </c>
      <c r="U182" s="48">
        <v>79064000</v>
      </c>
      <c r="V182" s="48">
        <v>690232000</v>
      </c>
      <c r="W182" s="48">
        <v>179526000</v>
      </c>
      <c r="X182" s="48">
        <v>259921912</v>
      </c>
      <c r="Y182" s="48">
        <v>4518000</v>
      </c>
    </row>
    <row r="183" spans="1:25" ht="12.75" hidden="1">
      <c r="A183" s="47" t="s">
        <v>212</v>
      </c>
      <c r="B183" s="48">
        <v>4877585276</v>
      </c>
      <c r="C183" s="48">
        <v>69457369</v>
      </c>
      <c r="D183" s="48">
        <v>125698840</v>
      </c>
      <c r="E183" s="48">
        <v>79184067</v>
      </c>
      <c r="F183" s="48">
        <v>45036023</v>
      </c>
      <c r="G183" s="48">
        <v>461145</v>
      </c>
      <c r="H183" s="48">
        <v>106499744</v>
      </c>
      <c r="I183" s="48">
        <v>37889901</v>
      </c>
      <c r="J183" s="48">
        <v>59956682</v>
      </c>
      <c r="K183" s="48">
        <v>1452367478</v>
      </c>
      <c r="L183" s="48">
        <v>223859866</v>
      </c>
      <c r="M183" s="48">
        <v>1985000</v>
      </c>
      <c r="N183" s="48">
        <v>234826000</v>
      </c>
      <c r="O183" s="48">
        <v>497259609</v>
      </c>
      <c r="P183" s="48">
        <v>174718008</v>
      </c>
      <c r="Q183" s="48">
        <v>1015655450</v>
      </c>
      <c r="R183" s="48">
        <v>82325293</v>
      </c>
      <c r="S183" s="48">
        <v>154946327</v>
      </c>
      <c r="T183" s="48">
        <v>2545000</v>
      </c>
      <c r="U183" s="48">
        <v>492135000</v>
      </c>
      <c r="V183" s="48">
        <v>356762184</v>
      </c>
      <c r="W183" s="48">
        <v>751299180</v>
      </c>
      <c r="X183" s="48">
        <v>95835321</v>
      </c>
      <c r="Y183" s="48">
        <v>4200000</v>
      </c>
    </row>
    <row r="184" spans="1:25" ht="12.75" hidden="1">
      <c r="A184" s="47" t="s">
        <v>213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3550000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2500000</v>
      </c>
      <c r="R184" s="48">
        <v>0</v>
      </c>
      <c r="S184" s="48">
        <v>0</v>
      </c>
      <c r="T184" s="48">
        <v>0</v>
      </c>
      <c r="U184" s="48">
        <v>0</v>
      </c>
      <c r="V184" s="48">
        <v>25000000</v>
      </c>
      <c r="W184" s="48">
        <v>0</v>
      </c>
      <c r="X184" s="48">
        <v>0</v>
      </c>
      <c r="Y184" s="48">
        <v>0</v>
      </c>
    </row>
    <row r="185" spans="1:25" ht="12.75" hidden="1">
      <c r="A185" s="47" t="s">
        <v>214</v>
      </c>
      <c r="B185" s="48">
        <v>20952879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</row>
    <row r="186" spans="1:25" ht="12.75" hidden="1">
      <c r="A186" s="47" t="s">
        <v>215</v>
      </c>
      <c r="B186" s="48">
        <v>13960186456</v>
      </c>
      <c r="C186" s="48">
        <v>660975000</v>
      </c>
      <c r="D186" s="48">
        <v>-1493905</v>
      </c>
      <c r="E186" s="48">
        <v>428317882</v>
      </c>
      <c r="F186" s="48">
        <v>255026581</v>
      </c>
      <c r="G186" s="48">
        <v>8135496</v>
      </c>
      <c r="H186" s="48">
        <v>663905259</v>
      </c>
      <c r="I186" s="48">
        <v>605066472</v>
      </c>
      <c r="J186" s="48">
        <v>406696359</v>
      </c>
      <c r="K186" s="48">
        <v>5966896092</v>
      </c>
      <c r="L186" s="48">
        <v>791810610</v>
      </c>
      <c r="M186" s="48">
        <v>69513000</v>
      </c>
      <c r="N186" s="48">
        <v>3646061660</v>
      </c>
      <c r="O186" s="48">
        <v>1769416156</v>
      </c>
      <c r="P186" s="48">
        <v>629348360</v>
      </c>
      <c r="Q186" s="48">
        <v>2955578664</v>
      </c>
      <c r="R186" s="48">
        <v>588722988</v>
      </c>
      <c r="S186" s="48">
        <v>1325912283</v>
      </c>
      <c r="T186" s="48">
        <v>9968290</v>
      </c>
      <c r="U186" s="48">
        <v>3499904000</v>
      </c>
      <c r="V186" s="48">
        <v>1847270435</v>
      </c>
      <c r="W186" s="48">
        <v>1089115000</v>
      </c>
      <c r="X186" s="48">
        <v>1264543504</v>
      </c>
      <c r="Y186" s="48">
        <v>65778000</v>
      </c>
    </row>
    <row r="187" spans="1:25" ht="12.75" hidden="1">
      <c r="A187" s="47" t="s">
        <v>216</v>
      </c>
      <c r="B187" s="48">
        <v>3409171035</v>
      </c>
      <c r="C187" s="48">
        <v>48368000</v>
      </c>
      <c r="D187" s="48">
        <v>29717579</v>
      </c>
      <c r="E187" s="48">
        <v>40382775</v>
      </c>
      <c r="F187" s="48">
        <v>9148436</v>
      </c>
      <c r="G187" s="48">
        <v>108000</v>
      </c>
      <c r="H187" s="48">
        <v>50360920</v>
      </c>
      <c r="I187" s="48">
        <v>29176214</v>
      </c>
      <c r="J187" s="48">
        <v>16550000</v>
      </c>
      <c r="K187" s="48">
        <v>2287118657</v>
      </c>
      <c r="L187" s="48">
        <v>173434607</v>
      </c>
      <c r="M187" s="48">
        <v>25120000</v>
      </c>
      <c r="N187" s="48">
        <v>151743971</v>
      </c>
      <c r="O187" s="48">
        <v>169021696</v>
      </c>
      <c r="P187" s="48">
        <v>143742822</v>
      </c>
      <c r="Q187" s="48">
        <v>465454940</v>
      </c>
      <c r="R187" s="48">
        <v>15857062</v>
      </c>
      <c r="S187" s="48">
        <v>94246472</v>
      </c>
      <c r="T187" s="48">
        <v>33378268</v>
      </c>
      <c r="U187" s="48">
        <v>132881000</v>
      </c>
      <c r="V187" s="48">
        <v>900523198</v>
      </c>
      <c r="W187" s="48">
        <v>199685000</v>
      </c>
      <c r="X187" s="48">
        <v>260613960</v>
      </c>
      <c r="Y187" s="48">
        <v>80082000</v>
      </c>
    </row>
    <row r="188" spans="1:25" ht="12.75" hidden="1">
      <c r="A188" s="47" t="s">
        <v>217</v>
      </c>
      <c r="B188" s="48">
        <v>1884609705</v>
      </c>
      <c r="C188" s="48">
        <v>11627000</v>
      </c>
      <c r="D188" s="48">
        <v>126704407</v>
      </c>
      <c r="E188" s="48">
        <v>58000161</v>
      </c>
      <c r="F188" s="48">
        <v>42496257</v>
      </c>
      <c r="G188" s="48">
        <v>7150000</v>
      </c>
      <c r="H188" s="48">
        <v>36569628</v>
      </c>
      <c r="I188" s="48">
        <v>22203371</v>
      </c>
      <c r="J188" s="48">
        <v>11550000</v>
      </c>
      <c r="K188" s="48">
        <v>1483000000</v>
      </c>
      <c r="L188" s="48">
        <v>224200000</v>
      </c>
      <c r="M188" s="48">
        <v>8611000</v>
      </c>
      <c r="N188" s="48">
        <v>71587417</v>
      </c>
      <c r="O188" s="48">
        <v>288200000</v>
      </c>
      <c r="P188" s="48">
        <v>94799824</v>
      </c>
      <c r="Q188" s="48">
        <v>212319221</v>
      </c>
      <c r="R188" s="48">
        <v>1738650</v>
      </c>
      <c r="S188" s="48">
        <v>91177017</v>
      </c>
      <c r="T188" s="48">
        <v>27326750</v>
      </c>
      <c r="U188" s="48">
        <v>63620000</v>
      </c>
      <c r="V188" s="48">
        <v>242291983</v>
      </c>
      <c r="W188" s="48">
        <v>158199000</v>
      </c>
      <c r="X188" s="48">
        <v>134690343</v>
      </c>
      <c r="Y188" s="48">
        <v>31140000</v>
      </c>
    </row>
    <row r="189" spans="1:25" ht="12.75" hidden="1">
      <c r="A189" s="47" t="s">
        <v>218</v>
      </c>
      <c r="B189" s="48">
        <v>680155569</v>
      </c>
      <c r="C189" s="48">
        <v>15935000</v>
      </c>
      <c r="D189" s="48">
        <v>162000</v>
      </c>
      <c r="E189" s="48">
        <v>200000</v>
      </c>
      <c r="F189" s="48">
        <v>4421293</v>
      </c>
      <c r="G189" s="48">
        <v>0</v>
      </c>
      <c r="H189" s="48">
        <v>7508732</v>
      </c>
      <c r="I189" s="48">
        <v>7217591</v>
      </c>
      <c r="J189" s="48">
        <v>8000000</v>
      </c>
      <c r="K189" s="48">
        <v>18624000</v>
      </c>
      <c r="L189" s="48">
        <v>44934607</v>
      </c>
      <c r="M189" s="48">
        <v>25120000</v>
      </c>
      <c r="N189" s="48">
        <v>7142260</v>
      </c>
      <c r="O189" s="48">
        <v>900000</v>
      </c>
      <c r="P189" s="48">
        <v>1867306</v>
      </c>
      <c r="Q189" s="48">
        <v>3000000</v>
      </c>
      <c r="R189" s="48">
        <v>-1224699</v>
      </c>
      <c r="S189" s="48">
        <v>7370919</v>
      </c>
      <c r="T189" s="48">
        <v>27199475</v>
      </c>
      <c r="U189" s="48">
        <v>2317000</v>
      </c>
      <c r="V189" s="48">
        <v>210291198</v>
      </c>
      <c r="W189" s="48">
        <v>159000</v>
      </c>
      <c r="X189" s="48">
        <v>259705</v>
      </c>
      <c r="Y189" s="48">
        <v>75564000</v>
      </c>
    </row>
    <row r="190" spans="1:25" ht="12.75" hidden="1">
      <c r="A190" s="47" t="s">
        <v>219</v>
      </c>
      <c r="B190" s="48">
        <v>2475558815</v>
      </c>
      <c r="C190" s="48">
        <v>32037000</v>
      </c>
      <c r="D190" s="48">
        <v>29365579</v>
      </c>
      <c r="E190" s="48">
        <v>11672479</v>
      </c>
      <c r="F190" s="48">
        <v>4646136</v>
      </c>
      <c r="G190" s="48">
        <v>85000</v>
      </c>
      <c r="H190" s="48">
        <v>42837000</v>
      </c>
      <c r="I190" s="48">
        <v>21937194</v>
      </c>
      <c r="J190" s="48">
        <v>8500000</v>
      </c>
      <c r="K190" s="48">
        <v>1922017473</v>
      </c>
      <c r="L190" s="48">
        <v>126000000</v>
      </c>
      <c r="M190" s="48">
        <v>0</v>
      </c>
      <c r="N190" s="48">
        <v>140601711</v>
      </c>
      <c r="O190" s="48">
        <v>168121696</v>
      </c>
      <c r="P190" s="48">
        <v>141098972</v>
      </c>
      <c r="Q190" s="48">
        <v>272454940</v>
      </c>
      <c r="R190" s="48">
        <v>16581761</v>
      </c>
      <c r="S190" s="48">
        <v>86875553</v>
      </c>
      <c r="T190" s="48">
        <v>6178793</v>
      </c>
      <c r="U190" s="48">
        <v>79064000</v>
      </c>
      <c r="V190" s="48">
        <v>690232000</v>
      </c>
      <c r="W190" s="48">
        <v>179526000</v>
      </c>
      <c r="X190" s="48">
        <v>259921912</v>
      </c>
      <c r="Y190" s="48">
        <v>4518000</v>
      </c>
    </row>
    <row r="191" spans="1:25" ht="12.75" hidden="1">
      <c r="A191" s="47" t="s">
        <v>220</v>
      </c>
      <c r="B191" s="48">
        <v>173000000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30000000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48">
        <v>31880000</v>
      </c>
      <c r="X191" s="48">
        <v>0</v>
      </c>
      <c r="Y191" s="48">
        <v>0</v>
      </c>
    </row>
    <row r="192" spans="1:25" ht="12.75" hidden="1">
      <c r="A192" s="47" t="s">
        <v>221</v>
      </c>
      <c r="B192" s="48">
        <v>4215054299</v>
      </c>
      <c r="C192" s="48">
        <v>46162347</v>
      </c>
      <c r="D192" s="48">
        <v>119363849</v>
      </c>
      <c r="E192" s="48">
        <v>58278000</v>
      </c>
      <c r="F192" s="48">
        <v>44374000</v>
      </c>
      <c r="G192" s="48">
        <v>0</v>
      </c>
      <c r="H192" s="48">
        <v>74350743</v>
      </c>
      <c r="I192" s="48">
        <v>26429472</v>
      </c>
      <c r="J192" s="48">
        <v>59061312</v>
      </c>
      <c r="K192" s="48">
        <v>1100237700</v>
      </c>
      <c r="L192" s="48">
        <v>158856004</v>
      </c>
      <c r="M192" s="48">
        <v>0</v>
      </c>
      <c r="N192" s="48">
        <v>164129605</v>
      </c>
      <c r="O192" s="48">
        <v>457800192</v>
      </c>
      <c r="P192" s="48">
        <v>161666707</v>
      </c>
      <c r="Q192" s="48">
        <v>931830000</v>
      </c>
      <c r="R192" s="48">
        <v>55401036</v>
      </c>
      <c r="S192" s="48">
        <v>79704691</v>
      </c>
      <c r="T192" s="48">
        <v>0</v>
      </c>
      <c r="U192" s="48">
        <v>481931000</v>
      </c>
      <c r="V192" s="48">
        <v>252117059</v>
      </c>
      <c r="W192" s="48">
        <v>638381800</v>
      </c>
      <c r="X192" s="48">
        <v>76349478</v>
      </c>
      <c r="Y192" s="48">
        <v>186512</v>
      </c>
    </row>
    <row r="193" spans="1:25" ht="12.75" hidden="1">
      <c r="A193" s="47" t="s">
        <v>222</v>
      </c>
      <c r="B193" s="48">
        <v>325460493</v>
      </c>
      <c r="C193" s="48">
        <v>2968000</v>
      </c>
      <c r="D193" s="48">
        <v>0</v>
      </c>
      <c r="E193" s="48">
        <v>5764830</v>
      </c>
      <c r="F193" s="48">
        <v>231000</v>
      </c>
      <c r="G193" s="48">
        <v>0</v>
      </c>
      <c r="H193" s="48">
        <v>4596700</v>
      </c>
      <c r="I193" s="48">
        <v>1313208</v>
      </c>
      <c r="J193" s="48">
        <v>510000</v>
      </c>
      <c r="K193" s="48">
        <v>113606000</v>
      </c>
      <c r="L193" s="48">
        <v>12012004</v>
      </c>
      <c r="M193" s="48">
        <v>1890000</v>
      </c>
      <c r="N193" s="48">
        <v>21649996</v>
      </c>
      <c r="O193" s="48">
        <v>35508510</v>
      </c>
      <c r="P193" s="48">
        <v>12643756</v>
      </c>
      <c r="Q193" s="48">
        <v>22500001</v>
      </c>
      <c r="R193" s="48">
        <v>8927412</v>
      </c>
      <c r="S193" s="48">
        <v>8071000</v>
      </c>
      <c r="T193" s="48">
        <v>2545000</v>
      </c>
      <c r="U193" s="48">
        <v>5382000</v>
      </c>
      <c r="V193" s="48">
        <v>4371235</v>
      </c>
      <c r="W193" s="48">
        <v>17446000</v>
      </c>
      <c r="X193" s="48">
        <v>19261052</v>
      </c>
      <c r="Y193" s="48">
        <v>4200004</v>
      </c>
    </row>
  </sheetData>
  <sheetProtection password="F954" sheet="1" objects="1" scenarios="1"/>
  <mergeCells count="1">
    <mergeCell ref="A1:Y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2015-11-05T14:54:24Z</dcterms:created>
  <dcterms:modified xsi:type="dcterms:W3CDTF">2015-11-05T14:54:51Z</dcterms:modified>
  <cp:category/>
  <cp:version/>
  <cp:contentType/>
  <cp:contentStatus/>
</cp:coreProperties>
</file>