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605" activeTab="0"/>
  </bookViews>
  <sheets>
    <sheet name="GT" sheetId="1" r:id="rId1"/>
  </sheets>
  <externalReferences>
    <externalReference r:id="rId4"/>
  </externalReferences>
  <definedNames>
    <definedName name="_xlnm.Print_Titles" localSheetId="0">'GT'!$1:$1</definedName>
  </definedNames>
  <calcPr fullCalcOnLoad="1"/>
</workbook>
</file>

<file path=xl/sharedStrings.xml><?xml version="1.0" encoding="utf-8"?>
<sst xmlns="http://schemas.openxmlformats.org/spreadsheetml/2006/main" count="227" uniqueCount="199">
  <si>
    <t xml:space="preserve">Summarised Outcome: Municipal Budget and Benchmarking Engagement - 2015/16 Budget vs Original Budget 2014/15 </t>
  </si>
  <si>
    <t>EKU</t>
  </si>
  <si>
    <t>JHB</t>
  </si>
  <si>
    <t>TSH</t>
  </si>
  <si>
    <t>GT421</t>
  </si>
  <si>
    <t>GT422</t>
  </si>
  <si>
    <t>GT423</t>
  </si>
  <si>
    <t>DC42</t>
  </si>
  <si>
    <t>GT481</t>
  </si>
  <si>
    <t>GT482</t>
  </si>
  <si>
    <t>GT483</t>
  </si>
  <si>
    <t>GT484</t>
  </si>
  <si>
    <t>DC48</t>
  </si>
  <si>
    <t>Ekurhuleni</t>
  </si>
  <si>
    <t>City Of</t>
  </si>
  <si>
    <t>Emfuleni</t>
  </si>
  <si>
    <t>Midvaal</t>
  </si>
  <si>
    <t>Lesedi</t>
  </si>
  <si>
    <t>Sedibeng</t>
  </si>
  <si>
    <t>Mogale</t>
  </si>
  <si>
    <t>Randfontein</t>
  </si>
  <si>
    <t>Westonaria</t>
  </si>
  <si>
    <t>Merafong</t>
  </si>
  <si>
    <t>West</t>
  </si>
  <si>
    <t>R thousands</t>
  </si>
  <si>
    <t>Metro (H)</t>
  </si>
  <si>
    <t>Johannesburg (H)</t>
  </si>
  <si>
    <t>Tshwane (H)</t>
  </si>
  <si>
    <t>(H)</t>
  </si>
  <si>
    <t>(M)</t>
  </si>
  <si>
    <t>City (H)</t>
  </si>
  <si>
    <t>Rand (M)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</si>
  <si>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</si>
  <si>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</si>
  <si>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</si>
  <si>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</si>
  <si>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</si>
  <si>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</si>
  <si>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</si>
  <si>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</si>
  <si>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</si>
  <si>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</si>
  <si>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</si>
  <si>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</si>
  <si>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</si>
  <si>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</si>
  <si>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</si>
  <si>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</si>
  <si>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</si>
  <si>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</si>
  <si>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</si>
  <si>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</si>
  <si>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</si>
  <si>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</si>
  <si>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</si>
  <si>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</si>
  <si>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</si>
  <si>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</si>
  <si>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</si>
  <si>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</si>
  <si>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</si>
  <si>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</si>
  <si>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</si>
  <si>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</si>
  <si>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</si>
  <si>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</si>
  <si>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</si>
  <si>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</si>
  <si>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</si>
  <si>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</si>
  <si>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</si>
  <si>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</si>
  <si>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</si>
  <si>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</si>
  <si>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</si>
  <si>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</si>
  <si>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</si>
  <si>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</si>
  <si>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</si>
  <si>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</si>
  <si>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</si>
  <si>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</si>
  <si>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</si>
  <si>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</si>
  <si>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</si>
  <si>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</si>
  <si>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</si>
  <si>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</si>
  <si>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</si>
  <si>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</si>
  <si>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</si>
  <si>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</si>
  <si>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</si>
  <si>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</si>
  <si>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</si>
  <si>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</si>
  <si>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</si>
  <si>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</si>
  <si>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</si>
  <si>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</si>
  <si>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</si>
  <si>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</si>
  <si>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</si>
  <si>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</si>
  <si>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</si>
  <si>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</si>
  <si>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</si>
  <si>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</si>
  <si>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</si>
  <si>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</si>
  <si>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</si>
  <si>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</si>
  <si>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</si>
  <si>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</si>
  <si>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</si>
  <si>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</si>
  <si>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</si>
  <si>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</si>
  <si>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</si>
  <si>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</si>
  <si>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</si>
  <si>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</si>
  <si>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</si>
  <si>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</si>
  <si>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</si>
  <si>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</si>
  <si>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</si>
  <si>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</si>
  <si>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</si>
  <si>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</si>
  <si>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</si>
  <si>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</si>
  <si>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</si>
  <si>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</si>
  <si>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</si>
  <si>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</si>
  <si>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</si>
  <si>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</si>
  <si>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</si>
  <si>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</si>
  <si>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</si>
  <si>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</si>
  <si>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</si>
  <si>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</si>
  <si>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</si>
  <si>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</si>
  <si>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</si>
  <si>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</si>
  <si>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</si>
  <si>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</si>
  <si>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</si>
  <si>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</si>
  <si>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</si>
  <si>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</si>
  <si>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</si>
  <si>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</si>
  <si>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</si>
  <si>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</si>
  <si>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</si>
  <si>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2014/15</t>
  </si>
  <si>
    <t>Property Rates Revenue</t>
  </si>
  <si>
    <t>Property Rates Revenue 2014/15</t>
  </si>
  <si>
    <t>Electricity Revenue</t>
  </si>
  <si>
    <t>Electricity Revenue 2014/15</t>
  </si>
  <si>
    <t>Water Revenue</t>
  </si>
  <si>
    <t>Water Revenue 2014/15</t>
  </si>
  <si>
    <t>Property Rates &amp; Service Charges</t>
  </si>
  <si>
    <t>Property Rates &amp; Service Charges 2014/15</t>
  </si>
  <si>
    <t>Operating Grant Revenue</t>
  </si>
  <si>
    <t>Operating Grant Revenue 2014/15</t>
  </si>
  <si>
    <t>Capital Grant Revenue</t>
  </si>
  <si>
    <t>Capital Grant Revenue 2014/15</t>
  </si>
  <si>
    <t>Total Operating Expenditure 2014/15</t>
  </si>
  <si>
    <t>Employee Costs</t>
  </si>
  <si>
    <t>Employee Costs 2014/15</t>
  </si>
  <si>
    <t>Overtime Costs</t>
  </si>
  <si>
    <t>Electricity Bulk Purchases</t>
  </si>
  <si>
    <t>Electricity Bulk Purchases 2014/15</t>
  </si>
  <si>
    <t>Water Bulk Purchases</t>
  </si>
  <si>
    <t>Water Bulk Purchases 2014/15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</si>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</sst>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thin">
        <color theme="5" tint="-0.24993999302387238"/>
      </top>
      <bottom>
        <color indexed="63"/>
      </bottom>
    </border>
    <border>
      <left style="hair"/>
      <right style="hair"/>
      <top style="thin">
        <color theme="5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>
        <color theme="5" tint="-0.24993999302387238"/>
      </bottom>
    </border>
    <border>
      <left style="hair"/>
      <right style="hair"/>
      <top style="hair"/>
      <bottom style="thin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2" fillId="0" borderId="11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164" fontId="42" fillId="0" borderId="15" xfId="0" applyNumberFormat="1" applyFont="1" applyBorder="1" applyAlignment="1">
      <alignment horizontal="right" wrapText="1"/>
    </xf>
    <xf numFmtId="164" fontId="42" fillId="0" borderId="13" xfId="0" applyNumberFormat="1" applyFont="1" applyBorder="1" applyAlignment="1">
      <alignment horizontal="right" wrapText="1"/>
    </xf>
    <xf numFmtId="165" fontId="21" fillId="0" borderId="13" xfId="0" applyNumberFormat="1" applyFont="1" applyBorder="1" applyAlignment="1">
      <alignment horizontal="right" wrapText="1"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43" fillId="0" borderId="14" xfId="0" applyFont="1" applyBorder="1" applyAlignment="1">
      <alignment wrapText="1"/>
    </xf>
    <xf numFmtId="166" fontId="23" fillId="0" borderId="15" xfId="0" applyNumberFormat="1" applyFont="1" applyBorder="1" applyAlignment="1">
      <alignment horizontal="right" wrapText="1"/>
    </xf>
    <xf numFmtId="0" fontId="43" fillId="0" borderId="12" xfId="0" applyFont="1" applyBorder="1" applyAlignment="1">
      <alignment wrapText="1"/>
    </xf>
    <xf numFmtId="166" fontId="23" fillId="0" borderId="13" xfId="0" applyNumberFormat="1" applyFont="1" applyBorder="1" applyAlignment="1">
      <alignment horizontal="right" wrapText="1"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164" fontId="19" fillId="0" borderId="17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43" fillId="0" borderId="15" xfId="0" applyNumberFormat="1" applyFont="1" applyBorder="1" applyAlignment="1">
      <alignment horizontal="right" wrapText="1"/>
    </xf>
    <xf numFmtId="164" fontId="43" fillId="0" borderId="13" xfId="0" applyNumberFormat="1" applyFont="1" applyBorder="1" applyAlignment="1">
      <alignment horizontal="right" wrapText="1"/>
    </xf>
    <xf numFmtId="165" fontId="23" fillId="0" borderId="13" xfId="0" applyNumberFormat="1" applyFont="1" applyBorder="1" applyAlignment="1">
      <alignment horizontal="right" wrapText="1"/>
    </xf>
    <xf numFmtId="0" fontId="19" fillId="0" borderId="17" xfId="0" applyFont="1" applyBorder="1" applyAlignment="1">
      <alignment/>
    </xf>
    <xf numFmtId="166" fontId="21" fillId="0" borderId="15" xfId="0" applyNumberFormat="1" applyFont="1" applyBorder="1" applyAlignment="1">
      <alignment horizontal="right" wrapText="1"/>
    </xf>
    <xf numFmtId="166" fontId="21" fillId="0" borderId="13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6" fontId="43" fillId="0" borderId="13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7" fontId="43" fillId="0" borderId="13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0" fontId="42" fillId="0" borderId="18" xfId="0" applyFont="1" applyBorder="1" applyAlignment="1">
      <alignment wrapText="1"/>
    </xf>
    <xf numFmtId="0" fontId="19" fillId="0" borderId="19" xfId="0" applyFont="1" applyBorder="1" applyAlignment="1">
      <alignment/>
    </xf>
    <xf numFmtId="0" fontId="43" fillId="0" borderId="18" xfId="0" applyFont="1" applyBorder="1" applyAlignment="1">
      <alignment wrapText="1"/>
    </xf>
    <xf numFmtId="168" fontId="43" fillId="0" borderId="19" xfId="0" applyNumberFormat="1" applyFont="1" applyBorder="1" applyAlignment="1">
      <alignment horizontal="right" wrapText="1"/>
    </xf>
    <xf numFmtId="168" fontId="43" fillId="0" borderId="13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9" fontId="42" fillId="0" borderId="13" xfId="0" applyNumberFormat="1" applyFont="1" applyBorder="1" applyAlignment="1">
      <alignment horizontal="right" wrapText="1"/>
    </xf>
    <xf numFmtId="167" fontId="21" fillId="0" borderId="13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3" fillId="0" borderId="13" xfId="0" applyNumberFormat="1" applyFont="1" applyBorder="1" applyAlignment="1">
      <alignment horizontal="right" wrapText="1"/>
    </xf>
    <xf numFmtId="164" fontId="21" fillId="0" borderId="13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0" fontId="42" fillId="0" borderId="20" xfId="0" applyFont="1" applyBorder="1" applyAlignment="1">
      <alignment wrapText="1"/>
    </xf>
    <xf numFmtId="168" fontId="42" fillId="0" borderId="21" xfId="0" applyNumberFormat="1" applyFont="1" applyBorder="1" applyAlignment="1">
      <alignment horizontal="right" wrapText="1"/>
    </xf>
    <xf numFmtId="0" fontId="43" fillId="0" borderId="22" xfId="0" applyFont="1" applyBorder="1" applyAlignment="1">
      <alignment wrapText="1"/>
    </xf>
    <xf numFmtId="164" fontId="43" fillId="0" borderId="17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164" fontId="19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5%20MTREF%20-%2013%20Oct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tabSelected="1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6" bestFit="1" customWidth="1"/>
    <col min="2" max="71" width="9.7109375" style="6" customWidth="1"/>
    <col min="72" max="16384" width="9.140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/>
      <c r="O2" s="5"/>
    </row>
    <row r="3" spans="1:15" ht="12.75">
      <c r="A3" s="7"/>
      <c r="B3" s="8" t="s">
        <v>13</v>
      </c>
      <c r="C3" s="8" t="s">
        <v>14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5"/>
      <c r="O3" s="5"/>
    </row>
    <row r="4" spans="1:15" ht="25.5">
      <c r="A4" s="9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29</v>
      </c>
      <c r="H4" s="8" t="s">
        <v>29</v>
      </c>
      <c r="I4" s="8" t="s">
        <v>30</v>
      </c>
      <c r="J4" s="8" t="s">
        <v>28</v>
      </c>
      <c r="K4" s="8" t="s">
        <v>29</v>
      </c>
      <c r="L4" s="8" t="s">
        <v>30</v>
      </c>
      <c r="M4" s="8" t="s">
        <v>31</v>
      </c>
      <c r="N4" s="5"/>
      <c r="O4" s="5"/>
    </row>
    <row r="5" spans="1:15" ht="12.75">
      <c r="A5" s="10" t="s">
        <v>32</v>
      </c>
      <c r="B5" s="11">
        <v>29454838925</v>
      </c>
      <c r="C5" s="11">
        <v>43788545550</v>
      </c>
      <c r="D5" s="11">
        <v>26295831494</v>
      </c>
      <c r="E5" s="11">
        <v>5354652951</v>
      </c>
      <c r="F5" s="11">
        <v>879096777</v>
      </c>
      <c r="G5" s="11">
        <v>598038443</v>
      </c>
      <c r="H5" s="11">
        <v>359766000</v>
      </c>
      <c r="I5" s="11">
        <v>2249520584</v>
      </c>
      <c r="J5" s="11">
        <v>940838846</v>
      </c>
      <c r="K5" s="11">
        <v>575837829</v>
      </c>
      <c r="L5" s="11">
        <v>1076064710</v>
      </c>
      <c r="M5" s="11">
        <v>298428689</v>
      </c>
      <c r="N5" s="5"/>
      <c r="O5" s="5"/>
    </row>
    <row r="6" spans="1:15" ht="12.75">
      <c r="A6" s="9" t="s">
        <v>33</v>
      </c>
      <c r="B6" s="12">
        <v>29321871899</v>
      </c>
      <c r="C6" s="12">
        <v>42693185624</v>
      </c>
      <c r="D6" s="12">
        <v>25710916381</v>
      </c>
      <c r="E6" s="12">
        <v>5222358552</v>
      </c>
      <c r="F6" s="12">
        <v>991697166</v>
      </c>
      <c r="G6" s="12">
        <v>581026984</v>
      </c>
      <c r="H6" s="12">
        <v>359641006</v>
      </c>
      <c r="I6" s="12">
        <v>2593074693</v>
      </c>
      <c r="J6" s="12">
        <v>957823581</v>
      </c>
      <c r="K6" s="12">
        <v>485489659</v>
      </c>
      <c r="L6" s="12">
        <v>1152383856</v>
      </c>
      <c r="M6" s="12">
        <v>290532825</v>
      </c>
      <c r="N6" s="5"/>
      <c r="O6" s="5"/>
    </row>
    <row r="7" spans="1:15" ht="12.75">
      <c r="A7" s="9" t="s">
        <v>34</v>
      </c>
      <c r="B7" s="12">
        <f>+B5-B6</f>
        <v>132967026</v>
      </c>
      <c r="C7" s="12">
        <f aca="true" t="shared" si="0" ref="C7:M7">+C5-C6</f>
        <v>1095359926</v>
      </c>
      <c r="D7" s="12">
        <f t="shared" si="0"/>
        <v>584915113</v>
      </c>
      <c r="E7" s="12">
        <f t="shared" si="0"/>
        <v>132294399</v>
      </c>
      <c r="F7" s="12">
        <f t="shared" si="0"/>
        <v>-112600389</v>
      </c>
      <c r="G7" s="12">
        <f t="shared" si="0"/>
        <v>17011459</v>
      </c>
      <c r="H7" s="12">
        <f t="shared" si="0"/>
        <v>124994</v>
      </c>
      <c r="I7" s="12">
        <f t="shared" si="0"/>
        <v>-343554109</v>
      </c>
      <c r="J7" s="12">
        <f t="shared" si="0"/>
        <v>-16984735</v>
      </c>
      <c r="K7" s="12">
        <f t="shared" si="0"/>
        <v>90348170</v>
      </c>
      <c r="L7" s="12">
        <f t="shared" si="0"/>
        <v>-76319146</v>
      </c>
      <c r="M7" s="12">
        <f t="shared" si="0"/>
        <v>7895864</v>
      </c>
      <c r="N7" s="5"/>
      <c r="O7" s="5"/>
    </row>
    <row r="8" spans="1:15" ht="12.75">
      <c r="A8" s="9" t="s">
        <v>35</v>
      </c>
      <c r="B8" s="12">
        <v>4685187211</v>
      </c>
      <c r="C8" s="12">
        <v>4375103232</v>
      </c>
      <c r="D8" s="12">
        <v>1873900285</v>
      </c>
      <c r="E8" s="12">
        <v>176175616</v>
      </c>
      <c r="F8" s="12">
        <v>37773792</v>
      </c>
      <c r="G8" s="12">
        <v>21389992</v>
      </c>
      <c r="H8" s="12">
        <v>19194230</v>
      </c>
      <c r="I8" s="12">
        <v>216830</v>
      </c>
      <c r="J8" s="12">
        <v>8851406</v>
      </c>
      <c r="K8" s="12">
        <v>497399</v>
      </c>
      <c r="L8" s="12">
        <v>128551084</v>
      </c>
      <c r="M8" s="12">
        <v>86561681</v>
      </c>
      <c r="N8" s="5"/>
      <c r="O8" s="5"/>
    </row>
    <row r="9" spans="1:15" ht="12.75">
      <c r="A9" s="9" t="s">
        <v>36</v>
      </c>
      <c r="B9" s="12">
        <v>-97210598</v>
      </c>
      <c r="C9" s="12">
        <v>390097321</v>
      </c>
      <c r="D9" s="12">
        <v>670424178</v>
      </c>
      <c r="E9" s="12">
        <v>297275899</v>
      </c>
      <c r="F9" s="12">
        <v>-22668607</v>
      </c>
      <c r="G9" s="12">
        <v>15404668</v>
      </c>
      <c r="H9" s="12">
        <v>-5819770</v>
      </c>
      <c r="I9" s="12">
        <v>-1641164</v>
      </c>
      <c r="J9" s="12">
        <v>-1648594</v>
      </c>
      <c r="K9" s="12">
        <v>-2476601</v>
      </c>
      <c r="L9" s="12">
        <v>20045084</v>
      </c>
      <c r="M9" s="12">
        <v>-19</v>
      </c>
      <c r="N9" s="5"/>
      <c r="O9" s="5"/>
    </row>
    <row r="10" spans="1:15" ht="12.75">
      <c r="A10" s="9" t="s">
        <v>37</v>
      </c>
      <c r="B10" s="12">
        <f>IF((B142+B143)=0,0,(B144-(B149-(((B146+B147+B148)*(B141/(B142+B143)))-B145))))</f>
        <v>2370682759.6699095</v>
      </c>
      <c r="C10" s="12">
        <f aca="true" t="shared" si="1" ref="C10:M10">IF((C142+C143)=0,0,(C144-(C149-(((C146+C147+C148)*(C141/(C142+C143)))-C145))))</f>
        <v>-254556104.96728134</v>
      </c>
      <c r="D10" s="12">
        <f t="shared" si="1"/>
        <v>-784897026.6887031</v>
      </c>
      <c r="E10" s="12">
        <f t="shared" si="1"/>
        <v>162806102.91996175</v>
      </c>
      <c r="F10" s="12">
        <f t="shared" si="1"/>
        <v>1431836.6479255557</v>
      </c>
      <c r="G10" s="12">
        <f t="shared" si="1"/>
        <v>2514221.4331356883</v>
      </c>
      <c r="H10" s="12">
        <f t="shared" si="1"/>
        <v>1528249.2140207365</v>
      </c>
      <c r="I10" s="12">
        <f t="shared" si="1"/>
        <v>-79284793.84317762</v>
      </c>
      <c r="J10" s="12">
        <f t="shared" si="1"/>
        <v>55030757.48260388</v>
      </c>
      <c r="K10" s="12">
        <f t="shared" si="1"/>
        <v>181419087.54473254</v>
      </c>
      <c r="L10" s="12">
        <f t="shared" si="1"/>
        <v>102444415.76881135</v>
      </c>
      <c r="M10" s="12">
        <f t="shared" si="1"/>
        <v>135908814.41077787</v>
      </c>
      <c r="N10" s="5"/>
      <c r="O10" s="5"/>
    </row>
    <row r="11" spans="1:15" ht="12.75">
      <c r="A11" s="9" t="s">
        <v>38</v>
      </c>
      <c r="B11" s="13">
        <f>IF(((B150+B151+(B152*B153/100))/12)=0,0,B8/((B150+B151+(B152*B153/100))/12))</f>
        <v>2.3104824417182943</v>
      </c>
      <c r="C11" s="13">
        <f aca="true" t="shared" si="2" ref="C11:M11">IF(((C150+C151+(C152*C153/100))/12)=0,0,C8/((C150+C151+(C152*C153/100))/12))</f>
        <v>1.4838531901873655</v>
      </c>
      <c r="D11" s="13">
        <f t="shared" si="2"/>
        <v>0.9480281821080615</v>
      </c>
      <c r="E11" s="13">
        <f t="shared" si="2"/>
        <v>0.4817132569624226</v>
      </c>
      <c r="F11" s="13">
        <f t="shared" si="2"/>
        <v>0.5868717762002388</v>
      </c>
      <c r="G11" s="13">
        <f t="shared" si="2"/>
        <v>0.5308288721270205</v>
      </c>
      <c r="H11" s="13">
        <f t="shared" si="2"/>
        <v>0.7876250257933264</v>
      </c>
      <c r="I11" s="13">
        <f t="shared" si="2"/>
        <v>0.0012609157928590313</v>
      </c>
      <c r="J11" s="13">
        <f t="shared" si="2"/>
        <v>0.13845088862901084</v>
      </c>
      <c r="K11" s="13">
        <f t="shared" si="2"/>
        <v>0.014388527605254955</v>
      </c>
      <c r="L11" s="13">
        <f t="shared" si="2"/>
        <v>1.621793860006582</v>
      </c>
      <c r="M11" s="13">
        <f t="shared" si="2"/>
        <v>4.607937916609827</v>
      </c>
      <c r="N11" s="5"/>
      <c r="O11" s="5"/>
    </row>
    <row r="12" spans="1:15" ht="12.75">
      <c r="A12" s="10" t="s">
        <v>39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5"/>
      <c r="O12" s="5"/>
    </row>
    <row r="13" spans="1:15" ht="12.75">
      <c r="A13" s="9" t="s">
        <v>40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5"/>
      <c r="O13" s="5"/>
    </row>
    <row r="14" spans="1:15" ht="12.75">
      <c r="A14" s="16" t="s">
        <v>41</v>
      </c>
      <c r="B14" s="17">
        <f>IF(B154=0,0,(B5-B154)*100/B154)</f>
        <v>11.950035810300475</v>
      </c>
      <c r="C14" s="17">
        <f aca="true" t="shared" si="3" ref="C14:M14">IF(C154=0,0,(C5-C154)*100/C154)</f>
        <v>12.728606223968777</v>
      </c>
      <c r="D14" s="17">
        <f t="shared" si="3"/>
        <v>5.438554594309023</v>
      </c>
      <c r="E14" s="17">
        <f t="shared" si="3"/>
        <v>13.722254769071212</v>
      </c>
      <c r="F14" s="17">
        <f t="shared" si="3"/>
        <v>18.895724676514565</v>
      </c>
      <c r="G14" s="17">
        <f t="shared" si="3"/>
        <v>9.497132469091039</v>
      </c>
      <c r="H14" s="17">
        <f t="shared" si="3"/>
        <v>3.130420744259045</v>
      </c>
      <c r="I14" s="17">
        <f t="shared" si="3"/>
        <v>12.402520817649538</v>
      </c>
      <c r="J14" s="17">
        <f t="shared" si="3"/>
        <v>0.1085091851978792</v>
      </c>
      <c r="K14" s="17">
        <f t="shared" si="3"/>
        <v>21.418972140161678</v>
      </c>
      <c r="L14" s="17">
        <f t="shared" si="3"/>
        <v>-8.042410190581224</v>
      </c>
      <c r="M14" s="17">
        <f t="shared" si="3"/>
        <v>3.6257497608372957</v>
      </c>
      <c r="N14" s="5"/>
      <c r="O14" s="5"/>
    </row>
    <row r="15" spans="1:15" ht="12.75">
      <c r="A15" s="18" t="s">
        <v>42</v>
      </c>
      <c r="B15" s="19">
        <f>IF(B156=0,0,(B155-B156)*100/B156)</f>
        <v>7.006430482396997</v>
      </c>
      <c r="C15" s="19">
        <f aca="true" t="shared" si="4" ref="C15:M15">IF(C156=0,0,(C155-C156)*100/C156)</f>
        <v>-1.2122799945552118</v>
      </c>
      <c r="D15" s="19">
        <f t="shared" si="4"/>
        <v>7.124035691596019</v>
      </c>
      <c r="E15" s="19">
        <f t="shared" si="4"/>
        <v>12.254213543599258</v>
      </c>
      <c r="F15" s="19">
        <f t="shared" si="4"/>
        <v>11.791262697941699</v>
      </c>
      <c r="G15" s="19">
        <f t="shared" si="4"/>
        <v>16.928381147540982</v>
      </c>
      <c r="H15" s="19">
        <f t="shared" si="4"/>
        <v>0</v>
      </c>
      <c r="I15" s="19">
        <f t="shared" si="4"/>
        <v>16.320195311353086</v>
      </c>
      <c r="J15" s="19">
        <f t="shared" si="4"/>
        <v>6.297141498367368</v>
      </c>
      <c r="K15" s="19">
        <f t="shared" si="4"/>
        <v>7.754932068494252</v>
      </c>
      <c r="L15" s="19">
        <f t="shared" si="4"/>
        <v>-48.448626512570854</v>
      </c>
      <c r="M15" s="19">
        <f t="shared" si="4"/>
        <v>0</v>
      </c>
      <c r="N15" s="5"/>
      <c r="O15" s="5"/>
    </row>
    <row r="16" spans="1:15" ht="12.75">
      <c r="A16" s="18" t="s">
        <v>43</v>
      </c>
      <c r="B16" s="19">
        <f>IF(B158=0,0,(B157-B158)*100/B158)</f>
        <v>12.25781059004818</v>
      </c>
      <c r="C16" s="19">
        <f aca="true" t="shared" si="5" ref="C16:M16">IF(C158=0,0,(C157-C158)*100/C158)</f>
        <v>10.624391650863956</v>
      </c>
      <c r="D16" s="19">
        <f t="shared" si="5"/>
        <v>8.26903860514437</v>
      </c>
      <c r="E16" s="19">
        <f t="shared" si="5"/>
        <v>3.091987405943854</v>
      </c>
      <c r="F16" s="19">
        <f t="shared" si="5"/>
        <v>14.000453801408904</v>
      </c>
      <c r="G16" s="19">
        <f t="shared" si="5"/>
        <v>1.6259170215816177</v>
      </c>
      <c r="H16" s="19">
        <f t="shared" si="5"/>
        <v>0</v>
      </c>
      <c r="I16" s="19">
        <f t="shared" si="5"/>
        <v>8.543491607870168</v>
      </c>
      <c r="J16" s="19">
        <f t="shared" si="5"/>
        <v>12.200000070947487</v>
      </c>
      <c r="K16" s="19">
        <f t="shared" si="5"/>
        <v>15</v>
      </c>
      <c r="L16" s="19">
        <f t="shared" si="5"/>
        <v>3.4872564038171774</v>
      </c>
      <c r="M16" s="19">
        <f t="shared" si="5"/>
        <v>0</v>
      </c>
      <c r="N16" s="5"/>
      <c r="O16" s="5"/>
    </row>
    <row r="17" spans="1:15" ht="12.75">
      <c r="A17" s="18" t="s">
        <v>44</v>
      </c>
      <c r="B17" s="19">
        <f>IF(B160=0,0,(B159-B160)*100/B160)</f>
        <v>19.8757452876973</v>
      </c>
      <c r="C17" s="19">
        <f aca="true" t="shared" si="6" ref="C17:M17">IF(C160=0,0,(C159-C160)*100/C160)</f>
        <v>10.886345690126841</v>
      </c>
      <c r="D17" s="19">
        <f t="shared" si="6"/>
        <v>12.536378523315133</v>
      </c>
      <c r="E17" s="19">
        <f t="shared" si="6"/>
        <v>13.44625737199545</v>
      </c>
      <c r="F17" s="19">
        <f t="shared" si="6"/>
        <v>17.293277075120457</v>
      </c>
      <c r="G17" s="19">
        <f t="shared" si="6"/>
        <v>30.144724483867922</v>
      </c>
      <c r="H17" s="19">
        <f t="shared" si="6"/>
        <v>0</v>
      </c>
      <c r="I17" s="19">
        <f t="shared" si="6"/>
        <v>11.826718328058119</v>
      </c>
      <c r="J17" s="19">
        <f t="shared" si="6"/>
        <v>-22.03053459804425</v>
      </c>
      <c r="K17" s="19">
        <f t="shared" si="6"/>
        <v>23.828576649789845</v>
      </c>
      <c r="L17" s="19">
        <f t="shared" si="6"/>
        <v>9.981855702034574</v>
      </c>
      <c r="M17" s="19">
        <f t="shared" si="6"/>
        <v>0</v>
      </c>
      <c r="N17" s="5"/>
      <c r="O17" s="5"/>
    </row>
    <row r="18" spans="1:15" ht="12.75">
      <c r="A18" s="18" t="s">
        <v>45</v>
      </c>
      <c r="B18" s="19">
        <f>IF(B162=0,0,(B161-B162)*100/B162)</f>
        <v>12.502375734248492</v>
      </c>
      <c r="C18" s="19">
        <f aca="true" t="shared" si="7" ref="C18:M18">IF(C162=0,0,(C161-C162)*100/C162)</f>
        <v>8.631986034300072</v>
      </c>
      <c r="D18" s="19">
        <f t="shared" si="7"/>
        <v>8.97055808050003</v>
      </c>
      <c r="E18" s="19">
        <f t="shared" si="7"/>
        <v>11.117972151583805</v>
      </c>
      <c r="F18" s="19">
        <f t="shared" si="7"/>
        <v>14.441798017767395</v>
      </c>
      <c r="G18" s="19">
        <f t="shared" si="7"/>
        <v>9.320752118108482</v>
      </c>
      <c r="H18" s="19">
        <f t="shared" si="7"/>
        <v>0</v>
      </c>
      <c r="I18" s="19">
        <f t="shared" si="7"/>
        <v>10.421022424237018</v>
      </c>
      <c r="J18" s="19">
        <f t="shared" si="7"/>
        <v>3.96276021528507</v>
      </c>
      <c r="K18" s="19">
        <f t="shared" si="7"/>
        <v>25.831223375664223</v>
      </c>
      <c r="L18" s="19">
        <f t="shared" si="7"/>
        <v>-12.070302771339746</v>
      </c>
      <c r="M18" s="19">
        <f t="shared" si="7"/>
        <v>-14.31528921181434</v>
      </c>
      <c r="N18" s="5"/>
      <c r="O18" s="5"/>
    </row>
    <row r="19" spans="1:15" ht="12.75">
      <c r="A19" s="18" t="s">
        <v>46</v>
      </c>
      <c r="B19" s="19">
        <f>IF(B164=0,0,(B163-B164)*100/B164)</f>
        <v>9.441207086623109</v>
      </c>
      <c r="C19" s="19">
        <f aca="true" t="shared" si="8" ref="C19:M19">IF(C164=0,0,(C163-C164)*100/C164)</f>
        <v>8.688741847533858</v>
      </c>
      <c r="D19" s="19">
        <f t="shared" si="8"/>
        <v>15.619691584412157</v>
      </c>
      <c r="E19" s="19">
        <f t="shared" si="8"/>
        <v>0.09245761532739177</v>
      </c>
      <c r="F19" s="19">
        <f t="shared" si="8"/>
        <v>14.84247662136061</v>
      </c>
      <c r="G19" s="19">
        <f t="shared" si="8"/>
        <v>11.097426841258843</v>
      </c>
      <c r="H19" s="19">
        <f t="shared" si="8"/>
        <v>4.428113212796655</v>
      </c>
      <c r="I19" s="19">
        <f t="shared" si="8"/>
        <v>9.457087520683581</v>
      </c>
      <c r="J19" s="19">
        <f t="shared" si="8"/>
        <v>-13.186960671581334</v>
      </c>
      <c r="K19" s="19">
        <f t="shared" si="8"/>
        <v>52.223912490864606</v>
      </c>
      <c r="L19" s="19">
        <f t="shared" si="8"/>
        <v>-2.050323811974747</v>
      </c>
      <c r="M19" s="19">
        <f t="shared" si="8"/>
        <v>7.450848580093451</v>
      </c>
      <c r="N19" s="5"/>
      <c r="O19" s="5"/>
    </row>
    <row r="20" spans="1:15" ht="12.75">
      <c r="A20" s="18" t="s">
        <v>47</v>
      </c>
      <c r="B20" s="19">
        <f>IF(B166=0,0,(B165-B166)*100/B166)</f>
        <v>-1.3790871195375385</v>
      </c>
      <c r="C20" s="19">
        <f aca="true" t="shared" si="9" ref="C20:M20">IF(C166=0,0,(C165-C166)*100/C166)</f>
        <v>3.284604993826086</v>
      </c>
      <c r="D20" s="19">
        <f t="shared" si="9"/>
        <v>-3.5859266624744537</v>
      </c>
      <c r="E20" s="19">
        <f t="shared" si="9"/>
        <v>50.96626833044079</v>
      </c>
      <c r="F20" s="19">
        <f t="shared" si="9"/>
        <v>61.704443590728644</v>
      </c>
      <c r="G20" s="19">
        <f t="shared" si="9"/>
        <v>11.21203608327871</v>
      </c>
      <c r="H20" s="19">
        <f t="shared" si="9"/>
        <v>0</v>
      </c>
      <c r="I20" s="19">
        <f t="shared" si="9"/>
        <v>15.69074333585311</v>
      </c>
      <c r="J20" s="19">
        <f t="shared" si="9"/>
        <v>0</v>
      </c>
      <c r="K20" s="19">
        <f t="shared" si="9"/>
        <v>-100</v>
      </c>
      <c r="L20" s="19">
        <f t="shared" si="9"/>
        <v>-65.21420758525055</v>
      </c>
      <c r="M20" s="19">
        <f t="shared" si="9"/>
        <v>0</v>
      </c>
      <c r="N20" s="5"/>
      <c r="O20" s="5"/>
    </row>
    <row r="21" spans="1:15" ht="12.75">
      <c r="A21" s="18" t="s">
        <v>48</v>
      </c>
      <c r="B21" s="19">
        <f>IF((B142+B143)=0,0,B141*100/(B142+B143))</f>
        <v>88.30815024887634</v>
      </c>
      <c r="C21" s="19">
        <f aca="true" t="shared" si="10" ref="C21:M21">IF((C142+C143)=0,0,C141*100/(C142+C143))</f>
        <v>94.52480342483716</v>
      </c>
      <c r="D21" s="19">
        <f t="shared" si="10"/>
        <v>91.26112030189843</v>
      </c>
      <c r="E21" s="19">
        <f t="shared" si="10"/>
        <v>80.9150808016503</v>
      </c>
      <c r="F21" s="19">
        <f t="shared" si="10"/>
        <v>88.14793003210248</v>
      </c>
      <c r="G21" s="19">
        <f t="shared" si="10"/>
        <v>82.0290265025819</v>
      </c>
      <c r="H21" s="19">
        <f t="shared" si="10"/>
        <v>100.10539161959363</v>
      </c>
      <c r="I21" s="19">
        <f t="shared" si="10"/>
        <v>100.32794156300646</v>
      </c>
      <c r="J21" s="19">
        <f t="shared" si="10"/>
        <v>92.49644623796223</v>
      </c>
      <c r="K21" s="19">
        <f t="shared" si="10"/>
        <v>83.71790722110293</v>
      </c>
      <c r="L21" s="19">
        <f t="shared" si="10"/>
        <v>84.10914867848179</v>
      </c>
      <c r="M21" s="19">
        <f t="shared" si="10"/>
        <v>99.99946438748684</v>
      </c>
      <c r="N21" s="5"/>
      <c r="O21" s="5"/>
    </row>
    <row r="22" spans="1:15" ht="12.75">
      <c r="A22" s="18" t="s">
        <v>49</v>
      </c>
      <c r="B22" s="19">
        <f>IF(+B183=0,0,+B192*100/B183)</f>
        <v>92.08526605954017</v>
      </c>
      <c r="C22" s="19">
        <f aca="true" t="shared" si="11" ref="C22:M22">IF(+C183=0,0,+C192*100/C183)</f>
        <v>93.94810328620113</v>
      </c>
      <c r="D22" s="19">
        <f t="shared" si="11"/>
        <v>90.04966680073134</v>
      </c>
      <c r="E22" s="19">
        <f t="shared" si="11"/>
        <v>82.35579655825421</v>
      </c>
      <c r="F22" s="19">
        <f t="shared" si="11"/>
        <v>98.39321297361883</v>
      </c>
      <c r="G22" s="19">
        <f t="shared" si="11"/>
        <v>80.97562753023644</v>
      </c>
      <c r="H22" s="19">
        <f t="shared" si="11"/>
        <v>0</v>
      </c>
      <c r="I22" s="19">
        <f t="shared" si="11"/>
        <v>93.93729284483005</v>
      </c>
      <c r="J22" s="19">
        <f t="shared" si="11"/>
        <v>94.17297692322147</v>
      </c>
      <c r="K22" s="19">
        <f t="shared" si="11"/>
        <v>82.17653322469626</v>
      </c>
      <c r="L22" s="19">
        <f t="shared" si="11"/>
        <v>81.89627415174411</v>
      </c>
      <c r="M22" s="19">
        <f t="shared" si="11"/>
        <v>30.544879895012805</v>
      </c>
      <c r="N22" s="5"/>
      <c r="O22" s="5"/>
    </row>
    <row r="23" spans="1:15" ht="12.75">
      <c r="A23" s="18" t="s">
        <v>50</v>
      </c>
      <c r="B23" s="19">
        <f>IF(+B183=0,0,+(B184+B192)*100/B183)</f>
        <v>92.08526605954017</v>
      </c>
      <c r="C23" s="19">
        <f aca="true" t="shared" si="12" ref="C23:M23">IF(+C183=0,0,+(C184+C192)*100/C183)</f>
        <v>93.90747981895751</v>
      </c>
      <c r="D23" s="19">
        <f t="shared" si="12"/>
        <v>90.2749724850501</v>
      </c>
      <c r="E23" s="19">
        <f t="shared" si="12"/>
        <v>82.35579655825421</v>
      </c>
      <c r="F23" s="19">
        <f t="shared" si="12"/>
        <v>85.24254996496398</v>
      </c>
      <c r="G23" s="19">
        <f t="shared" si="12"/>
        <v>80.97562753023644</v>
      </c>
      <c r="H23" s="19">
        <f t="shared" si="12"/>
        <v>0</v>
      </c>
      <c r="I23" s="19">
        <f t="shared" si="12"/>
        <v>93.93729284483005</v>
      </c>
      <c r="J23" s="19">
        <f t="shared" si="12"/>
        <v>92.24172121469586</v>
      </c>
      <c r="K23" s="19">
        <f t="shared" si="12"/>
        <v>82.31251268977365</v>
      </c>
      <c r="L23" s="19">
        <f t="shared" si="12"/>
        <v>81.89627415174411</v>
      </c>
      <c r="M23" s="19">
        <f t="shared" si="12"/>
        <v>30.544879895012805</v>
      </c>
      <c r="N23" s="5"/>
      <c r="O23" s="5"/>
    </row>
    <row r="24" spans="1:15" ht="12.75">
      <c r="A24" s="18" t="s">
        <v>51</v>
      </c>
      <c r="B24" s="19">
        <f>IF(+B5=0,0,+B182*100/B5)</f>
        <v>17.011650112087654</v>
      </c>
      <c r="C24" s="19">
        <f aca="true" t="shared" si="13" ref="C24:M24">IF(+C5=0,0,+C182*100/C5)</f>
        <v>23.434306422173456</v>
      </c>
      <c r="D24" s="19">
        <f t="shared" si="13"/>
        <v>15.239653874091713</v>
      </c>
      <c r="E24" s="19">
        <f t="shared" si="13"/>
        <v>7.6949595944037865</v>
      </c>
      <c r="F24" s="19">
        <f t="shared" si="13"/>
        <v>19.25609175564069</v>
      </c>
      <c r="G24" s="19">
        <f t="shared" si="13"/>
        <v>8.716218766558457</v>
      </c>
      <c r="H24" s="19">
        <f t="shared" si="13"/>
        <v>9.976762673515562</v>
      </c>
      <c r="I24" s="19">
        <f t="shared" si="13"/>
        <v>18.611835871958395</v>
      </c>
      <c r="J24" s="19">
        <f t="shared" si="13"/>
        <v>19.114510711858937</v>
      </c>
      <c r="K24" s="19">
        <f t="shared" si="13"/>
        <v>42.405399871705896</v>
      </c>
      <c r="L24" s="19">
        <f t="shared" si="13"/>
        <v>24.29742352576547</v>
      </c>
      <c r="M24" s="19">
        <f t="shared" si="13"/>
        <v>8.795504241886075</v>
      </c>
      <c r="N24" s="5"/>
      <c r="O24" s="5"/>
    </row>
    <row r="25" spans="1:15" ht="12.75">
      <c r="A25" s="18" t="s">
        <v>52</v>
      </c>
      <c r="B25" s="19">
        <f>IF(+B142=0,0,+B190*100/B142)</f>
        <v>21.11259258137582</v>
      </c>
      <c r="C25" s="19">
        <f aca="true" t="shared" si="14" ref="C25:M25">IF(+C142=0,0,+C190*100/C142)</f>
        <v>30.693282169430162</v>
      </c>
      <c r="D25" s="19">
        <f t="shared" si="14"/>
        <v>18.088529525410753</v>
      </c>
      <c r="E25" s="19">
        <f t="shared" si="14"/>
        <v>9.422876082257783</v>
      </c>
      <c r="F25" s="19">
        <f t="shared" si="14"/>
        <v>24.190184122143215</v>
      </c>
      <c r="G25" s="19">
        <f t="shared" si="14"/>
        <v>10.891354857659458</v>
      </c>
      <c r="H25" s="19">
        <f t="shared" si="14"/>
        <v>376.82247307792244</v>
      </c>
      <c r="I25" s="19">
        <f t="shared" si="14"/>
        <v>23.23205051193963</v>
      </c>
      <c r="J25" s="19">
        <f t="shared" si="14"/>
        <v>11.135464755432409</v>
      </c>
      <c r="K25" s="19">
        <f t="shared" si="14"/>
        <v>66.50433145681215</v>
      </c>
      <c r="L25" s="19">
        <f t="shared" si="14"/>
        <v>33.73821697069322</v>
      </c>
      <c r="M25" s="19">
        <f t="shared" si="14"/>
        <v>440.44081151039154</v>
      </c>
      <c r="N25" s="5"/>
      <c r="O25" s="5"/>
    </row>
    <row r="26" spans="1:15" ht="12.75">
      <c r="A26" s="9" t="s">
        <v>53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5"/>
      <c r="O26" s="5"/>
    </row>
    <row r="27" spans="1:15" ht="12.75">
      <c r="A27" s="16" t="s">
        <v>54</v>
      </c>
      <c r="B27" s="17">
        <f>IF(B167=0,0,(B6-B167)*100/B167)</f>
        <v>11.937683548086499</v>
      </c>
      <c r="C27" s="17">
        <f aca="true" t="shared" si="15" ref="C27:M27">IF(C167=0,0,(C6-C167)*100/C167)</f>
        <v>16.067326756037083</v>
      </c>
      <c r="D27" s="17">
        <f t="shared" si="15"/>
        <v>7.848003741100566</v>
      </c>
      <c r="E27" s="17">
        <f t="shared" si="15"/>
        <v>14.371879373604818</v>
      </c>
      <c r="F27" s="17">
        <f t="shared" si="15"/>
        <v>19.748039503330805</v>
      </c>
      <c r="G27" s="17">
        <f t="shared" si="15"/>
        <v>6.765348008211009</v>
      </c>
      <c r="H27" s="17">
        <f t="shared" si="15"/>
        <v>3.106527273705938</v>
      </c>
      <c r="I27" s="17">
        <f t="shared" si="15"/>
        <v>9.393617355355946</v>
      </c>
      <c r="J27" s="17">
        <f t="shared" si="15"/>
        <v>-3.710098212839484</v>
      </c>
      <c r="K27" s="17">
        <f t="shared" si="15"/>
        <v>-14.810826945951138</v>
      </c>
      <c r="L27" s="17">
        <f t="shared" si="15"/>
        <v>-7.55002807296684</v>
      </c>
      <c r="M27" s="17">
        <f t="shared" si="15"/>
        <v>2.6976301553082505</v>
      </c>
      <c r="N27" s="5"/>
      <c r="O27" s="5"/>
    </row>
    <row r="28" spans="1:15" ht="12.75">
      <c r="A28" s="18" t="s">
        <v>55</v>
      </c>
      <c r="B28" s="19">
        <f>IF(B169=0,0,(B168-B169)*100/B169)</f>
        <v>9.192568886289308</v>
      </c>
      <c r="C28" s="19">
        <f aca="true" t="shared" si="16" ref="C28:M28">IF(C169=0,0,(C168-C169)*100/C169)</f>
        <v>9.612669877525391</v>
      </c>
      <c r="D28" s="19">
        <f t="shared" si="16"/>
        <v>6.948438721296162</v>
      </c>
      <c r="E28" s="19">
        <f t="shared" si="16"/>
        <v>4.076635342682421</v>
      </c>
      <c r="F28" s="19">
        <f t="shared" si="16"/>
        <v>17.469362440002016</v>
      </c>
      <c r="G28" s="19">
        <f t="shared" si="16"/>
        <v>-6.83584076722906</v>
      </c>
      <c r="H28" s="19">
        <f t="shared" si="16"/>
        <v>1.3625361452620468</v>
      </c>
      <c r="I28" s="19">
        <f t="shared" si="16"/>
        <v>1.0437276377950833</v>
      </c>
      <c r="J28" s="19">
        <f t="shared" si="16"/>
        <v>5.426404967313158</v>
      </c>
      <c r="K28" s="19">
        <f t="shared" si="16"/>
        <v>9.088340964870508</v>
      </c>
      <c r="L28" s="19">
        <f t="shared" si="16"/>
        <v>-15.719961679655437</v>
      </c>
      <c r="M28" s="19">
        <f t="shared" si="16"/>
        <v>-8.763308075306055</v>
      </c>
      <c r="N28" s="5"/>
      <c r="O28" s="5"/>
    </row>
    <row r="29" spans="1:15" ht="12.75">
      <c r="A29" s="18" t="s">
        <v>56</v>
      </c>
      <c r="B29" s="19">
        <f>IF(B168=0,0,B170*100/B168)</f>
        <v>6.762155406541655</v>
      </c>
      <c r="C29" s="19">
        <f aca="true" t="shared" si="17" ref="C29:M29">IF(C168=0,0,C170*100/C168)</f>
        <v>3.550347392847108</v>
      </c>
      <c r="D29" s="19">
        <f t="shared" si="17"/>
        <v>2.6917260620920374</v>
      </c>
      <c r="E29" s="19">
        <f t="shared" si="17"/>
        <v>3.133749959113901</v>
      </c>
      <c r="F29" s="19">
        <f t="shared" si="17"/>
        <v>4.3565499515704404</v>
      </c>
      <c r="G29" s="19">
        <f t="shared" si="17"/>
        <v>2.0036131157760297</v>
      </c>
      <c r="H29" s="19">
        <f t="shared" si="17"/>
        <v>2.17597342003415</v>
      </c>
      <c r="I29" s="19">
        <f t="shared" si="17"/>
        <v>4.145702734330596</v>
      </c>
      <c r="J29" s="19">
        <f t="shared" si="17"/>
        <v>0</v>
      </c>
      <c r="K29" s="19">
        <f t="shared" si="17"/>
        <v>0</v>
      </c>
      <c r="L29" s="19">
        <f t="shared" si="17"/>
        <v>5.331329810905708</v>
      </c>
      <c r="M29" s="19">
        <f t="shared" si="17"/>
        <v>3.031290552700525</v>
      </c>
      <c r="N29" s="5"/>
      <c r="O29" s="5"/>
    </row>
    <row r="30" spans="1:15" ht="12.75">
      <c r="A30" s="18" t="s">
        <v>57</v>
      </c>
      <c r="B30" s="19">
        <f>IF(B172=0,0,(B171-B172)*100/B172)</f>
        <v>14.239850165231141</v>
      </c>
      <c r="C30" s="19">
        <f aca="true" t="shared" si="18" ref="C30:M30">IF(C172=0,0,(C171-C172)*100/C172)</f>
        <v>16.15746687065198</v>
      </c>
      <c r="D30" s="19">
        <f t="shared" si="18"/>
        <v>5.38665538986114</v>
      </c>
      <c r="E30" s="19">
        <f t="shared" si="18"/>
        <v>5.999787735317293</v>
      </c>
      <c r="F30" s="19">
        <f t="shared" si="18"/>
        <v>15.770982713559897</v>
      </c>
      <c r="G30" s="19">
        <f t="shared" si="18"/>
        <v>13.092394039587434</v>
      </c>
      <c r="H30" s="19">
        <f t="shared" si="18"/>
        <v>0</v>
      </c>
      <c r="I30" s="19">
        <f t="shared" si="18"/>
        <v>12.933736670982311</v>
      </c>
      <c r="J30" s="19">
        <f t="shared" si="18"/>
        <v>8.254829303026982</v>
      </c>
      <c r="K30" s="19">
        <f t="shared" si="18"/>
        <v>9.125005114984859</v>
      </c>
      <c r="L30" s="19">
        <f t="shared" si="18"/>
        <v>39.58939292655433</v>
      </c>
      <c r="M30" s="19">
        <f t="shared" si="18"/>
        <v>0</v>
      </c>
      <c r="N30" s="5"/>
      <c r="O30" s="5"/>
    </row>
    <row r="31" spans="1:15" ht="12.75">
      <c r="A31" s="18" t="s">
        <v>58</v>
      </c>
      <c r="B31" s="19">
        <f>IF(B174=0,0,(B173-B174)*100/B174)</f>
        <v>18.32958734620686</v>
      </c>
      <c r="C31" s="19">
        <f aca="true" t="shared" si="19" ref="C31:M31">IF(C174=0,0,(C173-C174)*100/C174)</f>
        <v>15.721481764255017</v>
      </c>
      <c r="D31" s="19">
        <f t="shared" si="19"/>
        <v>19.01914831063822</v>
      </c>
      <c r="E31" s="19">
        <f t="shared" si="19"/>
        <v>26.39817149612748</v>
      </c>
      <c r="F31" s="19">
        <f t="shared" si="19"/>
        <v>13.483661258251088</v>
      </c>
      <c r="G31" s="19">
        <f t="shared" si="19"/>
        <v>3.9898639764767756</v>
      </c>
      <c r="H31" s="19">
        <f t="shared" si="19"/>
        <v>0</v>
      </c>
      <c r="I31" s="19">
        <f t="shared" si="19"/>
        <v>12.952881163856977</v>
      </c>
      <c r="J31" s="19">
        <f t="shared" si="19"/>
        <v>16.558968594419312</v>
      </c>
      <c r="K31" s="19">
        <f t="shared" si="19"/>
        <v>13.243657404736075</v>
      </c>
      <c r="L31" s="19">
        <f t="shared" si="19"/>
        <v>22.52738506973628</v>
      </c>
      <c r="M31" s="19">
        <f t="shared" si="19"/>
        <v>0</v>
      </c>
      <c r="N31" s="5"/>
      <c r="O31" s="5"/>
    </row>
    <row r="32" spans="1:15" ht="25.5">
      <c r="A32" s="18" t="s">
        <v>59</v>
      </c>
      <c r="B32" s="19">
        <f>IF((B6-B151-B176)=0,0,B168*100/(B6-B151-B176))</f>
        <v>22.650926475726152</v>
      </c>
      <c r="C32" s="19">
        <f aca="true" t="shared" si="20" ref="C32:M32">IF((C6-C151-C176)=0,0,C168*100/(C6-C151-C176))</f>
        <v>25.70021250172496</v>
      </c>
      <c r="D32" s="19">
        <f t="shared" si="20"/>
        <v>30.08889850922847</v>
      </c>
      <c r="E32" s="19">
        <f t="shared" si="20"/>
        <v>23.581815658902382</v>
      </c>
      <c r="F32" s="19">
        <f t="shared" si="20"/>
        <v>28.74894390732975</v>
      </c>
      <c r="G32" s="19">
        <f t="shared" si="20"/>
        <v>28.53185460818115</v>
      </c>
      <c r="H32" s="19">
        <f t="shared" si="20"/>
        <v>63.09889640280077</v>
      </c>
      <c r="I32" s="19">
        <f t="shared" si="20"/>
        <v>26.372528021429</v>
      </c>
      <c r="J32" s="19">
        <f t="shared" si="20"/>
        <v>28.838141939236124</v>
      </c>
      <c r="K32" s="19">
        <f t="shared" si="20"/>
        <v>36.9947718333802</v>
      </c>
      <c r="L32" s="19">
        <f t="shared" si="20"/>
        <v>30.755374496946224</v>
      </c>
      <c r="M32" s="19">
        <f t="shared" si="20"/>
        <v>60.35210182725474</v>
      </c>
      <c r="N32" s="5"/>
      <c r="O32" s="5"/>
    </row>
    <row r="33" spans="1:15" ht="25.5">
      <c r="A33" s="18" t="s">
        <v>60</v>
      </c>
      <c r="B33" s="19">
        <f>IF((B6-B151-B176)=0,0,B177*100/(B6-B151-B176))</f>
        <v>3.4611824032316805</v>
      </c>
      <c r="C33" s="19">
        <f aca="true" t="shared" si="21" ref="C33:M33">IF((C6-C151-C176)=0,0,C177*100/(C6-C151-C176))</f>
        <v>11.106685101937233</v>
      </c>
      <c r="D33" s="19">
        <f t="shared" si="21"/>
        <v>8.423160536662596</v>
      </c>
      <c r="E33" s="19">
        <f t="shared" si="21"/>
        <v>3.576658444134081</v>
      </c>
      <c r="F33" s="19">
        <f t="shared" si="21"/>
        <v>7.2375621812894675</v>
      </c>
      <c r="G33" s="19">
        <f t="shared" si="21"/>
        <v>0.1492766150737342</v>
      </c>
      <c r="H33" s="19">
        <f t="shared" si="21"/>
        <v>10.952617281036526</v>
      </c>
      <c r="I33" s="19">
        <f t="shared" si="21"/>
        <v>10.081642262834583</v>
      </c>
      <c r="J33" s="19">
        <f t="shared" si="21"/>
        <v>3.548512362846144</v>
      </c>
      <c r="K33" s="19">
        <f t="shared" si="21"/>
        <v>5.341752146730309</v>
      </c>
      <c r="L33" s="19">
        <f t="shared" si="21"/>
        <v>8.831523006971759</v>
      </c>
      <c r="M33" s="19">
        <f t="shared" si="21"/>
        <v>0.8210612911161669</v>
      </c>
      <c r="N33" s="5"/>
      <c r="O33" s="5"/>
    </row>
    <row r="34" spans="1:15" ht="12.75">
      <c r="A34" s="18" t="s">
        <v>61</v>
      </c>
      <c r="B34" s="19">
        <f>IF(B142=0,0,B151*100/B142)</f>
        <v>6.051670884173562</v>
      </c>
      <c r="C34" s="19">
        <f aca="true" t="shared" si="22" ref="C34:M34">IF(C142=0,0,C151*100/C142)</f>
        <v>6.460936613866304</v>
      </c>
      <c r="D34" s="19">
        <f t="shared" si="22"/>
        <v>5.000366196957006</v>
      </c>
      <c r="E34" s="19">
        <f t="shared" si="22"/>
        <v>17.65984818005661</v>
      </c>
      <c r="F34" s="19">
        <f t="shared" si="22"/>
        <v>12.199146487876328</v>
      </c>
      <c r="G34" s="19">
        <f t="shared" si="22"/>
        <v>12.817431405016027</v>
      </c>
      <c r="H34" s="19">
        <f t="shared" si="22"/>
        <v>0</v>
      </c>
      <c r="I34" s="19">
        <f t="shared" si="22"/>
        <v>6.085787347691963</v>
      </c>
      <c r="J34" s="19">
        <f t="shared" si="22"/>
        <v>2.9453358480972676</v>
      </c>
      <c r="K34" s="19">
        <f t="shared" si="22"/>
        <v>6.808768775816519</v>
      </c>
      <c r="L34" s="19">
        <f t="shared" si="22"/>
        <v>12.463868192439902</v>
      </c>
      <c r="M34" s="19">
        <f t="shared" si="22"/>
        <v>0</v>
      </c>
      <c r="N34" s="5"/>
      <c r="O34" s="5"/>
    </row>
    <row r="35" spans="1:15" ht="12.75">
      <c r="A35" s="18" t="s">
        <v>62</v>
      </c>
      <c r="B35" s="19">
        <f>IF(B171=0,0,B178*100/B171)</f>
        <v>8.753512447451637</v>
      </c>
      <c r="C35" s="19">
        <f aca="true" t="shared" si="23" ref="C35:M35">IF(C171=0,0,C178*100/C171)</f>
        <v>0.01715470899974083</v>
      </c>
      <c r="D35" s="19">
        <f t="shared" si="23"/>
        <v>0.01243164538470334</v>
      </c>
      <c r="E35" s="19">
        <f t="shared" si="23"/>
        <v>18.35440242299183</v>
      </c>
      <c r="F35" s="19">
        <f t="shared" si="23"/>
        <v>10.273469387755101</v>
      </c>
      <c r="G35" s="19">
        <f t="shared" si="23"/>
        <v>0</v>
      </c>
      <c r="H35" s="19">
        <f t="shared" si="23"/>
        <v>0</v>
      </c>
      <c r="I35" s="19">
        <f t="shared" si="23"/>
        <v>0.005099280019484398</v>
      </c>
      <c r="J35" s="19">
        <f t="shared" si="23"/>
        <v>0</v>
      </c>
      <c r="K35" s="19">
        <f t="shared" si="23"/>
        <v>0</v>
      </c>
      <c r="L35" s="19">
        <f t="shared" si="23"/>
        <v>18.367308140999835</v>
      </c>
      <c r="M35" s="19">
        <f t="shared" si="23"/>
        <v>0</v>
      </c>
      <c r="N35" s="5"/>
      <c r="O35" s="5"/>
    </row>
    <row r="36" spans="1:15" ht="12.75">
      <c r="A36" s="18" t="s">
        <v>63</v>
      </c>
      <c r="B36" s="19">
        <f>IF(B173=0,0,B179*100/B173)</f>
        <v>25.3465591153935</v>
      </c>
      <c r="C36" s="19">
        <f aca="true" t="shared" si="24" ref="C36:M36">IF(C173=0,0,C179*100/C173)</f>
        <v>42.03377845059949</v>
      </c>
      <c r="D36" s="19">
        <f t="shared" si="24"/>
        <v>0.024775875146954823</v>
      </c>
      <c r="E36" s="19">
        <f t="shared" si="24"/>
        <v>26.727088065404953</v>
      </c>
      <c r="F36" s="19">
        <f t="shared" si="24"/>
        <v>0.028514851485148516</v>
      </c>
      <c r="G36" s="19">
        <f t="shared" si="24"/>
        <v>0</v>
      </c>
      <c r="H36" s="19">
        <f t="shared" si="24"/>
        <v>0</v>
      </c>
      <c r="I36" s="19">
        <f t="shared" si="24"/>
        <v>0.016748725177704663</v>
      </c>
      <c r="J36" s="19">
        <f t="shared" si="24"/>
        <v>0</v>
      </c>
      <c r="K36" s="19">
        <f t="shared" si="24"/>
        <v>0</v>
      </c>
      <c r="L36" s="19">
        <f t="shared" si="24"/>
        <v>0.01993673263719314</v>
      </c>
      <c r="M36" s="19">
        <f t="shared" si="24"/>
        <v>0</v>
      </c>
      <c r="N36" s="5"/>
      <c r="O36" s="5"/>
    </row>
    <row r="37" spans="1:15" ht="12.75">
      <c r="A37" s="20" t="s">
        <v>64</v>
      </c>
      <c r="B37" s="21">
        <f>IF(+B5=0,0,+B168*100/B5)</f>
        <v>20.191885530740514</v>
      </c>
      <c r="C37" s="21">
        <f aca="true" t="shared" si="25" ref="C37:M37">IF(+C5=0,0,+C168*100/C5)</f>
        <v>21.879685382699357</v>
      </c>
      <c r="D37" s="21">
        <f t="shared" si="25"/>
        <v>26.842760962362288</v>
      </c>
      <c r="E37" s="21">
        <f t="shared" si="25"/>
        <v>17.86123167555402</v>
      </c>
      <c r="F37" s="21">
        <f t="shared" si="25"/>
        <v>24.901894959398764</v>
      </c>
      <c r="G37" s="21">
        <f t="shared" si="25"/>
        <v>22.97936438845287</v>
      </c>
      <c r="H37" s="21">
        <f t="shared" si="25"/>
        <v>58.382309056442246</v>
      </c>
      <c r="I37" s="21">
        <f t="shared" si="25"/>
        <v>25.618991624217117</v>
      </c>
      <c r="J37" s="21">
        <f t="shared" si="25"/>
        <v>25.965301713318073</v>
      </c>
      <c r="K37" s="21">
        <f t="shared" si="25"/>
        <v>25.857997425869012</v>
      </c>
      <c r="L37" s="21">
        <f t="shared" si="25"/>
        <v>27.033597078004725</v>
      </c>
      <c r="M37" s="21">
        <f t="shared" si="25"/>
        <v>56.77377150559409</v>
      </c>
      <c r="N37" s="5"/>
      <c r="O37" s="5"/>
    </row>
    <row r="38" spans="1:15" ht="25.5">
      <c r="A38" s="10" t="s">
        <v>65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5"/>
      <c r="O38" s="5"/>
    </row>
    <row r="39" spans="1:15" s="25" customFormat="1" ht="12.75">
      <c r="A39" s="22" t="s">
        <v>66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4"/>
    </row>
    <row r="40" spans="1:15" s="25" customFormat="1" ht="12.75">
      <c r="A40" s="16" t="s">
        <v>67</v>
      </c>
      <c r="B40" s="26">
        <v>4471563427</v>
      </c>
      <c r="C40" s="26">
        <v>9896853000</v>
      </c>
      <c r="D40" s="26">
        <v>3856566482</v>
      </c>
      <c r="E40" s="26">
        <v>533880960</v>
      </c>
      <c r="F40" s="26">
        <v>91790000</v>
      </c>
      <c r="G40" s="26">
        <v>52199000</v>
      </c>
      <c r="H40" s="26">
        <v>13616000</v>
      </c>
      <c r="I40" s="26">
        <v>293360149</v>
      </c>
      <c r="J40" s="26">
        <v>103097000</v>
      </c>
      <c r="K40" s="26">
        <v>62322354</v>
      </c>
      <c r="L40" s="26">
        <v>76008000</v>
      </c>
      <c r="M40" s="26">
        <v>20100000</v>
      </c>
      <c r="N40" s="24"/>
      <c r="O40" s="24"/>
    </row>
    <row r="41" spans="1:15" s="25" customFormat="1" ht="12.75">
      <c r="A41" s="18" t="s">
        <v>68</v>
      </c>
      <c r="B41" s="27">
        <v>1489352906</v>
      </c>
      <c r="C41" s="27">
        <v>3214938000</v>
      </c>
      <c r="D41" s="27">
        <v>203406800</v>
      </c>
      <c r="E41" s="27">
        <v>132294000</v>
      </c>
      <c r="F41" s="27">
        <v>18632000</v>
      </c>
      <c r="G41" s="27">
        <v>16100000</v>
      </c>
      <c r="H41" s="27">
        <v>13616000</v>
      </c>
      <c r="I41" s="27">
        <v>114934338</v>
      </c>
      <c r="J41" s="27">
        <v>36236000</v>
      </c>
      <c r="K41" s="27">
        <v>9970000</v>
      </c>
      <c r="L41" s="27">
        <v>0</v>
      </c>
      <c r="M41" s="27">
        <v>10100000</v>
      </c>
      <c r="N41" s="24"/>
      <c r="O41" s="24"/>
    </row>
    <row r="42" spans="1:15" s="25" customFormat="1" ht="12.75">
      <c r="A42" s="18" t="s">
        <v>69</v>
      </c>
      <c r="B42" s="27">
        <v>1975555521</v>
      </c>
      <c r="C42" s="27">
        <v>2741915000</v>
      </c>
      <c r="D42" s="27">
        <v>2453159682</v>
      </c>
      <c r="E42" s="27">
        <v>401586960</v>
      </c>
      <c r="F42" s="27">
        <v>37163000</v>
      </c>
      <c r="G42" s="27">
        <v>36099000</v>
      </c>
      <c r="H42" s="27">
        <v>0</v>
      </c>
      <c r="I42" s="27">
        <v>141156740</v>
      </c>
      <c r="J42" s="27">
        <v>66861000</v>
      </c>
      <c r="K42" s="27">
        <v>52352354</v>
      </c>
      <c r="L42" s="27">
        <v>76008000</v>
      </c>
      <c r="M42" s="27">
        <v>10000000</v>
      </c>
      <c r="N42" s="24"/>
      <c r="O42" s="24"/>
    </row>
    <row r="43" spans="1:15" ht="12.75">
      <c r="A43" s="18" t="s">
        <v>70</v>
      </c>
      <c r="B43" s="19">
        <f>IF((B41+B48)=0,0,B41*100/(B41+B48))</f>
        <v>59.66939857922068</v>
      </c>
      <c r="C43" s="19">
        <f aca="true" t="shared" si="26" ref="C43:M43">IF((C41+C48)=0,0,C41*100/(C41+C48))</f>
        <v>44.93313568894657</v>
      </c>
      <c r="D43" s="19">
        <f t="shared" si="26"/>
        <v>14.493787546134165</v>
      </c>
      <c r="E43" s="19">
        <f t="shared" si="26"/>
        <v>100</v>
      </c>
      <c r="F43" s="19">
        <f t="shared" si="26"/>
        <v>34.107675691507865</v>
      </c>
      <c r="G43" s="19">
        <f t="shared" si="26"/>
        <v>100</v>
      </c>
      <c r="H43" s="19">
        <f t="shared" si="26"/>
        <v>100</v>
      </c>
      <c r="I43" s="19">
        <f t="shared" si="26"/>
        <v>75.5136424046849</v>
      </c>
      <c r="J43" s="19">
        <f t="shared" si="26"/>
        <v>100</v>
      </c>
      <c r="K43" s="19">
        <f t="shared" si="26"/>
        <v>100</v>
      </c>
      <c r="L43" s="19">
        <f t="shared" si="26"/>
        <v>0</v>
      </c>
      <c r="M43" s="19">
        <f t="shared" si="26"/>
        <v>100</v>
      </c>
      <c r="N43" s="5"/>
      <c r="O43" s="5"/>
    </row>
    <row r="44" spans="1:15" ht="12.75">
      <c r="A44" s="18" t="s">
        <v>71</v>
      </c>
      <c r="B44" s="19">
        <f>IF((B41+B48)=0,0,B48*100/(B41+B48))</f>
        <v>40.33060142077932</v>
      </c>
      <c r="C44" s="19">
        <f aca="true" t="shared" si="27" ref="C44:M44">IF((C41+C48)=0,0,C48*100/(C41+C48))</f>
        <v>55.06686431105343</v>
      </c>
      <c r="D44" s="19">
        <f t="shared" si="27"/>
        <v>85.50621245386584</v>
      </c>
      <c r="E44" s="19">
        <f t="shared" si="27"/>
        <v>0</v>
      </c>
      <c r="F44" s="19">
        <f t="shared" si="27"/>
        <v>65.89232430849214</v>
      </c>
      <c r="G44" s="19">
        <f t="shared" si="27"/>
        <v>0</v>
      </c>
      <c r="H44" s="19">
        <f t="shared" si="27"/>
        <v>0</v>
      </c>
      <c r="I44" s="19">
        <f t="shared" si="27"/>
        <v>24.486357595315095</v>
      </c>
      <c r="J44" s="19">
        <f t="shared" si="27"/>
        <v>0</v>
      </c>
      <c r="K44" s="19">
        <f t="shared" si="27"/>
        <v>0</v>
      </c>
      <c r="L44" s="19">
        <f t="shared" si="27"/>
        <v>0</v>
      </c>
      <c r="M44" s="19">
        <f t="shared" si="27"/>
        <v>0</v>
      </c>
      <c r="N44" s="5"/>
      <c r="O44" s="5"/>
    </row>
    <row r="45" spans="1:15" ht="12.75">
      <c r="A45" s="18" t="s">
        <v>72</v>
      </c>
      <c r="B45" s="19">
        <f>IF((B41+B48+B42)=0,0,B42*100/(B41+B48+B42))</f>
        <v>44.18042041115388</v>
      </c>
      <c r="C45" s="19">
        <f aca="true" t="shared" si="28" ref="C45:M45">IF((C41+C48+C42)=0,0,C42*100/(C41+C48+C42))</f>
        <v>27.704917916836795</v>
      </c>
      <c r="D45" s="19">
        <f t="shared" si="28"/>
        <v>63.60994147124883</v>
      </c>
      <c r="E45" s="19">
        <f t="shared" si="28"/>
        <v>75.2203187766801</v>
      </c>
      <c r="F45" s="19">
        <f t="shared" si="28"/>
        <v>40.486981152631</v>
      </c>
      <c r="G45" s="19">
        <f t="shared" si="28"/>
        <v>69.15649725090519</v>
      </c>
      <c r="H45" s="19">
        <f t="shared" si="28"/>
        <v>0</v>
      </c>
      <c r="I45" s="19">
        <f t="shared" si="28"/>
        <v>48.11721717526125</v>
      </c>
      <c r="J45" s="19">
        <f t="shared" si="28"/>
        <v>64.85251753203293</v>
      </c>
      <c r="K45" s="19">
        <f t="shared" si="28"/>
        <v>84.00252981458306</v>
      </c>
      <c r="L45" s="19">
        <f t="shared" si="28"/>
        <v>100</v>
      </c>
      <c r="M45" s="19">
        <f t="shared" si="28"/>
        <v>49.75124378109453</v>
      </c>
      <c r="N45" s="5"/>
      <c r="O45" s="5"/>
    </row>
    <row r="46" spans="1:15" ht="12.75">
      <c r="A46" s="9" t="s">
        <v>73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5"/>
      <c r="O46" s="5"/>
    </row>
    <row r="47" spans="1:15" ht="12.75">
      <c r="A47" s="16" t="s">
        <v>74</v>
      </c>
      <c r="B47" s="26">
        <v>5745802412</v>
      </c>
      <c r="C47" s="26">
        <v>17552623519</v>
      </c>
      <c r="D47" s="26">
        <v>11468240836</v>
      </c>
      <c r="E47" s="26">
        <v>16500000</v>
      </c>
      <c r="F47" s="26">
        <v>147315188</v>
      </c>
      <c r="G47" s="26">
        <v>58637488</v>
      </c>
      <c r="H47" s="26">
        <v>0</v>
      </c>
      <c r="I47" s="26">
        <v>517139825</v>
      </c>
      <c r="J47" s="26">
        <v>2532681</v>
      </c>
      <c r="K47" s="26">
        <v>12500000</v>
      </c>
      <c r="L47" s="26">
        <v>117680000</v>
      </c>
      <c r="M47" s="26">
        <v>0</v>
      </c>
      <c r="N47" s="5"/>
      <c r="O47" s="5"/>
    </row>
    <row r="48" spans="1:15" ht="12.75">
      <c r="A48" s="18" t="s">
        <v>75</v>
      </c>
      <c r="B48" s="27">
        <v>1006655000</v>
      </c>
      <c r="C48" s="27">
        <v>3940000000</v>
      </c>
      <c r="D48" s="27">
        <v>1200000000</v>
      </c>
      <c r="E48" s="27">
        <v>0</v>
      </c>
      <c r="F48" s="27">
        <v>35995000</v>
      </c>
      <c r="G48" s="27">
        <v>0</v>
      </c>
      <c r="H48" s="27">
        <v>0</v>
      </c>
      <c r="I48" s="27">
        <v>37269071</v>
      </c>
      <c r="J48" s="27">
        <v>0</v>
      </c>
      <c r="K48" s="27">
        <v>0</v>
      </c>
      <c r="L48" s="27">
        <v>0</v>
      </c>
      <c r="M48" s="27">
        <v>0</v>
      </c>
      <c r="N48" s="5"/>
      <c r="O48" s="5"/>
    </row>
    <row r="49" spans="1:15" ht="12.75">
      <c r="A49" s="18" t="s">
        <v>76</v>
      </c>
      <c r="B49" s="27">
        <v>1030863653</v>
      </c>
      <c r="C49" s="27">
        <v>3467378328</v>
      </c>
      <c r="D49" s="27">
        <v>1589905785</v>
      </c>
      <c r="E49" s="27">
        <v>91877875</v>
      </c>
      <c r="F49" s="27">
        <v>27614233</v>
      </c>
      <c r="G49" s="27">
        <v>8913795</v>
      </c>
      <c r="H49" s="27">
        <v>0</v>
      </c>
      <c r="I49" s="27">
        <v>97208241</v>
      </c>
      <c r="J49" s="27">
        <v>13694997</v>
      </c>
      <c r="K49" s="27">
        <v>9971200</v>
      </c>
      <c r="L49" s="27">
        <v>20259976</v>
      </c>
      <c r="M49" s="27">
        <v>94942</v>
      </c>
      <c r="N49" s="5"/>
      <c r="O49" s="5"/>
    </row>
    <row r="50" spans="1:15" ht="12.75">
      <c r="A50" s="18" t="s">
        <v>77</v>
      </c>
      <c r="B50" s="19">
        <f>IF(B47=0,0,B49*100/B47)</f>
        <v>17.941160852434827</v>
      </c>
      <c r="C50" s="19">
        <f aca="true" t="shared" si="29" ref="C50:M50">IF(C47=0,0,C49*100/C47)</f>
        <v>19.754188450784604</v>
      </c>
      <c r="D50" s="19">
        <f t="shared" si="29"/>
        <v>13.863554207975127</v>
      </c>
      <c r="E50" s="19">
        <f t="shared" si="29"/>
        <v>556.8356060606061</v>
      </c>
      <c r="F50" s="19">
        <f t="shared" si="29"/>
        <v>18.74500068519751</v>
      </c>
      <c r="G50" s="19">
        <f t="shared" si="29"/>
        <v>15.201529437959552</v>
      </c>
      <c r="H50" s="19">
        <f t="shared" si="29"/>
        <v>0</v>
      </c>
      <c r="I50" s="19">
        <f t="shared" si="29"/>
        <v>18.797283887389643</v>
      </c>
      <c r="J50" s="19">
        <f t="shared" si="29"/>
        <v>540.7312251325769</v>
      </c>
      <c r="K50" s="19">
        <f t="shared" si="29"/>
        <v>79.7696</v>
      </c>
      <c r="L50" s="19">
        <f t="shared" si="29"/>
        <v>17.216159075458872</v>
      </c>
      <c r="M50" s="19">
        <f t="shared" si="29"/>
        <v>0</v>
      </c>
      <c r="N50" s="5"/>
      <c r="O50" s="5"/>
    </row>
    <row r="51" spans="1:15" ht="12.75">
      <c r="A51" s="18" t="s">
        <v>78</v>
      </c>
      <c r="B51" s="19">
        <f>IF(B89=0,0,B49*100/B89)</f>
        <v>2.224101593371053</v>
      </c>
      <c r="C51" s="19">
        <f aca="true" t="shared" si="30" ref="C51:M51">IF(C89=0,0,C49*100/C89)</f>
        <v>5.681122914766179</v>
      </c>
      <c r="D51" s="19">
        <f t="shared" si="30"/>
        <v>4.756218862327027</v>
      </c>
      <c r="E51" s="19">
        <f t="shared" si="30"/>
        <v>0.8974384675265727</v>
      </c>
      <c r="F51" s="19">
        <f t="shared" si="30"/>
        <v>1.411530716657582</v>
      </c>
      <c r="G51" s="19">
        <f t="shared" si="30"/>
        <v>1.4332905747655846</v>
      </c>
      <c r="H51" s="19">
        <f t="shared" si="30"/>
        <v>0</v>
      </c>
      <c r="I51" s="19">
        <f t="shared" si="30"/>
        <v>1.8708621823146045</v>
      </c>
      <c r="J51" s="19">
        <f t="shared" si="30"/>
        <v>0.5447630313668401</v>
      </c>
      <c r="K51" s="19">
        <f t="shared" si="30"/>
        <v>0.7647208708195722</v>
      </c>
      <c r="L51" s="19">
        <f t="shared" si="30"/>
        <v>0.6771242039770566</v>
      </c>
      <c r="M51" s="19">
        <f t="shared" si="30"/>
        <v>0.0988356944493184</v>
      </c>
      <c r="N51" s="5"/>
      <c r="O51" s="5"/>
    </row>
    <row r="52" spans="1:15" ht="12.75">
      <c r="A52" s="18" t="s">
        <v>79</v>
      </c>
      <c r="B52" s="19">
        <f>IF(B6=0,0,B49*100/B6)</f>
        <v>3.515681592740185</v>
      </c>
      <c r="C52" s="19">
        <f aca="true" t="shared" si="31" ref="C52:M52">IF(C6=0,0,C49*100/C6)</f>
        <v>8.121620060253388</v>
      </c>
      <c r="D52" s="19">
        <f t="shared" si="31"/>
        <v>6.183777199691403</v>
      </c>
      <c r="E52" s="19">
        <f t="shared" si="31"/>
        <v>1.759317635607644</v>
      </c>
      <c r="F52" s="19">
        <f t="shared" si="31"/>
        <v>2.7845428974433513</v>
      </c>
      <c r="G52" s="19">
        <f t="shared" si="31"/>
        <v>1.5341447549706229</v>
      </c>
      <c r="H52" s="19">
        <f t="shared" si="31"/>
        <v>0</v>
      </c>
      <c r="I52" s="19">
        <f t="shared" si="31"/>
        <v>3.748763630388799</v>
      </c>
      <c r="J52" s="19">
        <f t="shared" si="31"/>
        <v>1.429803699936262</v>
      </c>
      <c r="K52" s="19">
        <f t="shared" si="31"/>
        <v>2.05384395221485</v>
      </c>
      <c r="L52" s="19">
        <f t="shared" si="31"/>
        <v>1.7580926610967726</v>
      </c>
      <c r="M52" s="19">
        <f t="shared" si="31"/>
        <v>0.032678579434182696</v>
      </c>
      <c r="N52" s="5"/>
      <c r="O52" s="5"/>
    </row>
    <row r="53" spans="1:15" ht="12.75">
      <c r="A53" s="18" t="s">
        <v>80</v>
      </c>
      <c r="B53" s="19">
        <f>IF(B89=0,0,B47*100/B89)</f>
        <v>12.396642623429887</v>
      </c>
      <c r="C53" s="19">
        <f aca="true" t="shared" si="32" ref="C53:M53">IF(C89=0,0,C47*100/C89)</f>
        <v>28.759080277684273</v>
      </c>
      <c r="D53" s="19">
        <f t="shared" si="32"/>
        <v>34.307355754348855</v>
      </c>
      <c r="E53" s="19">
        <f t="shared" si="32"/>
        <v>0.16116757940024679</v>
      </c>
      <c r="F53" s="19">
        <f t="shared" si="32"/>
        <v>7.530171592750246</v>
      </c>
      <c r="G53" s="19">
        <f t="shared" si="32"/>
        <v>9.428594541194864</v>
      </c>
      <c r="H53" s="19">
        <f t="shared" si="32"/>
        <v>0</v>
      </c>
      <c r="I53" s="19">
        <f t="shared" si="32"/>
        <v>9.952832513050954</v>
      </c>
      <c r="J53" s="19">
        <f t="shared" si="32"/>
        <v>0.10074562112318826</v>
      </c>
      <c r="K53" s="19">
        <f t="shared" si="32"/>
        <v>0.9586620351858003</v>
      </c>
      <c r="L53" s="19">
        <f t="shared" si="32"/>
        <v>3.933073579357647</v>
      </c>
      <c r="M53" s="19">
        <f t="shared" si="32"/>
        <v>0</v>
      </c>
      <c r="N53" s="5"/>
      <c r="O53" s="5"/>
    </row>
    <row r="54" spans="1:15" ht="12.75">
      <c r="A54" s="18" t="s">
        <v>81</v>
      </c>
      <c r="B54" s="19">
        <f>IF(+(B5-B163)=0,0,+B49*100/(B5-B163))</f>
        <v>3.887351629625842</v>
      </c>
      <c r="C54" s="19">
        <f aca="true" t="shared" si="33" ref="C54:M54">IF(+(C5-C163)=0,0,+C49*100/(C5-C163))</f>
        <v>9.2209757831114</v>
      </c>
      <c r="D54" s="19">
        <f t="shared" si="33"/>
        <v>7.027024491151744</v>
      </c>
      <c r="E54" s="19">
        <f t="shared" si="33"/>
        <v>1.9611515629036758</v>
      </c>
      <c r="F54" s="19">
        <f t="shared" si="33"/>
        <v>3.493122323572879</v>
      </c>
      <c r="G54" s="19">
        <f t="shared" si="33"/>
        <v>1.7951968020288471</v>
      </c>
      <c r="H54" s="19">
        <f t="shared" si="33"/>
        <v>0</v>
      </c>
      <c r="I54" s="19">
        <f t="shared" si="33"/>
        <v>4.92243298771611</v>
      </c>
      <c r="J54" s="19">
        <f t="shared" si="33"/>
        <v>1.6570187580348035</v>
      </c>
      <c r="K54" s="19">
        <f t="shared" si="33"/>
        <v>2.5952319967368873</v>
      </c>
      <c r="L54" s="19">
        <f t="shared" si="33"/>
        <v>2.26920329338354</v>
      </c>
      <c r="M54" s="19">
        <f t="shared" si="33"/>
        <v>0.10100881250875124</v>
      </c>
      <c r="N54" s="5"/>
      <c r="O54" s="5"/>
    </row>
    <row r="55" spans="1:15" ht="12.75">
      <c r="A55" s="18" t="s">
        <v>82</v>
      </c>
      <c r="B55" s="19">
        <f>IF(+(B40-B42-B185)=0,0,+B191*100/(B40-B42-B185))</f>
        <v>40.331002060535944</v>
      </c>
      <c r="C55" s="19">
        <f aca="true" t="shared" si="34" ref="C55:M55">IF(+(C40-C42-C185)=0,0,+C191*100/(C40-C42-C185))</f>
        <v>57.13724700272359</v>
      </c>
      <c r="D55" s="19">
        <f t="shared" si="34"/>
        <v>97.16599190283401</v>
      </c>
      <c r="E55" s="19">
        <f t="shared" si="34"/>
        <v>68.03029615855594</v>
      </c>
      <c r="F55" s="19">
        <f t="shared" si="34"/>
        <v>0</v>
      </c>
      <c r="G55" s="19">
        <f t="shared" si="34"/>
        <v>0</v>
      </c>
      <c r="H55" s="19">
        <f t="shared" si="34"/>
        <v>0</v>
      </c>
      <c r="I55" s="19">
        <f t="shared" si="34"/>
        <v>0</v>
      </c>
      <c r="J55" s="19">
        <f t="shared" si="34"/>
        <v>0</v>
      </c>
      <c r="K55" s="19">
        <f t="shared" si="34"/>
        <v>0</v>
      </c>
      <c r="L55" s="19">
        <f t="shared" si="34"/>
        <v>0</v>
      </c>
      <c r="M55" s="19">
        <f t="shared" si="34"/>
        <v>0</v>
      </c>
      <c r="N55" s="5"/>
      <c r="O55" s="5"/>
    </row>
    <row r="56" spans="1:15" ht="12.75">
      <c r="A56" s="18" t="s">
        <v>83</v>
      </c>
      <c r="B56" s="19">
        <f>IF(B186=0,0,B47*100/B186)</f>
        <v>13.399287313199778</v>
      </c>
      <c r="C56" s="19">
        <f aca="true" t="shared" si="35" ref="C56:M56">IF(C186=0,0,C47*100/C186)</f>
        <v>40.50414072347452</v>
      </c>
      <c r="D56" s="19">
        <f t="shared" si="35"/>
        <v>55.32693125008234</v>
      </c>
      <c r="E56" s="19">
        <f t="shared" si="35"/>
        <v>0.14205902389720773</v>
      </c>
      <c r="F56" s="19">
        <f t="shared" si="35"/>
        <v>7.887772993666488</v>
      </c>
      <c r="G56" s="19">
        <f t="shared" si="35"/>
        <v>7.638596584367506</v>
      </c>
      <c r="H56" s="19">
        <f t="shared" si="35"/>
        <v>0</v>
      </c>
      <c r="I56" s="19">
        <f t="shared" si="35"/>
        <v>10.37335833063868</v>
      </c>
      <c r="J56" s="19">
        <f t="shared" si="35"/>
        <v>0.10027585652827135</v>
      </c>
      <c r="K56" s="19">
        <f t="shared" si="35"/>
        <v>0.8523184489273763</v>
      </c>
      <c r="L56" s="19">
        <f t="shared" si="35"/>
        <v>4.1138424085135</v>
      </c>
      <c r="M56" s="19">
        <f t="shared" si="35"/>
        <v>0</v>
      </c>
      <c r="N56" s="5"/>
      <c r="O56" s="5"/>
    </row>
    <row r="57" spans="1:15" ht="12.75">
      <c r="A57" s="18" t="s">
        <v>84</v>
      </c>
      <c r="B57" s="28">
        <f>IF(B188=0,0,B187/B188)</f>
        <v>1.6170150325935075</v>
      </c>
      <c r="C57" s="28">
        <f aca="true" t="shared" si="36" ref="C57:M57">IF(C188=0,0,C187/C188)</f>
        <v>1.01962222477628</v>
      </c>
      <c r="D57" s="28">
        <f t="shared" si="36"/>
        <v>1.0213620189557913</v>
      </c>
      <c r="E57" s="28">
        <f t="shared" si="36"/>
        <v>1.6079458175158696</v>
      </c>
      <c r="F57" s="28">
        <f t="shared" si="36"/>
        <v>1.3597235350644399</v>
      </c>
      <c r="G57" s="28">
        <f t="shared" si="36"/>
        <v>0.9403996905982247</v>
      </c>
      <c r="H57" s="28">
        <f t="shared" si="36"/>
        <v>1.0278081471610891</v>
      </c>
      <c r="I57" s="28">
        <f t="shared" si="36"/>
        <v>0.8419492281181732</v>
      </c>
      <c r="J57" s="28">
        <f t="shared" si="36"/>
        <v>0.6067017870677984</v>
      </c>
      <c r="K57" s="28">
        <f t="shared" si="36"/>
        <v>5.769177673966898</v>
      </c>
      <c r="L57" s="28">
        <f t="shared" si="36"/>
        <v>1.3849019495970922</v>
      </c>
      <c r="M57" s="28">
        <f t="shared" si="36"/>
        <v>4.462768412702863</v>
      </c>
      <c r="N57" s="5"/>
      <c r="O57" s="5"/>
    </row>
    <row r="58" spans="1:15" ht="12.75">
      <c r="A58" s="18" t="s">
        <v>85</v>
      </c>
      <c r="B58" s="28">
        <f>IF(B188=0,0,B189/B188)</f>
        <v>0.7814858637596845</v>
      </c>
      <c r="C58" s="28">
        <f aca="true" t="shared" si="37" ref="C58:M58">IF(C188=0,0,C189/C188)</f>
        <v>0.30010867479873676</v>
      </c>
      <c r="D58" s="28">
        <f t="shared" si="37"/>
        <v>0.3090141309469141</v>
      </c>
      <c r="E58" s="28">
        <f t="shared" si="37"/>
        <v>0.41783778960808</v>
      </c>
      <c r="F58" s="28">
        <f t="shared" si="37"/>
        <v>0.23887518650995015</v>
      </c>
      <c r="G58" s="28">
        <f t="shared" si="37"/>
        <v>0.2620646489162913</v>
      </c>
      <c r="H58" s="28">
        <f t="shared" si="37"/>
        <v>0.35811963226967614</v>
      </c>
      <c r="I58" s="28">
        <f t="shared" si="37"/>
        <v>0.0004214320815670628</v>
      </c>
      <c r="J58" s="28">
        <f t="shared" si="37"/>
        <v>0.054451018739689126</v>
      </c>
      <c r="K58" s="28">
        <f t="shared" si="37"/>
        <v>0.01167371319290662</v>
      </c>
      <c r="L58" s="28">
        <f t="shared" si="37"/>
        <v>0.4314385536265057</v>
      </c>
      <c r="M58" s="28">
        <f t="shared" si="37"/>
        <v>3.7426289811044153</v>
      </c>
      <c r="N58" s="5"/>
      <c r="O58" s="5"/>
    </row>
    <row r="59" spans="1:15" ht="12.75">
      <c r="A59" s="18" t="s">
        <v>86</v>
      </c>
      <c r="B59" s="19">
        <f>IF(B5=0,0,(B176+B181)*100/B5)</f>
        <v>8.122123390630628</v>
      </c>
      <c r="C59" s="19">
        <f aca="true" t="shared" si="38" ref="C59:M59">IF(C5=0,0,(C176+C181)*100/C5)</f>
        <v>11.812831266783192</v>
      </c>
      <c r="D59" s="19">
        <f t="shared" si="38"/>
        <v>8.436075670420099</v>
      </c>
      <c r="E59" s="19">
        <f t="shared" si="38"/>
        <v>7.401400625338118</v>
      </c>
      <c r="F59" s="19">
        <f t="shared" si="38"/>
        <v>18.582476386442263</v>
      </c>
      <c r="G59" s="19">
        <f t="shared" si="38"/>
        <v>7.336785538383859</v>
      </c>
      <c r="H59" s="19">
        <f t="shared" si="38"/>
        <v>7.44016944347159</v>
      </c>
      <c r="I59" s="19">
        <f t="shared" si="38"/>
        <v>15.745077618725182</v>
      </c>
      <c r="J59" s="19">
        <f t="shared" si="38"/>
        <v>10.638767353787602</v>
      </c>
      <c r="K59" s="19">
        <f t="shared" si="38"/>
        <v>10.454332273470696</v>
      </c>
      <c r="L59" s="19">
        <f t="shared" si="38"/>
        <v>11.003592525583336</v>
      </c>
      <c r="M59" s="19">
        <f t="shared" si="38"/>
        <v>3.3150911305313544</v>
      </c>
      <c r="N59" s="5"/>
      <c r="O59" s="5"/>
    </row>
    <row r="60" spans="1:15" ht="12.75">
      <c r="A60" s="18" t="s">
        <v>87</v>
      </c>
      <c r="B60" s="28">
        <f>IF(+(B180+B193)=0,0,+(B5-B163)/(B180+B193))</f>
        <v>30.938553123253243</v>
      </c>
      <c r="C60" s="28">
        <f aca="true" t="shared" si="39" ref="C60:M60">IF(+(C180+C193)=0,0,+(C5-C163)/(C180+C193))</f>
        <v>17.660273049546305</v>
      </c>
      <c r="D60" s="28">
        <f t="shared" si="39"/>
        <v>30.027711662721874</v>
      </c>
      <c r="E60" s="28">
        <f t="shared" si="39"/>
        <v>40.71571658342628</v>
      </c>
      <c r="F60" s="28">
        <f t="shared" si="39"/>
        <v>41.33437195854158</v>
      </c>
      <c r="G60" s="28">
        <f t="shared" si="39"/>
        <v>45.34128485103061</v>
      </c>
      <c r="H60" s="28">
        <f t="shared" si="39"/>
        <v>47.562745098039215</v>
      </c>
      <c r="I60" s="28">
        <f t="shared" si="39"/>
        <v>24.257210381993932</v>
      </c>
      <c r="J60" s="28">
        <f t="shared" si="39"/>
        <v>65.89686850312368</v>
      </c>
      <c r="K60" s="28">
        <f t="shared" si="39"/>
        <v>46.28952061396111</v>
      </c>
      <c r="L60" s="28">
        <f t="shared" si="39"/>
        <v>13.980947572815534</v>
      </c>
      <c r="M60" s="28">
        <f t="shared" si="39"/>
        <v>13.096009437553258</v>
      </c>
      <c r="N60" s="5"/>
      <c r="O60" s="5"/>
    </row>
    <row r="61" spans="1:15" ht="12.75">
      <c r="A61" s="9" t="s">
        <v>88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5"/>
      <c r="O61" s="5"/>
    </row>
    <row r="62" spans="1:15" ht="12.75">
      <c r="A62" s="10" t="s">
        <v>89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5"/>
      <c r="O62" s="5"/>
    </row>
    <row r="63" spans="1:15" ht="12.75">
      <c r="A63" s="9" t="s">
        <v>90</v>
      </c>
      <c r="B63" s="12">
        <v>1159840000</v>
      </c>
      <c r="C63" s="12">
        <v>2635485000</v>
      </c>
      <c r="D63" s="12">
        <v>969500000</v>
      </c>
      <c r="E63" s="12">
        <v>323242263</v>
      </c>
      <c r="F63" s="12">
        <v>68230000</v>
      </c>
      <c r="G63" s="12">
        <v>41429000</v>
      </c>
      <c r="H63" s="12">
        <v>0</v>
      </c>
      <c r="I63" s="12">
        <v>105315702</v>
      </c>
      <c r="J63" s="12">
        <v>40537000</v>
      </c>
      <c r="K63" s="12">
        <v>19100000</v>
      </c>
      <c r="L63" s="12">
        <v>42000000</v>
      </c>
      <c r="M63" s="12">
        <v>0</v>
      </c>
      <c r="N63" s="5"/>
      <c r="O63" s="5"/>
    </row>
    <row r="64" spans="1:15" ht="12.75">
      <c r="A64" s="18" t="s">
        <v>91</v>
      </c>
      <c r="B64" s="27">
        <v>529760000</v>
      </c>
      <c r="C64" s="27">
        <v>1734480000</v>
      </c>
      <c r="D64" s="27">
        <v>447500000</v>
      </c>
      <c r="E64" s="27">
        <v>74450000</v>
      </c>
      <c r="F64" s="27">
        <v>22700000</v>
      </c>
      <c r="G64" s="27">
        <v>11500000</v>
      </c>
      <c r="H64" s="27">
        <v>0</v>
      </c>
      <c r="I64" s="27">
        <v>37236071</v>
      </c>
      <c r="J64" s="27">
        <v>35877000</v>
      </c>
      <c r="K64" s="27">
        <v>19000000</v>
      </c>
      <c r="L64" s="27">
        <v>23000000</v>
      </c>
      <c r="M64" s="27">
        <v>0</v>
      </c>
      <c r="N64" s="5"/>
      <c r="O64" s="5"/>
    </row>
    <row r="65" spans="1:15" ht="12.75">
      <c r="A65" s="18" t="s">
        <v>92</v>
      </c>
      <c r="B65" s="27">
        <v>257000000</v>
      </c>
      <c r="C65" s="27">
        <v>545500000</v>
      </c>
      <c r="D65" s="27">
        <v>149928571</v>
      </c>
      <c r="E65" s="27">
        <v>49905608</v>
      </c>
      <c r="F65" s="27">
        <v>19010000</v>
      </c>
      <c r="G65" s="27">
        <v>16800000</v>
      </c>
      <c r="H65" s="27">
        <v>0</v>
      </c>
      <c r="I65" s="27">
        <v>33400755</v>
      </c>
      <c r="J65" s="27">
        <v>4160000</v>
      </c>
      <c r="K65" s="27">
        <v>50000</v>
      </c>
      <c r="L65" s="27">
        <v>5000000</v>
      </c>
      <c r="M65" s="27">
        <v>0</v>
      </c>
      <c r="N65" s="5"/>
      <c r="O65" s="5"/>
    </row>
    <row r="66" spans="1:15" ht="12.75">
      <c r="A66" s="18" t="s">
        <v>93</v>
      </c>
      <c r="B66" s="27">
        <v>255100000</v>
      </c>
      <c r="C66" s="27">
        <v>246560000</v>
      </c>
      <c r="D66" s="27">
        <v>355071429</v>
      </c>
      <c r="E66" s="27">
        <v>191000000</v>
      </c>
      <c r="F66" s="27">
        <v>18900000</v>
      </c>
      <c r="G66" s="27">
        <v>13129000</v>
      </c>
      <c r="H66" s="27">
        <v>0</v>
      </c>
      <c r="I66" s="27">
        <v>23418711</v>
      </c>
      <c r="J66" s="27">
        <v>500000</v>
      </c>
      <c r="K66" s="27">
        <v>0</v>
      </c>
      <c r="L66" s="27">
        <v>0</v>
      </c>
      <c r="M66" s="27">
        <v>0</v>
      </c>
      <c r="N66" s="5"/>
      <c r="O66" s="5"/>
    </row>
    <row r="67" spans="1:15" ht="12.75">
      <c r="A67" s="18" t="s">
        <v>94</v>
      </c>
      <c r="B67" s="27">
        <v>117980000</v>
      </c>
      <c r="C67" s="27">
        <v>108945000</v>
      </c>
      <c r="D67" s="27">
        <v>17000000</v>
      </c>
      <c r="E67" s="27">
        <v>7886655</v>
      </c>
      <c r="F67" s="27">
        <v>7620000</v>
      </c>
      <c r="G67" s="27">
        <v>0</v>
      </c>
      <c r="H67" s="27">
        <v>0</v>
      </c>
      <c r="I67" s="27">
        <v>11260165</v>
      </c>
      <c r="J67" s="27">
        <v>0</v>
      </c>
      <c r="K67" s="27">
        <v>50000</v>
      </c>
      <c r="L67" s="27">
        <v>14000000</v>
      </c>
      <c r="M67" s="27">
        <v>0</v>
      </c>
      <c r="N67" s="5"/>
      <c r="O67" s="5"/>
    </row>
    <row r="68" spans="1:15" ht="12.75">
      <c r="A68" s="9" t="s">
        <v>95</v>
      </c>
      <c r="B68" s="12">
        <v>1477368621</v>
      </c>
      <c r="C68" s="12">
        <v>3802944000</v>
      </c>
      <c r="D68" s="12">
        <v>1554085350</v>
      </c>
      <c r="E68" s="12">
        <v>130356587</v>
      </c>
      <c r="F68" s="12">
        <v>7443000</v>
      </c>
      <c r="G68" s="12">
        <v>4500000</v>
      </c>
      <c r="H68" s="12">
        <v>790000</v>
      </c>
      <c r="I68" s="12">
        <v>149240360</v>
      </c>
      <c r="J68" s="12">
        <v>35072000</v>
      </c>
      <c r="K68" s="12">
        <v>21983029</v>
      </c>
      <c r="L68" s="12">
        <v>20008000</v>
      </c>
      <c r="M68" s="12">
        <v>10000000</v>
      </c>
      <c r="N68" s="5"/>
      <c r="O68" s="5"/>
    </row>
    <row r="69" spans="1:15" ht="12.75">
      <c r="A69" s="18" t="s">
        <v>96</v>
      </c>
      <c r="B69" s="27">
        <v>62700000</v>
      </c>
      <c r="C69" s="27">
        <v>995615000</v>
      </c>
      <c r="D69" s="27">
        <v>78000000</v>
      </c>
      <c r="E69" s="27">
        <v>11500000</v>
      </c>
      <c r="F69" s="27">
        <v>0</v>
      </c>
      <c r="G69" s="27">
        <v>0</v>
      </c>
      <c r="H69" s="27">
        <v>0</v>
      </c>
      <c r="I69" s="27">
        <v>73260000</v>
      </c>
      <c r="J69" s="27">
        <v>0</v>
      </c>
      <c r="K69" s="27">
        <v>6606029</v>
      </c>
      <c r="L69" s="27">
        <v>4200000</v>
      </c>
      <c r="M69" s="27">
        <v>10000000</v>
      </c>
      <c r="N69" s="5"/>
      <c r="O69" s="5"/>
    </row>
    <row r="70" spans="1:15" ht="12.75">
      <c r="A70" s="18" t="s">
        <v>97</v>
      </c>
      <c r="B70" s="27">
        <v>1403943621</v>
      </c>
      <c r="C70" s="27">
        <v>2764949000</v>
      </c>
      <c r="D70" s="27">
        <v>1473085350</v>
      </c>
      <c r="E70" s="27">
        <v>118856587</v>
      </c>
      <c r="F70" s="27">
        <v>7443000</v>
      </c>
      <c r="G70" s="27">
        <v>4500000</v>
      </c>
      <c r="H70" s="27">
        <v>300000</v>
      </c>
      <c r="I70" s="27">
        <v>58001162</v>
      </c>
      <c r="J70" s="27">
        <v>35072000</v>
      </c>
      <c r="K70" s="27">
        <v>15377000</v>
      </c>
      <c r="L70" s="27">
        <v>15808000</v>
      </c>
      <c r="M70" s="27">
        <v>0</v>
      </c>
      <c r="N70" s="5"/>
      <c r="O70" s="5"/>
    </row>
    <row r="71" spans="1:15" ht="12.75">
      <c r="A71" s="18" t="s">
        <v>98</v>
      </c>
      <c r="B71" s="27">
        <v>10725000</v>
      </c>
      <c r="C71" s="27">
        <v>42380000</v>
      </c>
      <c r="D71" s="27">
        <v>3000000</v>
      </c>
      <c r="E71" s="27">
        <v>0</v>
      </c>
      <c r="F71" s="27">
        <v>0</v>
      </c>
      <c r="G71" s="27">
        <v>0</v>
      </c>
      <c r="H71" s="27">
        <v>490000</v>
      </c>
      <c r="I71" s="27">
        <v>17979198</v>
      </c>
      <c r="J71" s="27">
        <v>0</v>
      </c>
      <c r="K71" s="27">
        <v>0</v>
      </c>
      <c r="L71" s="27">
        <v>0</v>
      </c>
      <c r="M71" s="27">
        <v>0</v>
      </c>
      <c r="N71" s="5"/>
      <c r="O71" s="5"/>
    </row>
    <row r="72" spans="1:15" ht="12.75">
      <c r="A72" s="9" t="s">
        <v>99</v>
      </c>
      <c r="B72" s="12">
        <v>598432906</v>
      </c>
      <c r="C72" s="12">
        <v>1723143000</v>
      </c>
      <c r="D72" s="12">
        <v>381481060</v>
      </c>
      <c r="E72" s="12">
        <v>8500000</v>
      </c>
      <c r="F72" s="12">
        <v>1480000</v>
      </c>
      <c r="G72" s="12">
        <v>3800000</v>
      </c>
      <c r="H72" s="12">
        <v>12576000</v>
      </c>
      <c r="I72" s="12">
        <v>2930000</v>
      </c>
      <c r="J72" s="12">
        <v>13792000</v>
      </c>
      <c r="K72" s="12">
        <v>2470000</v>
      </c>
      <c r="L72" s="12">
        <v>0</v>
      </c>
      <c r="M72" s="12">
        <v>100000</v>
      </c>
      <c r="N72" s="5"/>
      <c r="O72" s="5"/>
    </row>
    <row r="73" spans="1:15" ht="12.75">
      <c r="A73" s="9" t="s">
        <v>100</v>
      </c>
      <c r="B73" s="12">
        <v>1218221900</v>
      </c>
      <c r="C73" s="12">
        <v>1735281000</v>
      </c>
      <c r="D73" s="12">
        <v>941500072</v>
      </c>
      <c r="E73" s="12">
        <v>71782110</v>
      </c>
      <c r="F73" s="12">
        <v>14637000</v>
      </c>
      <c r="G73" s="12">
        <v>2470000</v>
      </c>
      <c r="H73" s="12">
        <v>250000</v>
      </c>
      <c r="I73" s="12">
        <v>35874087</v>
      </c>
      <c r="J73" s="12">
        <v>12667000</v>
      </c>
      <c r="K73" s="12">
        <v>18769325</v>
      </c>
      <c r="L73" s="12">
        <v>14000000</v>
      </c>
      <c r="M73" s="12">
        <v>10000000</v>
      </c>
      <c r="N73" s="5"/>
      <c r="O73" s="5"/>
    </row>
    <row r="74" spans="1:15" ht="12.75">
      <c r="A74" s="9" t="s">
        <v>101</v>
      </c>
      <c r="B74" s="12">
        <v>17700000</v>
      </c>
      <c r="C74" s="12">
        <v>0</v>
      </c>
      <c r="D74" s="12">
        <v>10000000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1029000</v>
      </c>
      <c r="K74" s="12">
        <v>0</v>
      </c>
      <c r="L74" s="12">
        <v>0</v>
      </c>
      <c r="M74" s="12">
        <v>0</v>
      </c>
      <c r="N74" s="5"/>
      <c r="O74" s="5"/>
    </row>
    <row r="75" spans="1:15" ht="25.5">
      <c r="A75" s="22" t="s">
        <v>102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5"/>
      <c r="O75" s="5"/>
    </row>
    <row r="76" spans="1:15" ht="12.75">
      <c r="A76" s="10" t="s">
        <v>90</v>
      </c>
      <c r="B76" s="30">
        <f>IF(B40=0,0,B63*100/B40)</f>
        <v>25.938131459719536</v>
      </c>
      <c r="C76" s="30">
        <f aca="true" t="shared" si="40" ref="C76:M76">IF(C40=0,0,C63*100/C40)</f>
        <v>26.62952556736975</v>
      </c>
      <c r="D76" s="30">
        <f t="shared" si="40"/>
        <v>25.13894171214238</v>
      </c>
      <c r="E76" s="30">
        <f t="shared" si="40"/>
        <v>60.545755930310754</v>
      </c>
      <c r="F76" s="30">
        <f t="shared" si="40"/>
        <v>74.33271598213312</v>
      </c>
      <c r="G76" s="30">
        <f t="shared" si="40"/>
        <v>79.3674208318167</v>
      </c>
      <c r="H76" s="30">
        <f t="shared" si="40"/>
        <v>0</v>
      </c>
      <c r="I76" s="30">
        <f t="shared" si="40"/>
        <v>35.89979837377298</v>
      </c>
      <c r="J76" s="30">
        <f t="shared" si="40"/>
        <v>39.319281841372685</v>
      </c>
      <c r="K76" s="30">
        <f t="shared" si="40"/>
        <v>30.64710938229323</v>
      </c>
      <c r="L76" s="30">
        <f t="shared" si="40"/>
        <v>55.257341332491315</v>
      </c>
      <c r="M76" s="30">
        <f t="shared" si="40"/>
        <v>0</v>
      </c>
      <c r="N76" s="5"/>
      <c r="O76" s="5"/>
    </row>
    <row r="77" spans="1:15" ht="12.75">
      <c r="A77" s="18" t="s">
        <v>103</v>
      </c>
      <c r="B77" s="19">
        <f>IF(B40=0,0,B64*100/B40)</f>
        <v>11.847310423938666</v>
      </c>
      <c r="C77" s="19">
        <f aca="true" t="shared" si="41" ref="C77:M77">IF(C40=0,0,C64*100/C40)</f>
        <v>17.525571007268674</v>
      </c>
      <c r="D77" s="19">
        <f t="shared" si="41"/>
        <v>11.603585782551537</v>
      </c>
      <c r="E77" s="19">
        <f t="shared" si="41"/>
        <v>13.945056216277127</v>
      </c>
      <c r="F77" s="19">
        <f t="shared" si="41"/>
        <v>24.73036278461706</v>
      </c>
      <c r="G77" s="19">
        <f t="shared" si="41"/>
        <v>22.03107339221058</v>
      </c>
      <c r="H77" s="19">
        <f t="shared" si="41"/>
        <v>0</v>
      </c>
      <c r="I77" s="19">
        <f t="shared" si="41"/>
        <v>12.692954761214006</v>
      </c>
      <c r="J77" s="19">
        <f t="shared" si="41"/>
        <v>34.799266709991564</v>
      </c>
      <c r="K77" s="19">
        <f t="shared" si="41"/>
        <v>30.486653312228867</v>
      </c>
      <c r="L77" s="19">
        <f t="shared" si="41"/>
        <v>30.25997263445953</v>
      </c>
      <c r="M77" s="19">
        <f t="shared" si="41"/>
        <v>0</v>
      </c>
      <c r="N77" s="5"/>
      <c r="O77" s="5"/>
    </row>
    <row r="78" spans="1:15" ht="12.75">
      <c r="A78" s="18" t="s">
        <v>104</v>
      </c>
      <c r="B78" s="19">
        <f>IF(B40=0,0,B65*100/B40)</f>
        <v>5.747430494850946</v>
      </c>
      <c r="C78" s="19">
        <f aca="true" t="shared" si="42" ref="C78:M78">IF(C40=0,0,C65*100/C40)</f>
        <v>5.5118531112869915</v>
      </c>
      <c r="D78" s="19">
        <f t="shared" si="42"/>
        <v>3.8876179549807124</v>
      </c>
      <c r="E78" s="19">
        <f t="shared" si="42"/>
        <v>9.347703278273869</v>
      </c>
      <c r="F78" s="19">
        <f t="shared" si="42"/>
        <v>20.71031702799869</v>
      </c>
      <c r="G78" s="19">
        <f t="shared" si="42"/>
        <v>32.18452460775111</v>
      </c>
      <c r="H78" s="19">
        <f t="shared" si="42"/>
        <v>0</v>
      </c>
      <c r="I78" s="19">
        <f t="shared" si="42"/>
        <v>11.385580186625825</v>
      </c>
      <c r="J78" s="19">
        <f t="shared" si="42"/>
        <v>4.035034967069847</v>
      </c>
      <c r="K78" s="19">
        <f t="shared" si="42"/>
        <v>0.08022803503218123</v>
      </c>
      <c r="L78" s="19">
        <f t="shared" si="42"/>
        <v>6.578254920534681</v>
      </c>
      <c r="M78" s="19">
        <f t="shared" si="42"/>
        <v>0</v>
      </c>
      <c r="N78" s="5"/>
      <c r="O78" s="5"/>
    </row>
    <row r="79" spans="1:15" ht="12.75">
      <c r="A79" s="18" t="s">
        <v>105</v>
      </c>
      <c r="B79" s="19">
        <f>IF(B40=0,0,B66*100/B40)</f>
        <v>5.704939763566055</v>
      </c>
      <c r="C79" s="19">
        <f aca="true" t="shared" si="43" ref="C79:M79">IF(C40=0,0,C66*100/C40)</f>
        <v>2.491296980969607</v>
      </c>
      <c r="D79" s="19">
        <f t="shared" si="43"/>
        <v>9.20693136387633</v>
      </c>
      <c r="E79" s="19">
        <f t="shared" si="43"/>
        <v>35.77576544404206</v>
      </c>
      <c r="F79" s="19">
        <f t="shared" si="43"/>
        <v>20.590478265606276</v>
      </c>
      <c r="G79" s="19">
        <f t="shared" si="43"/>
        <v>25.151822831855018</v>
      </c>
      <c r="H79" s="19">
        <f t="shared" si="43"/>
        <v>0</v>
      </c>
      <c r="I79" s="19">
        <f t="shared" si="43"/>
        <v>7.982921702156621</v>
      </c>
      <c r="J79" s="19">
        <f t="shared" si="43"/>
        <v>0.48498016431127966</v>
      </c>
      <c r="K79" s="19">
        <f t="shared" si="43"/>
        <v>0</v>
      </c>
      <c r="L79" s="19">
        <f t="shared" si="43"/>
        <v>0</v>
      </c>
      <c r="M79" s="19">
        <f t="shared" si="43"/>
        <v>0</v>
      </c>
      <c r="N79" s="5"/>
      <c r="O79" s="5"/>
    </row>
    <row r="80" spans="1:15" ht="12.75">
      <c r="A80" s="18" t="s">
        <v>106</v>
      </c>
      <c r="B80" s="19">
        <f>IF(B40=0,0,B67*100/B40)</f>
        <v>2.63845077736387</v>
      </c>
      <c r="C80" s="19">
        <f aca="true" t="shared" si="44" ref="C80:M80">IF(C40=0,0,C67*100/C40)</f>
        <v>1.1008044678444755</v>
      </c>
      <c r="D80" s="19">
        <f t="shared" si="44"/>
        <v>0.44080661073380145</v>
      </c>
      <c r="E80" s="19">
        <f t="shared" si="44"/>
        <v>1.4772309917177042</v>
      </c>
      <c r="F80" s="19">
        <f t="shared" si="44"/>
        <v>8.301557903911101</v>
      </c>
      <c r="G80" s="19">
        <f t="shared" si="44"/>
        <v>0</v>
      </c>
      <c r="H80" s="19">
        <f t="shared" si="44"/>
        <v>0</v>
      </c>
      <c r="I80" s="19">
        <f t="shared" si="44"/>
        <v>3.838341723776531</v>
      </c>
      <c r="J80" s="19">
        <f t="shared" si="44"/>
        <v>0</v>
      </c>
      <c r="K80" s="19">
        <f t="shared" si="44"/>
        <v>0.08022803503218123</v>
      </c>
      <c r="L80" s="19">
        <f t="shared" si="44"/>
        <v>18.419113777497106</v>
      </c>
      <c r="M80" s="19">
        <f t="shared" si="44"/>
        <v>0</v>
      </c>
      <c r="N80" s="5"/>
      <c r="O80" s="5"/>
    </row>
    <row r="81" spans="1:15" ht="12.75">
      <c r="A81" s="9" t="s">
        <v>95</v>
      </c>
      <c r="B81" s="31">
        <f>IF(B40=0,0,B68*100/B40)</f>
        <v>33.03919635981046</v>
      </c>
      <c r="C81" s="31">
        <f aca="true" t="shared" si="45" ref="C81:M81">IF(C40=0,0,C68*100/C40)</f>
        <v>38.425790501283586</v>
      </c>
      <c r="D81" s="31">
        <f t="shared" si="45"/>
        <v>40.29712328967962</v>
      </c>
      <c r="E81" s="31">
        <f t="shared" si="45"/>
        <v>24.41678890365373</v>
      </c>
      <c r="F81" s="31">
        <f t="shared" si="45"/>
        <v>8.108726440788757</v>
      </c>
      <c r="G81" s="31">
        <f t="shared" si="45"/>
        <v>8.620854805647618</v>
      </c>
      <c r="H81" s="31">
        <f t="shared" si="45"/>
        <v>5.801997649823737</v>
      </c>
      <c r="I81" s="31">
        <f t="shared" si="45"/>
        <v>50.87274481851998</v>
      </c>
      <c r="J81" s="31">
        <f t="shared" si="45"/>
        <v>34.0184486454504</v>
      </c>
      <c r="K81" s="31">
        <f t="shared" si="45"/>
        <v>35.27310441450912</v>
      </c>
      <c r="L81" s="31">
        <f t="shared" si="45"/>
        <v>26.32354489001158</v>
      </c>
      <c r="M81" s="31">
        <f t="shared" si="45"/>
        <v>49.75124378109453</v>
      </c>
      <c r="N81" s="5"/>
      <c r="O81" s="5"/>
    </row>
    <row r="82" spans="1:15" ht="12.75">
      <c r="A82" s="18" t="s">
        <v>107</v>
      </c>
      <c r="B82" s="19">
        <f>IF(B40=0,0,B69*100/B40)</f>
        <v>1.4021941324013785</v>
      </c>
      <c r="C82" s="19">
        <f aca="true" t="shared" si="46" ref="C82:M82">IF(C40=0,0,C69*100/C40)</f>
        <v>10.059915005305221</v>
      </c>
      <c r="D82" s="19">
        <f t="shared" si="46"/>
        <v>2.0225244492492065</v>
      </c>
      <c r="E82" s="19">
        <f t="shared" si="46"/>
        <v>2.154038233541799</v>
      </c>
      <c r="F82" s="19">
        <f t="shared" si="46"/>
        <v>0</v>
      </c>
      <c r="G82" s="19">
        <f t="shared" si="46"/>
        <v>0</v>
      </c>
      <c r="H82" s="19">
        <f t="shared" si="46"/>
        <v>0</v>
      </c>
      <c r="I82" s="19">
        <f t="shared" si="46"/>
        <v>24.972717067988672</v>
      </c>
      <c r="J82" s="19">
        <f t="shared" si="46"/>
        <v>0</v>
      </c>
      <c r="K82" s="19">
        <f t="shared" si="46"/>
        <v>10.599774520712103</v>
      </c>
      <c r="L82" s="19">
        <f t="shared" si="46"/>
        <v>5.525734133249132</v>
      </c>
      <c r="M82" s="19">
        <f t="shared" si="46"/>
        <v>49.75124378109453</v>
      </c>
      <c r="N82" s="5"/>
      <c r="O82" s="5"/>
    </row>
    <row r="83" spans="1:15" ht="12.75">
      <c r="A83" s="18" t="s">
        <v>108</v>
      </c>
      <c r="B83" s="19">
        <f>IF(B40=0,0,B70*100/B40)</f>
        <v>31.39715323107727</v>
      </c>
      <c r="C83" s="19">
        <f aca="true" t="shared" si="47" ref="C83:M83">IF(C40=0,0,C70*100/C40)</f>
        <v>27.93765856681917</v>
      </c>
      <c r="D83" s="19">
        <f t="shared" si="47"/>
        <v>38.196809438536214</v>
      </c>
      <c r="E83" s="19">
        <f t="shared" si="47"/>
        <v>22.262750670111927</v>
      </c>
      <c r="F83" s="19">
        <f t="shared" si="47"/>
        <v>8.108726440788757</v>
      </c>
      <c r="G83" s="19">
        <f t="shared" si="47"/>
        <v>8.620854805647618</v>
      </c>
      <c r="H83" s="19">
        <f t="shared" si="47"/>
        <v>2.203290246768508</v>
      </c>
      <c r="I83" s="19">
        <f t="shared" si="47"/>
        <v>19.771315973799837</v>
      </c>
      <c r="J83" s="19">
        <f t="shared" si="47"/>
        <v>34.0184486454504</v>
      </c>
      <c r="K83" s="19">
        <f t="shared" si="47"/>
        <v>24.673329893797014</v>
      </c>
      <c r="L83" s="19">
        <f t="shared" si="47"/>
        <v>20.797810756762445</v>
      </c>
      <c r="M83" s="19">
        <f t="shared" si="47"/>
        <v>0</v>
      </c>
      <c r="N83" s="5"/>
      <c r="O83" s="5"/>
    </row>
    <row r="84" spans="1:15" ht="12.75">
      <c r="A84" s="18" t="s">
        <v>109</v>
      </c>
      <c r="B84" s="19">
        <f>IF(B40=0,0,B71*100/B40)</f>
        <v>0.23984899633181475</v>
      </c>
      <c r="C84" s="19">
        <f aca="true" t="shared" si="48" ref="C84:M84">IF(C40=0,0,C71*100/C40)</f>
        <v>0.4282169291591984</v>
      </c>
      <c r="D84" s="19">
        <f t="shared" si="48"/>
        <v>0.07778940189420025</v>
      </c>
      <c r="E84" s="19">
        <f t="shared" si="48"/>
        <v>0</v>
      </c>
      <c r="F84" s="19">
        <f t="shared" si="48"/>
        <v>0</v>
      </c>
      <c r="G84" s="19">
        <f t="shared" si="48"/>
        <v>0</v>
      </c>
      <c r="H84" s="19">
        <f t="shared" si="48"/>
        <v>3.5987074030552293</v>
      </c>
      <c r="I84" s="19">
        <f t="shared" si="48"/>
        <v>6.128711776731474</v>
      </c>
      <c r="J84" s="19">
        <f t="shared" si="48"/>
        <v>0</v>
      </c>
      <c r="K84" s="19">
        <f t="shared" si="48"/>
        <v>0</v>
      </c>
      <c r="L84" s="19">
        <f t="shared" si="48"/>
        <v>0</v>
      </c>
      <c r="M84" s="19">
        <f t="shared" si="48"/>
        <v>0</v>
      </c>
      <c r="N84" s="5"/>
      <c r="O84" s="5"/>
    </row>
    <row r="85" spans="1:15" ht="12.75">
      <c r="A85" s="9" t="s">
        <v>99</v>
      </c>
      <c r="B85" s="31">
        <f>IF(B40=0,0,B72*100/B40)</f>
        <v>13.383079895201048</v>
      </c>
      <c r="C85" s="31">
        <f aca="true" t="shared" si="49" ref="C85:M85">IF(C40=0,0,C72*100/C40)</f>
        <v>17.41101944224088</v>
      </c>
      <c r="D85" s="31">
        <f t="shared" si="49"/>
        <v>9.891727830455173</v>
      </c>
      <c r="E85" s="31">
        <f t="shared" si="49"/>
        <v>1.5921152160961125</v>
      </c>
      <c r="F85" s="31">
        <f t="shared" si="49"/>
        <v>1.6123760758252532</v>
      </c>
      <c r="G85" s="31">
        <f t="shared" si="49"/>
        <v>7.279832946991322</v>
      </c>
      <c r="H85" s="31">
        <f t="shared" si="49"/>
        <v>92.36192714453584</v>
      </c>
      <c r="I85" s="31">
        <f t="shared" si="49"/>
        <v>0.9987723315480045</v>
      </c>
      <c r="J85" s="31">
        <f t="shared" si="49"/>
        <v>13.377692852362339</v>
      </c>
      <c r="K85" s="31">
        <f t="shared" si="49"/>
        <v>3.963264930589753</v>
      </c>
      <c r="L85" s="31">
        <f t="shared" si="49"/>
        <v>0</v>
      </c>
      <c r="M85" s="31">
        <f t="shared" si="49"/>
        <v>0.4975124378109453</v>
      </c>
      <c r="N85" s="5"/>
      <c r="O85" s="5"/>
    </row>
    <row r="86" spans="1:15" ht="12.75">
      <c r="A86" s="9" t="s">
        <v>100</v>
      </c>
      <c r="B86" s="31">
        <f>IF(B40=0,0,B73*100/B40)</f>
        <v>27.24375757803603</v>
      </c>
      <c r="C86" s="31">
        <f aca="true" t="shared" si="50" ref="C86:M86">IF(C40=0,0,C73*100/C40)</f>
        <v>17.533664489105778</v>
      </c>
      <c r="D86" s="31">
        <f t="shared" si="50"/>
        <v>24.412909161408823</v>
      </c>
      <c r="E86" s="31">
        <f t="shared" si="50"/>
        <v>13.445339949939402</v>
      </c>
      <c r="F86" s="31">
        <f t="shared" si="50"/>
        <v>15.946181501252859</v>
      </c>
      <c r="G86" s="31">
        <f t="shared" si="50"/>
        <v>4.731891415544359</v>
      </c>
      <c r="H86" s="31">
        <f t="shared" si="50"/>
        <v>1.836075205640423</v>
      </c>
      <c r="I86" s="31">
        <f t="shared" si="50"/>
        <v>12.22868447615903</v>
      </c>
      <c r="J86" s="31">
        <f t="shared" si="50"/>
        <v>12.28648748266196</v>
      </c>
      <c r="K86" s="31">
        <f t="shared" si="50"/>
        <v>30.116521272607898</v>
      </c>
      <c r="L86" s="31">
        <f t="shared" si="50"/>
        <v>18.419113777497106</v>
      </c>
      <c r="M86" s="31">
        <f t="shared" si="50"/>
        <v>49.75124378109453</v>
      </c>
      <c r="N86" s="5"/>
      <c r="O86" s="5"/>
    </row>
    <row r="87" spans="1:15" ht="12.75">
      <c r="A87" s="9" t="s">
        <v>101</v>
      </c>
      <c r="B87" s="31">
        <f>IF(B40=0,0,B74*100/B40)</f>
        <v>0.395834707232925</v>
      </c>
      <c r="C87" s="31">
        <f aca="true" t="shared" si="51" ref="C87:M87">IF(C40=0,0,C74*100/C40)</f>
        <v>0</v>
      </c>
      <c r="D87" s="31">
        <f t="shared" si="51"/>
        <v>0.25929800631400085</v>
      </c>
      <c r="E87" s="31">
        <f t="shared" si="51"/>
        <v>0</v>
      </c>
      <c r="F87" s="31">
        <f t="shared" si="51"/>
        <v>0</v>
      </c>
      <c r="G87" s="31">
        <f t="shared" si="51"/>
        <v>0</v>
      </c>
      <c r="H87" s="31">
        <f t="shared" si="51"/>
        <v>0</v>
      </c>
      <c r="I87" s="31">
        <f t="shared" si="51"/>
        <v>0</v>
      </c>
      <c r="J87" s="31">
        <f t="shared" si="51"/>
        <v>0.9980891781526136</v>
      </c>
      <c r="K87" s="31">
        <f t="shared" si="51"/>
        <v>0</v>
      </c>
      <c r="L87" s="31">
        <f t="shared" si="51"/>
        <v>0</v>
      </c>
      <c r="M87" s="31">
        <f t="shared" si="51"/>
        <v>0</v>
      </c>
      <c r="N87" s="5"/>
      <c r="O87" s="5"/>
    </row>
    <row r="88" spans="1:15" ht="12.75">
      <c r="A88" s="10" t="s">
        <v>110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5"/>
      <c r="O88" s="5"/>
    </row>
    <row r="89" spans="1:15" ht="12.75">
      <c r="A89" s="18" t="s">
        <v>111</v>
      </c>
      <c r="B89" s="27">
        <v>46349665684</v>
      </c>
      <c r="C89" s="27">
        <v>61033327038</v>
      </c>
      <c r="D89" s="27">
        <v>33427935741</v>
      </c>
      <c r="E89" s="27">
        <v>10237791038</v>
      </c>
      <c r="F89" s="27">
        <v>1956332418</v>
      </c>
      <c r="G89" s="27">
        <v>621911227</v>
      </c>
      <c r="H89" s="27">
        <v>103560057</v>
      </c>
      <c r="I89" s="27">
        <v>5195906033</v>
      </c>
      <c r="J89" s="27">
        <v>2513936558</v>
      </c>
      <c r="K89" s="27">
        <v>1303900597</v>
      </c>
      <c r="L89" s="27">
        <v>2992062000</v>
      </c>
      <c r="M89" s="27">
        <v>96060437</v>
      </c>
      <c r="N89" s="5"/>
      <c r="O89" s="5"/>
    </row>
    <row r="90" spans="1:15" ht="12.75">
      <c r="A90" s="18" t="s">
        <v>112</v>
      </c>
      <c r="B90" s="27">
        <v>1970120341</v>
      </c>
      <c r="C90" s="27">
        <v>6552677250</v>
      </c>
      <c r="D90" s="27">
        <v>1663950072</v>
      </c>
      <c r="E90" s="27">
        <v>299670624</v>
      </c>
      <c r="F90" s="27">
        <v>36650000</v>
      </c>
      <c r="G90" s="27">
        <v>11000000</v>
      </c>
      <c r="H90" s="27">
        <v>0</v>
      </c>
      <c r="I90" s="27">
        <v>104319146</v>
      </c>
      <c r="J90" s="27">
        <v>34541000</v>
      </c>
      <c r="K90" s="27">
        <v>30031212</v>
      </c>
      <c r="L90" s="27">
        <v>0</v>
      </c>
      <c r="M90" s="27">
        <v>0</v>
      </c>
      <c r="N90" s="5"/>
      <c r="O90" s="5"/>
    </row>
    <row r="91" spans="1:15" ht="12.75">
      <c r="A91" s="18" t="s">
        <v>113</v>
      </c>
      <c r="B91" s="27">
        <v>2719614911</v>
      </c>
      <c r="C91" s="27">
        <v>4235390220</v>
      </c>
      <c r="D91" s="27">
        <v>1513028100</v>
      </c>
      <c r="E91" s="27">
        <v>229907790</v>
      </c>
      <c r="F91" s="27">
        <v>59118000</v>
      </c>
      <c r="G91" s="27">
        <v>25948856</v>
      </c>
      <c r="H91" s="27">
        <v>3890624</v>
      </c>
      <c r="I91" s="27">
        <v>86301569</v>
      </c>
      <c r="J91" s="27">
        <v>17619390</v>
      </c>
      <c r="K91" s="27">
        <v>33613911</v>
      </c>
      <c r="L91" s="27">
        <v>26200000</v>
      </c>
      <c r="M91" s="27">
        <v>2787000</v>
      </c>
      <c r="N91" s="5"/>
      <c r="O91" s="5"/>
    </row>
    <row r="92" spans="1:15" ht="12.75">
      <c r="A92" s="18" t="s">
        <v>114</v>
      </c>
      <c r="B92" s="19">
        <f>IF(B176=0,0,B90*100/B176)</f>
        <v>120.92851263034511</v>
      </c>
      <c r="C92" s="19">
        <f aca="true" t="shared" si="52" ref="C92:M92">IF(C176=0,0,C90*100/C176)</f>
        <v>199.8555299390888</v>
      </c>
      <c r="D92" s="19">
        <f t="shared" si="52"/>
        <v>139.9712289422645</v>
      </c>
      <c r="E92" s="19">
        <f t="shared" si="52"/>
        <v>75.97341255029689</v>
      </c>
      <c r="F92" s="19">
        <f t="shared" si="52"/>
        <v>25.2987181522617</v>
      </c>
      <c r="G92" s="19">
        <f t="shared" si="52"/>
        <v>28.92739709834539</v>
      </c>
      <c r="H92" s="19">
        <f t="shared" si="52"/>
        <v>0</v>
      </c>
      <c r="I92" s="19">
        <f t="shared" si="52"/>
        <v>34.988347480213136</v>
      </c>
      <c r="J92" s="19">
        <f t="shared" si="52"/>
        <v>39.11751626229114</v>
      </c>
      <c r="K92" s="19">
        <f t="shared" si="52"/>
        <v>51.77795172413793</v>
      </c>
      <c r="L92" s="19">
        <f t="shared" si="52"/>
        <v>0</v>
      </c>
      <c r="M92" s="19">
        <f t="shared" si="52"/>
        <v>0</v>
      </c>
      <c r="N92" s="5"/>
      <c r="O92" s="5"/>
    </row>
    <row r="93" spans="1:15" ht="12.75">
      <c r="A93" s="18" t="s">
        <v>115</v>
      </c>
      <c r="B93" s="19">
        <f>IF(B89=0,0,B91*100/B89)</f>
        <v>5.8676041582298115</v>
      </c>
      <c r="C93" s="19">
        <f aca="true" t="shared" si="53" ref="C93:M93">IF(C89=0,0,C91*100/C89)</f>
        <v>6.9394713110805855</v>
      </c>
      <c r="D93" s="19">
        <f t="shared" si="53"/>
        <v>4.526238508183567</v>
      </c>
      <c r="E93" s="19">
        <f t="shared" si="53"/>
        <v>2.2456776969430465</v>
      </c>
      <c r="F93" s="19">
        <f t="shared" si="53"/>
        <v>3.021879076176511</v>
      </c>
      <c r="G93" s="19">
        <f t="shared" si="53"/>
        <v>4.1724372986757485</v>
      </c>
      <c r="H93" s="19">
        <f t="shared" si="53"/>
        <v>3.7568770360951036</v>
      </c>
      <c r="I93" s="19">
        <f t="shared" si="53"/>
        <v>1.6609532284049295</v>
      </c>
      <c r="J93" s="19">
        <f t="shared" si="53"/>
        <v>0.7008685220766816</v>
      </c>
      <c r="K93" s="19">
        <f t="shared" si="53"/>
        <v>2.577950426385149</v>
      </c>
      <c r="L93" s="19">
        <f t="shared" si="53"/>
        <v>0.8756503040378174</v>
      </c>
      <c r="M93" s="19">
        <f t="shared" si="53"/>
        <v>2.901298481496602</v>
      </c>
      <c r="N93" s="5"/>
      <c r="O93" s="5"/>
    </row>
    <row r="94" spans="1:15" ht="12.75">
      <c r="A94" s="18" t="s">
        <v>116</v>
      </c>
      <c r="B94" s="19">
        <f>IF(B89=0,0,(B91+B90)*100/B89)</f>
        <v>10.118164139464131</v>
      </c>
      <c r="C94" s="19">
        <f aca="true" t="shared" si="54" ref="C94:M94">IF(C89=0,0,(C91+C90)*100/C89)</f>
        <v>17.675699480192574</v>
      </c>
      <c r="D94" s="19">
        <f t="shared" si="54"/>
        <v>9.503961586546236</v>
      </c>
      <c r="E94" s="19">
        <f t="shared" si="54"/>
        <v>5.172780065878895</v>
      </c>
      <c r="F94" s="19">
        <f t="shared" si="54"/>
        <v>4.895282576664842</v>
      </c>
      <c r="G94" s="19">
        <f t="shared" si="54"/>
        <v>5.941178482696856</v>
      </c>
      <c r="H94" s="19">
        <f t="shared" si="54"/>
        <v>3.7568770360951036</v>
      </c>
      <c r="I94" s="19">
        <f t="shared" si="54"/>
        <v>3.6686713306464447</v>
      </c>
      <c r="J94" s="19">
        <f t="shared" si="54"/>
        <v>2.0748490980813368</v>
      </c>
      <c r="K94" s="19">
        <f t="shared" si="54"/>
        <v>4.881133051586447</v>
      </c>
      <c r="L94" s="19">
        <f t="shared" si="54"/>
        <v>0.8756503040378174</v>
      </c>
      <c r="M94" s="19">
        <f t="shared" si="54"/>
        <v>2.901298481496602</v>
      </c>
      <c r="N94" s="5"/>
      <c r="O94" s="5"/>
    </row>
    <row r="95" spans="1:15" ht="12.75">
      <c r="A95" s="18" t="s">
        <v>117</v>
      </c>
      <c r="B95" s="19">
        <f>IF(B89=0,0,B176*100/B89)</f>
        <v>3.514936129436614</v>
      </c>
      <c r="C95" s="19">
        <f aca="true" t="shared" si="55" ref="C95:M95">IF(C89=0,0,C176*100/C89)</f>
        <v>5.371994546452698</v>
      </c>
      <c r="D95" s="19">
        <f t="shared" si="55"/>
        <v>3.5562473202374223</v>
      </c>
      <c r="E95" s="19">
        <f t="shared" si="55"/>
        <v>3.8527983286232024</v>
      </c>
      <c r="F95" s="19">
        <f t="shared" si="55"/>
        <v>7.405132106746084</v>
      </c>
      <c r="G95" s="19">
        <f t="shared" si="55"/>
        <v>6.114415265251354</v>
      </c>
      <c r="H95" s="19">
        <f t="shared" si="55"/>
        <v>25.847030964843906</v>
      </c>
      <c r="I95" s="19">
        <f t="shared" si="55"/>
        <v>5.738247864883972</v>
      </c>
      <c r="J95" s="19">
        <f t="shared" si="55"/>
        <v>3.51244329213498</v>
      </c>
      <c r="K95" s="19">
        <f t="shared" si="55"/>
        <v>4.448191843262113</v>
      </c>
      <c r="L95" s="19">
        <f t="shared" si="55"/>
        <v>3.674616368243706</v>
      </c>
      <c r="M95" s="19">
        <f t="shared" si="55"/>
        <v>10.200079560329296</v>
      </c>
      <c r="N95" s="5"/>
      <c r="O95" s="5"/>
    </row>
    <row r="96" spans="1:15" ht="12.75">
      <c r="A96" s="18" t="s">
        <v>118</v>
      </c>
      <c r="B96" s="19">
        <f>IF(B5=0,0,B91*100/B5)</f>
        <v>9.23316850560574</v>
      </c>
      <c r="C96" s="19">
        <f aca="true" t="shared" si="56" ref="C96:M96">IF(C5=0,0,C91*100/C5)</f>
        <v>9.67237017535514</v>
      </c>
      <c r="D96" s="19">
        <f t="shared" si="56"/>
        <v>5.753870533986469</v>
      </c>
      <c r="E96" s="19">
        <f t="shared" si="56"/>
        <v>4.293607673622693</v>
      </c>
      <c r="F96" s="19">
        <f t="shared" si="56"/>
        <v>6.724856869768731</v>
      </c>
      <c r="G96" s="19">
        <f t="shared" si="56"/>
        <v>4.338994642188913</v>
      </c>
      <c r="H96" s="19">
        <f t="shared" si="56"/>
        <v>1.0814318195716104</v>
      </c>
      <c r="I96" s="19">
        <f t="shared" si="56"/>
        <v>3.8364427342355008</v>
      </c>
      <c r="J96" s="19">
        <f t="shared" si="56"/>
        <v>1.872731985388282</v>
      </c>
      <c r="K96" s="19">
        <f t="shared" si="56"/>
        <v>5.837391936958</v>
      </c>
      <c r="L96" s="19">
        <f t="shared" si="56"/>
        <v>2.4347978106260912</v>
      </c>
      <c r="M96" s="19">
        <f t="shared" si="56"/>
        <v>0.9338914463414743</v>
      </c>
      <c r="N96" s="5"/>
      <c r="O96" s="5"/>
    </row>
    <row r="97" spans="1:15" ht="12.75">
      <c r="A97" s="10" t="s">
        <v>119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5"/>
      <c r="O97" s="5"/>
    </row>
    <row r="98" spans="1:15" ht="12.75">
      <c r="A98" s="9" t="s">
        <v>120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5"/>
      <c r="O98" s="5"/>
    </row>
    <row r="99" spans="1:15" ht="12.75">
      <c r="A99" s="16" t="s">
        <v>121</v>
      </c>
      <c r="B99" s="32">
        <v>7.5</v>
      </c>
      <c r="C99" s="32">
        <v>6</v>
      </c>
      <c r="D99" s="32">
        <v>8</v>
      </c>
      <c r="E99" s="32">
        <v>8.9</v>
      </c>
      <c r="F99" s="32">
        <v>8</v>
      </c>
      <c r="G99" s="32">
        <v>27.2</v>
      </c>
      <c r="H99" s="32">
        <v>0</v>
      </c>
      <c r="I99" s="32">
        <v>0</v>
      </c>
      <c r="J99" s="32">
        <v>0</v>
      </c>
      <c r="K99" s="32">
        <v>12.7</v>
      </c>
      <c r="L99" s="32">
        <v>7</v>
      </c>
      <c r="M99" s="32">
        <v>0</v>
      </c>
      <c r="N99" s="5"/>
      <c r="O99" s="5"/>
    </row>
    <row r="100" spans="1:15" ht="12.75">
      <c r="A100" s="18" t="s">
        <v>122</v>
      </c>
      <c r="B100" s="33">
        <v>0</v>
      </c>
      <c r="C100" s="33">
        <v>12.1</v>
      </c>
      <c r="D100" s="33">
        <v>0</v>
      </c>
      <c r="E100" s="33">
        <v>12.1</v>
      </c>
      <c r="F100" s="33">
        <v>14.2</v>
      </c>
      <c r="G100" s="33">
        <v>12.1</v>
      </c>
      <c r="H100" s="33">
        <v>0</v>
      </c>
      <c r="I100" s="33">
        <v>0</v>
      </c>
      <c r="J100" s="33">
        <v>0</v>
      </c>
      <c r="K100" s="33">
        <v>0</v>
      </c>
      <c r="L100" s="33">
        <v>19.8</v>
      </c>
      <c r="M100" s="33">
        <v>0</v>
      </c>
      <c r="N100" s="5"/>
      <c r="O100" s="5"/>
    </row>
    <row r="101" spans="1:15" ht="12.75">
      <c r="A101" s="18" t="s">
        <v>123</v>
      </c>
      <c r="B101" s="33">
        <v>12.2</v>
      </c>
      <c r="C101" s="33">
        <v>12</v>
      </c>
      <c r="D101" s="33">
        <v>9.9</v>
      </c>
      <c r="E101" s="33">
        <v>12.1</v>
      </c>
      <c r="F101" s="33">
        <v>14.2</v>
      </c>
      <c r="G101" s="33">
        <v>4.9</v>
      </c>
      <c r="H101" s="33">
        <v>0</v>
      </c>
      <c r="I101" s="33">
        <v>0</v>
      </c>
      <c r="J101" s="33">
        <v>0</v>
      </c>
      <c r="K101" s="33">
        <v>63.5</v>
      </c>
      <c r="L101" s="33">
        <v>10.4</v>
      </c>
      <c r="M101" s="33">
        <v>0</v>
      </c>
      <c r="N101" s="5"/>
      <c r="O101" s="5"/>
    </row>
    <row r="102" spans="1:15" ht="12.75">
      <c r="A102" s="18" t="s">
        <v>124</v>
      </c>
      <c r="B102" s="33">
        <v>0</v>
      </c>
      <c r="C102" s="33">
        <v>0</v>
      </c>
      <c r="D102" s="33">
        <v>0</v>
      </c>
      <c r="E102" s="33">
        <v>0</v>
      </c>
      <c r="F102" s="33">
        <v>14.5</v>
      </c>
      <c r="G102" s="33">
        <v>13.5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5"/>
      <c r="O102" s="5"/>
    </row>
    <row r="103" spans="1:15" ht="12.75">
      <c r="A103" s="18" t="s">
        <v>125</v>
      </c>
      <c r="B103" s="33">
        <v>14.5</v>
      </c>
      <c r="C103" s="33">
        <v>13.3</v>
      </c>
      <c r="D103" s="33">
        <v>13.5</v>
      </c>
      <c r="E103" s="33">
        <v>11</v>
      </c>
      <c r="F103" s="33">
        <v>14.5</v>
      </c>
      <c r="G103" s="33">
        <v>13.4</v>
      </c>
      <c r="H103" s="33">
        <v>0</v>
      </c>
      <c r="I103" s="33">
        <v>0</v>
      </c>
      <c r="J103" s="33">
        <v>0</v>
      </c>
      <c r="K103" s="33">
        <v>12.7</v>
      </c>
      <c r="L103" s="33">
        <v>14.8</v>
      </c>
      <c r="M103" s="33">
        <v>0</v>
      </c>
      <c r="N103" s="5"/>
      <c r="O103" s="5"/>
    </row>
    <row r="104" spans="1:15" ht="12.75">
      <c r="A104" s="18" t="s">
        <v>126</v>
      </c>
      <c r="B104" s="33">
        <v>9.5</v>
      </c>
      <c r="C104" s="33">
        <v>15</v>
      </c>
      <c r="D104" s="33">
        <v>9</v>
      </c>
      <c r="E104" s="33">
        <v>11</v>
      </c>
      <c r="F104" s="33">
        <v>8</v>
      </c>
      <c r="G104" s="33">
        <v>5.9</v>
      </c>
      <c r="H104" s="33">
        <v>0</v>
      </c>
      <c r="I104" s="33">
        <v>0</v>
      </c>
      <c r="J104" s="33">
        <v>0</v>
      </c>
      <c r="K104" s="33">
        <v>12.7</v>
      </c>
      <c r="L104" s="33">
        <v>-12.4</v>
      </c>
      <c r="M104" s="33">
        <v>0</v>
      </c>
      <c r="N104" s="5"/>
      <c r="O104" s="5"/>
    </row>
    <row r="105" spans="1:15" ht="12.75">
      <c r="A105" s="18" t="s">
        <v>127</v>
      </c>
      <c r="B105" s="33">
        <v>8</v>
      </c>
      <c r="C105" s="33">
        <v>8</v>
      </c>
      <c r="D105" s="33">
        <v>14.9</v>
      </c>
      <c r="E105" s="33">
        <v>9</v>
      </c>
      <c r="F105" s="33">
        <v>8</v>
      </c>
      <c r="G105" s="33">
        <v>6</v>
      </c>
      <c r="H105" s="33">
        <v>0</v>
      </c>
      <c r="I105" s="33">
        <v>0</v>
      </c>
      <c r="J105" s="33">
        <v>0</v>
      </c>
      <c r="K105" s="33">
        <v>12.7</v>
      </c>
      <c r="L105" s="33">
        <v>8.3</v>
      </c>
      <c r="M105" s="33">
        <v>0</v>
      </c>
      <c r="N105" s="5"/>
      <c r="O105" s="5"/>
    </row>
    <row r="106" spans="1:15" ht="12.75">
      <c r="A106" s="18" t="s">
        <v>101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5"/>
      <c r="O106" s="5"/>
    </row>
    <row r="107" spans="1:15" ht="12.75">
      <c r="A107" s="9" t="s">
        <v>128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5"/>
      <c r="O107" s="5"/>
    </row>
    <row r="108" spans="1:15" ht="12.75">
      <c r="A108" s="16" t="s">
        <v>121</v>
      </c>
      <c r="B108" s="34">
        <v>272.09</v>
      </c>
      <c r="C108" s="34">
        <v>163.28</v>
      </c>
      <c r="D108" s="34">
        <v>358.79</v>
      </c>
      <c r="E108" s="34">
        <v>216.21</v>
      </c>
      <c r="F108" s="34">
        <v>221</v>
      </c>
      <c r="G108" s="34">
        <v>389.95</v>
      </c>
      <c r="H108" s="34">
        <v>0</v>
      </c>
      <c r="I108" s="34">
        <v>0</v>
      </c>
      <c r="J108" s="34">
        <v>0</v>
      </c>
      <c r="K108" s="34">
        <v>156.23</v>
      </c>
      <c r="L108" s="34">
        <v>395.94</v>
      </c>
      <c r="M108" s="34">
        <v>0</v>
      </c>
      <c r="N108" s="5"/>
      <c r="O108" s="5"/>
    </row>
    <row r="109" spans="1:15" ht="12.75">
      <c r="A109" s="18" t="s">
        <v>122</v>
      </c>
      <c r="B109" s="35">
        <v>0</v>
      </c>
      <c r="C109" s="35">
        <v>415.46</v>
      </c>
      <c r="D109" s="35">
        <v>0</v>
      </c>
      <c r="E109" s="35">
        <v>169.07</v>
      </c>
      <c r="F109" s="35">
        <v>107.16</v>
      </c>
      <c r="G109" s="35">
        <v>179.07</v>
      </c>
      <c r="H109" s="35">
        <v>0</v>
      </c>
      <c r="I109" s="35">
        <v>0</v>
      </c>
      <c r="J109" s="35">
        <v>0</v>
      </c>
      <c r="K109" s="35">
        <v>0</v>
      </c>
      <c r="L109" s="35">
        <v>67.4</v>
      </c>
      <c r="M109" s="35">
        <v>0</v>
      </c>
      <c r="N109" s="5"/>
      <c r="O109" s="5"/>
    </row>
    <row r="110" spans="1:15" ht="12.75">
      <c r="A110" s="18" t="s">
        <v>123</v>
      </c>
      <c r="B110" s="35">
        <v>470.51</v>
      </c>
      <c r="C110" s="35">
        <v>507.65</v>
      </c>
      <c r="D110" s="35">
        <v>701.66</v>
      </c>
      <c r="E110" s="35">
        <v>691.62</v>
      </c>
      <c r="F110" s="35">
        <v>1447.19</v>
      </c>
      <c r="G110" s="35">
        <v>530.65</v>
      </c>
      <c r="H110" s="35">
        <v>0</v>
      </c>
      <c r="I110" s="35">
        <v>0</v>
      </c>
      <c r="J110" s="35">
        <v>0</v>
      </c>
      <c r="K110" s="35">
        <v>666.31</v>
      </c>
      <c r="L110" s="35">
        <v>551</v>
      </c>
      <c r="M110" s="35">
        <v>0</v>
      </c>
      <c r="N110" s="5"/>
      <c r="O110" s="5"/>
    </row>
    <row r="111" spans="1:15" ht="12.75">
      <c r="A111" s="18" t="s">
        <v>124</v>
      </c>
      <c r="B111" s="35">
        <v>0</v>
      </c>
      <c r="C111" s="35">
        <v>0</v>
      </c>
      <c r="D111" s="35">
        <v>0</v>
      </c>
      <c r="E111" s="35">
        <v>0</v>
      </c>
      <c r="F111" s="35">
        <v>47.86</v>
      </c>
      <c r="G111" s="35">
        <v>20.91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5"/>
      <c r="O111" s="5"/>
    </row>
    <row r="112" spans="1:15" ht="12.75">
      <c r="A112" s="18" t="s">
        <v>125</v>
      </c>
      <c r="B112" s="35">
        <v>263.76</v>
      </c>
      <c r="C112" s="35">
        <v>268.85</v>
      </c>
      <c r="D112" s="35">
        <v>319.29</v>
      </c>
      <c r="E112" s="35">
        <v>474.21</v>
      </c>
      <c r="F112" s="35">
        <v>525.21</v>
      </c>
      <c r="G112" s="35">
        <v>344.35</v>
      </c>
      <c r="H112" s="35">
        <v>0</v>
      </c>
      <c r="I112" s="35">
        <v>0</v>
      </c>
      <c r="J112" s="35">
        <v>0</v>
      </c>
      <c r="K112" s="35">
        <v>205.35</v>
      </c>
      <c r="L112" s="35">
        <v>263</v>
      </c>
      <c r="M112" s="35">
        <v>0</v>
      </c>
      <c r="N112" s="5"/>
      <c r="O112" s="5"/>
    </row>
    <row r="113" spans="1:15" ht="12.75">
      <c r="A113" s="18" t="s">
        <v>126</v>
      </c>
      <c r="B113" s="35">
        <v>119.94</v>
      </c>
      <c r="C113" s="35">
        <v>135.75</v>
      </c>
      <c r="D113" s="35">
        <v>155.41</v>
      </c>
      <c r="E113" s="35">
        <v>151.29</v>
      </c>
      <c r="F113" s="35">
        <v>171.09</v>
      </c>
      <c r="G113" s="35">
        <v>68.05</v>
      </c>
      <c r="H113" s="35">
        <v>0</v>
      </c>
      <c r="I113" s="35">
        <v>0</v>
      </c>
      <c r="J113" s="35">
        <v>0</v>
      </c>
      <c r="K113" s="35">
        <v>105.84</v>
      </c>
      <c r="L113" s="35">
        <v>109.25</v>
      </c>
      <c r="M113" s="35">
        <v>0</v>
      </c>
      <c r="N113" s="5"/>
      <c r="O113" s="5"/>
    </row>
    <row r="114" spans="1:15" ht="12.75">
      <c r="A114" s="18" t="s">
        <v>127</v>
      </c>
      <c r="B114" s="35">
        <v>138.51</v>
      </c>
      <c r="C114" s="35">
        <v>138.94</v>
      </c>
      <c r="D114" s="35">
        <v>76.1</v>
      </c>
      <c r="E114" s="35">
        <v>111.29</v>
      </c>
      <c r="F114" s="35">
        <v>147.31</v>
      </c>
      <c r="G114" s="35">
        <v>102.27</v>
      </c>
      <c r="H114" s="35">
        <v>0</v>
      </c>
      <c r="I114" s="35">
        <v>0</v>
      </c>
      <c r="J114" s="35">
        <v>0</v>
      </c>
      <c r="K114" s="35">
        <v>62.68</v>
      </c>
      <c r="L114" s="35">
        <v>130</v>
      </c>
      <c r="M114" s="35">
        <v>0</v>
      </c>
      <c r="N114" s="5"/>
      <c r="O114" s="5"/>
    </row>
    <row r="115" spans="1:15" ht="12.75">
      <c r="A115" s="18" t="s">
        <v>101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5"/>
      <c r="O115" s="5"/>
    </row>
    <row r="116" spans="1:15" ht="12.75">
      <c r="A116" s="20" t="s">
        <v>129</v>
      </c>
      <c r="B116" s="36">
        <v>1264.81</v>
      </c>
      <c r="C116" s="36">
        <v>1629.93</v>
      </c>
      <c r="D116" s="36">
        <v>1611.25</v>
      </c>
      <c r="E116" s="36">
        <v>1813.7</v>
      </c>
      <c r="F116" s="36">
        <v>2666.83</v>
      </c>
      <c r="G116" s="36">
        <v>1635.25</v>
      </c>
      <c r="H116" s="36">
        <v>0</v>
      </c>
      <c r="I116" s="36">
        <v>0</v>
      </c>
      <c r="J116" s="36">
        <v>0</v>
      </c>
      <c r="K116" s="36">
        <v>1196.41</v>
      </c>
      <c r="L116" s="36">
        <v>1516.59</v>
      </c>
      <c r="M116" s="36">
        <v>0</v>
      </c>
      <c r="N116" s="5"/>
      <c r="O116" s="5"/>
    </row>
    <row r="117" spans="1:15" ht="12.75">
      <c r="A117" s="37" t="s">
        <v>130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5"/>
      <c r="O117" s="5"/>
    </row>
    <row r="118" spans="1:15" ht="12.75">
      <c r="A118" s="39" t="s">
        <v>131</v>
      </c>
      <c r="B118" s="40">
        <v>848591</v>
      </c>
      <c r="C118" s="40">
        <v>1434856</v>
      </c>
      <c r="D118" s="40">
        <v>911536</v>
      </c>
      <c r="E118" s="40">
        <v>130836</v>
      </c>
      <c r="F118" s="40">
        <v>31174</v>
      </c>
      <c r="G118" s="40">
        <v>21075</v>
      </c>
      <c r="H118" s="40">
        <v>0</v>
      </c>
      <c r="I118" s="40">
        <v>124691</v>
      </c>
      <c r="J118" s="40">
        <v>34707</v>
      </c>
      <c r="K118" s="40">
        <v>35678</v>
      </c>
      <c r="L118" s="40">
        <v>66618</v>
      </c>
      <c r="M118" s="40">
        <v>0</v>
      </c>
      <c r="N118" s="5"/>
      <c r="O118" s="5"/>
    </row>
    <row r="119" spans="1:15" ht="12.75">
      <c r="A119" s="10" t="s">
        <v>132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5"/>
      <c r="O119" s="5"/>
    </row>
    <row r="120" spans="1:15" ht="12.75">
      <c r="A120" s="18" t="s">
        <v>133</v>
      </c>
      <c r="B120" s="41">
        <v>9</v>
      </c>
      <c r="C120" s="41">
        <v>6</v>
      </c>
      <c r="D120" s="41">
        <v>12</v>
      </c>
      <c r="E120" s="41">
        <v>30</v>
      </c>
      <c r="F120" s="41">
        <v>6</v>
      </c>
      <c r="G120" s="41">
        <v>6</v>
      </c>
      <c r="H120" s="41">
        <v>0</v>
      </c>
      <c r="I120" s="41">
        <v>6</v>
      </c>
      <c r="J120" s="41">
        <v>15</v>
      </c>
      <c r="K120" s="41">
        <v>6</v>
      </c>
      <c r="L120" s="41">
        <v>6</v>
      </c>
      <c r="M120" s="41">
        <v>0</v>
      </c>
      <c r="N120" s="5"/>
      <c r="O120" s="5"/>
    </row>
    <row r="121" spans="1:15" ht="12.75">
      <c r="A121" s="18" t="s">
        <v>134</v>
      </c>
      <c r="B121" s="41">
        <v>100</v>
      </c>
      <c r="C121" s="41">
        <v>150</v>
      </c>
      <c r="D121" s="41">
        <v>100</v>
      </c>
      <c r="E121" s="41">
        <v>0</v>
      </c>
      <c r="F121" s="41">
        <v>50</v>
      </c>
      <c r="G121" s="41">
        <v>50</v>
      </c>
      <c r="H121" s="41">
        <v>0</v>
      </c>
      <c r="I121" s="41">
        <v>50</v>
      </c>
      <c r="J121" s="41">
        <v>125</v>
      </c>
      <c r="K121" s="41">
        <v>55</v>
      </c>
      <c r="L121" s="41">
        <v>50</v>
      </c>
      <c r="M121" s="41">
        <v>0</v>
      </c>
      <c r="N121" s="5"/>
      <c r="O121" s="5"/>
    </row>
    <row r="122" spans="1:15" ht="25.5">
      <c r="A122" s="9" t="s">
        <v>135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5"/>
      <c r="O122" s="5"/>
    </row>
    <row r="123" spans="1:15" ht="12.75">
      <c r="A123" s="16" t="s">
        <v>136</v>
      </c>
      <c r="B123" s="42">
        <v>679974</v>
      </c>
      <c r="C123" s="42">
        <v>1325531</v>
      </c>
      <c r="D123" s="42">
        <v>413085</v>
      </c>
      <c r="E123" s="42">
        <v>42294</v>
      </c>
      <c r="F123" s="42">
        <v>13155</v>
      </c>
      <c r="G123" s="42">
        <v>0</v>
      </c>
      <c r="H123" s="42">
        <v>0</v>
      </c>
      <c r="I123" s="42">
        <v>45500</v>
      </c>
      <c r="J123" s="42">
        <v>0</v>
      </c>
      <c r="K123" s="42">
        <v>19800</v>
      </c>
      <c r="L123" s="42">
        <v>22000</v>
      </c>
      <c r="M123" s="42">
        <v>0</v>
      </c>
      <c r="N123" s="5"/>
      <c r="O123" s="5"/>
    </row>
    <row r="124" spans="1:15" ht="12.75">
      <c r="A124" s="18" t="s">
        <v>137</v>
      </c>
      <c r="B124" s="41">
        <v>657974</v>
      </c>
      <c r="C124" s="41">
        <v>226802</v>
      </c>
      <c r="D124" s="41">
        <v>120000</v>
      </c>
      <c r="E124" s="41">
        <v>42294</v>
      </c>
      <c r="F124" s="41">
        <v>1080</v>
      </c>
      <c r="G124" s="41">
        <v>0</v>
      </c>
      <c r="H124" s="41">
        <v>0</v>
      </c>
      <c r="I124" s="41">
        <v>11500</v>
      </c>
      <c r="J124" s="41">
        <v>0</v>
      </c>
      <c r="K124" s="41">
        <v>19800</v>
      </c>
      <c r="L124" s="41">
        <v>22000</v>
      </c>
      <c r="M124" s="41">
        <v>0</v>
      </c>
      <c r="N124" s="5"/>
      <c r="O124" s="5"/>
    </row>
    <row r="125" spans="1:15" ht="12.75">
      <c r="A125" s="18" t="s">
        <v>138</v>
      </c>
      <c r="B125" s="41">
        <v>336100</v>
      </c>
      <c r="C125" s="41">
        <v>29612</v>
      </c>
      <c r="D125" s="41">
        <v>120000</v>
      </c>
      <c r="E125" s="41">
        <v>42294</v>
      </c>
      <c r="F125" s="41">
        <v>378</v>
      </c>
      <c r="G125" s="41">
        <v>0</v>
      </c>
      <c r="H125" s="41">
        <v>0</v>
      </c>
      <c r="I125" s="41">
        <v>11500</v>
      </c>
      <c r="J125" s="41">
        <v>0</v>
      </c>
      <c r="K125" s="41">
        <v>3850</v>
      </c>
      <c r="L125" s="41">
        <v>22000</v>
      </c>
      <c r="M125" s="41">
        <v>0</v>
      </c>
      <c r="N125" s="5"/>
      <c r="O125" s="5"/>
    </row>
    <row r="126" spans="1:15" ht="12.75">
      <c r="A126" s="18" t="s">
        <v>139</v>
      </c>
      <c r="B126" s="41">
        <v>279699</v>
      </c>
      <c r="C126" s="41">
        <v>245000</v>
      </c>
      <c r="D126" s="41">
        <v>413085</v>
      </c>
      <c r="E126" s="41">
        <v>42294</v>
      </c>
      <c r="F126" s="41">
        <v>1080</v>
      </c>
      <c r="G126" s="41">
        <v>0</v>
      </c>
      <c r="H126" s="41">
        <v>0</v>
      </c>
      <c r="I126" s="41">
        <v>11500</v>
      </c>
      <c r="J126" s="41">
        <v>0</v>
      </c>
      <c r="K126" s="41">
        <v>19800</v>
      </c>
      <c r="L126" s="41">
        <v>22000</v>
      </c>
      <c r="M126" s="41">
        <v>0</v>
      </c>
      <c r="N126" s="5"/>
      <c r="O126" s="5"/>
    </row>
    <row r="127" spans="1:15" ht="12.75">
      <c r="A127" s="9" t="s">
        <v>140</v>
      </c>
      <c r="B127" s="43">
        <v>1785177348</v>
      </c>
      <c r="C127" s="43">
        <v>895192529</v>
      </c>
      <c r="D127" s="43">
        <v>1348264188</v>
      </c>
      <c r="E127" s="43">
        <v>411875220</v>
      </c>
      <c r="F127" s="43">
        <v>9157</v>
      </c>
      <c r="G127" s="43">
        <v>0</v>
      </c>
      <c r="H127" s="43">
        <v>0</v>
      </c>
      <c r="I127" s="43">
        <v>126318033</v>
      </c>
      <c r="J127" s="43">
        <v>31800000</v>
      </c>
      <c r="K127" s="43">
        <v>60146600</v>
      </c>
      <c r="L127" s="43">
        <v>92594191</v>
      </c>
      <c r="M127" s="43">
        <v>0</v>
      </c>
      <c r="N127" s="5"/>
      <c r="O127" s="5"/>
    </row>
    <row r="128" spans="1:15" ht="12.75">
      <c r="A128" s="16" t="s">
        <v>136</v>
      </c>
      <c r="B128" s="26">
        <v>857886591</v>
      </c>
      <c r="C128" s="26">
        <v>667496529</v>
      </c>
      <c r="D128" s="26">
        <v>725643441</v>
      </c>
      <c r="E128" s="26">
        <v>274989504</v>
      </c>
      <c r="F128" s="26">
        <v>6336</v>
      </c>
      <c r="G128" s="26">
        <v>0</v>
      </c>
      <c r="H128" s="26">
        <v>0</v>
      </c>
      <c r="I128" s="26">
        <v>91647509</v>
      </c>
      <c r="J128" s="26">
        <v>15000000</v>
      </c>
      <c r="K128" s="26">
        <v>17820000</v>
      </c>
      <c r="L128" s="26">
        <v>35252236</v>
      </c>
      <c r="M128" s="26">
        <v>0</v>
      </c>
      <c r="N128" s="5"/>
      <c r="O128" s="5"/>
    </row>
    <row r="129" spans="1:15" ht="12.75">
      <c r="A129" s="18" t="s">
        <v>137</v>
      </c>
      <c r="B129" s="27">
        <v>334580650</v>
      </c>
      <c r="C129" s="27">
        <v>74812000</v>
      </c>
      <c r="D129" s="27">
        <v>30700903</v>
      </c>
      <c r="E129" s="27">
        <v>85066979</v>
      </c>
      <c r="F129" s="27">
        <v>1852</v>
      </c>
      <c r="G129" s="27">
        <v>0</v>
      </c>
      <c r="H129" s="27">
        <v>0</v>
      </c>
      <c r="I129" s="27">
        <v>17196157</v>
      </c>
      <c r="J129" s="27">
        <v>6400000</v>
      </c>
      <c r="K129" s="27">
        <v>16976000</v>
      </c>
      <c r="L129" s="27">
        <v>8592</v>
      </c>
      <c r="M129" s="27">
        <v>0</v>
      </c>
      <c r="N129" s="5"/>
      <c r="O129" s="5"/>
    </row>
    <row r="130" spans="1:15" ht="12.75">
      <c r="A130" s="18" t="s">
        <v>138</v>
      </c>
      <c r="B130" s="27">
        <v>380547545</v>
      </c>
      <c r="C130" s="27">
        <v>5884000</v>
      </c>
      <c r="D130" s="27">
        <v>167490245</v>
      </c>
      <c r="E130" s="27">
        <v>0</v>
      </c>
      <c r="F130" s="27">
        <v>214</v>
      </c>
      <c r="G130" s="27">
        <v>0</v>
      </c>
      <c r="H130" s="27">
        <v>0</v>
      </c>
      <c r="I130" s="27">
        <v>6414181</v>
      </c>
      <c r="J130" s="27">
        <v>0</v>
      </c>
      <c r="K130" s="27">
        <v>2541000</v>
      </c>
      <c r="L130" s="27">
        <v>41221747</v>
      </c>
      <c r="M130" s="27">
        <v>0</v>
      </c>
      <c r="N130" s="5"/>
      <c r="O130" s="5"/>
    </row>
    <row r="131" spans="1:15" ht="12.75">
      <c r="A131" s="18" t="s">
        <v>139</v>
      </c>
      <c r="B131" s="27">
        <v>212162562</v>
      </c>
      <c r="C131" s="27">
        <v>147000000</v>
      </c>
      <c r="D131" s="27">
        <v>424429599</v>
      </c>
      <c r="E131" s="27">
        <v>51818737</v>
      </c>
      <c r="F131" s="27">
        <v>755</v>
      </c>
      <c r="G131" s="27">
        <v>0</v>
      </c>
      <c r="H131" s="27">
        <v>0</v>
      </c>
      <c r="I131" s="27">
        <v>11060185</v>
      </c>
      <c r="J131" s="27">
        <v>10400000</v>
      </c>
      <c r="K131" s="27">
        <v>22809600</v>
      </c>
      <c r="L131" s="27">
        <v>16111616</v>
      </c>
      <c r="M131" s="27">
        <v>0</v>
      </c>
      <c r="N131" s="5"/>
      <c r="O131" s="5"/>
    </row>
    <row r="132" spans="1:15" ht="12.75">
      <c r="A132" s="9" t="s">
        <v>141</v>
      </c>
      <c r="B132" s="44">
        <f>SUM(B133:B136)</f>
        <v>3660.9313575957776</v>
      </c>
      <c r="C132" s="44">
        <f aca="true" t="shared" si="57" ref="C132:M132">SUM(C133:C136)</f>
        <v>1632.1283837312321</v>
      </c>
      <c r="D132" s="44">
        <f t="shared" si="57"/>
        <v>4435.700383931879</v>
      </c>
      <c r="E132" s="44">
        <f t="shared" si="57"/>
        <v>9738.384167967088</v>
      </c>
      <c r="F132" s="44">
        <f t="shared" si="57"/>
        <v>3.461668416257926</v>
      </c>
      <c r="G132" s="44">
        <f t="shared" si="57"/>
        <v>0</v>
      </c>
      <c r="H132" s="44">
        <f t="shared" si="57"/>
        <v>0</v>
      </c>
      <c r="I132" s="44">
        <f t="shared" si="57"/>
        <v>5029.059053989489</v>
      </c>
      <c r="J132" s="44">
        <f t="shared" si="57"/>
        <v>0</v>
      </c>
      <c r="K132" s="44">
        <f t="shared" si="57"/>
        <v>3569.3737373737376</v>
      </c>
      <c r="L132" s="44">
        <f t="shared" si="57"/>
        <v>4208.826863636363</v>
      </c>
      <c r="M132" s="44">
        <f t="shared" si="57"/>
        <v>0</v>
      </c>
      <c r="N132" s="5"/>
      <c r="O132" s="5"/>
    </row>
    <row r="133" spans="1:15" ht="12.75">
      <c r="A133" s="16" t="s">
        <v>136</v>
      </c>
      <c r="B133" s="45">
        <f>IF(B123=0,0,B128/B123)</f>
        <v>1261.6461673534577</v>
      </c>
      <c r="C133" s="45">
        <f aca="true" t="shared" si="58" ref="C133:M136">IF(C123=0,0,C128/C123)</f>
        <v>503.56915756779733</v>
      </c>
      <c r="D133" s="45">
        <f t="shared" si="58"/>
        <v>1756.644373434039</v>
      </c>
      <c r="E133" s="45">
        <f t="shared" si="58"/>
        <v>6501.856149808484</v>
      </c>
      <c r="F133" s="45">
        <f t="shared" si="58"/>
        <v>0.4816419612314709</v>
      </c>
      <c r="G133" s="45">
        <f t="shared" si="58"/>
        <v>0</v>
      </c>
      <c r="H133" s="45">
        <f t="shared" si="58"/>
        <v>0</v>
      </c>
      <c r="I133" s="45">
        <f t="shared" si="58"/>
        <v>2014.230967032967</v>
      </c>
      <c r="J133" s="45">
        <f t="shared" si="58"/>
        <v>0</v>
      </c>
      <c r="K133" s="45">
        <f t="shared" si="58"/>
        <v>900</v>
      </c>
      <c r="L133" s="45">
        <f t="shared" si="58"/>
        <v>1602.3743636363636</v>
      </c>
      <c r="M133" s="45">
        <f t="shared" si="58"/>
        <v>0</v>
      </c>
      <c r="N133" s="5"/>
      <c r="O133" s="5"/>
    </row>
    <row r="134" spans="1:15" ht="12.75">
      <c r="A134" s="18" t="s">
        <v>137</v>
      </c>
      <c r="B134" s="46">
        <f>IF(B124=0,0,B129/B124)</f>
        <v>508.50132376051334</v>
      </c>
      <c r="C134" s="46">
        <f t="shared" si="58"/>
        <v>329.8559977425243</v>
      </c>
      <c r="D134" s="46">
        <f t="shared" si="58"/>
        <v>255.84085833333333</v>
      </c>
      <c r="E134" s="46">
        <f t="shared" si="58"/>
        <v>2011.3249869957913</v>
      </c>
      <c r="F134" s="46">
        <f t="shared" si="58"/>
        <v>1.7148148148148148</v>
      </c>
      <c r="G134" s="46">
        <f t="shared" si="58"/>
        <v>0</v>
      </c>
      <c r="H134" s="46">
        <f t="shared" si="58"/>
        <v>0</v>
      </c>
      <c r="I134" s="46">
        <f t="shared" si="58"/>
        <v>1495.318</v>
      </c>
      <c r="J134" s="46">
        <f t="shared" si="58"/>
        <v>0</v>
      </c>
      <c r="K134" s="46">
        <f t="shared" si="58"/>
        <v>857.3737373737374</v>
      </c>
      <c r="L134" s="46">
        <f t="shared" si="58"/>
        <v>0.39054545454545453</v>
      </c>
      <c r="M134" s="46">
        <f t="shared" si="58"/>
        <v>0</v>
      </c>
      <c r="N134" s="5"/>
      <c r="O134" s="5"/>
    </row>
    <row r="135" spans="1:15" ht="12.75">
      <c r="A135" s="18" t="s">
        <v>138</v>
      </c>
      <c r="B135" s="46">
        <f>IF(B125=0,0,B130/B125)</f>
        <v>1132.2450014876524</v>
      </c>
      <c r="C135" s="46">
        <f t="shared" si="58"/>
        <v>198.70322842091045</v>
      </c>
      <c r="D135" s="46">
        <f t="shared" si="58"/>
        <v>1395.7520416666666</v>
      </c>
      <c r="E135" s="46">
        <f t="shared" si="58"/>
        <v>0</v>
      </c>
      <c r="F135" s="46">
        <f t="shared" si="58"/>
        <v>0.5661375661375662</v>
      </c>
      <c r="G135" s="46">
        <f t="shared" si="58"/>
        <v>0</v>
      </c>
      <c r="H135" s="46">
        <f t="shared" si="58"/>
        <v>0</v>
      </c>
      <c r="I135" s="46">
        <f t="shared" si="58"/>
        <v>557.7548695652174</v>
      </c>
      <c r="J135" s="46">
        <f t="shared" si="58"/>
        <v>0</v>
      </c>
      <c r="K135" s="46">
        <f t="shared" si="58"/>
        <v>660</v>
      </c>
      <c r="L135" s="46">
        <f t="shared" si="58"/>
        <v>1873.7157727272727</v>
      </c>
      <c r="M135" s="46">
        <f t="shared" si="58"/>
        <v>0</v>
      </c>
      <c r="N135" s="5"/>
      <c r="O135" s="5"/>
    </row>
    <row r="136" spans="1:15" ht="12.75">
      <c r="A136" s="18" t="s">
        <v>139</v>
      </c>
      <c r="B136" s="46">
        <f>IF(B126=0,0,B131/B126)</f>
        <v>758.5388649941544</v>
      </c>
      <c r="C136" s="46">
        <f t="shared" si="58"/>
        <v>600</v>
      </c>
      <c r="D136" s="46">
        <f t="shared" si="58"/>
        <v>1027.4631104978394</v>
      </c>
      <c r="E136" s="46">
        <f t="shared" si="58"/>
        <v>1225.2030311628127</v>
      </c>
      <c r="F136" s="46">
        <f t="shared" si="58"/>
        <v>0.6990740740740741</v>
      </c>
      <c r="G136" s="46">
        <f t="shared" si="58"/>
        <v>0</v>
      </c>
      <c r="H136" s="46">
        <f t="shared" si="58"/>
        <v>0</v>
      </c>
      <c r="I136" s="46">
        <f t="shared" si="58"/>
        <v>961.7552173913043</v>
      </c>
      <c r="J136" s="46">
        <f t="shared" si="58"/>
        <v>0</v>
      </c>
      <c r="K136" s="46">
        <f t="shared" si="58"/>
        <v>1152</v>
      </c>
      <c r="L136" s="46">
        <f t="shared" si="58"/>
        <v>732.3461818181818</v>
      </c>
      <c r="M136" s="46">
        <f t="shared" si="58"/>
        <v>0</v>
      </c>
      <c r="N136" s="5"/>
      <c r="O136" s="5"/>
    </row>
    <row r="137" spans="1:15" ht="25.5">
      <c r="A137" s="9" t="s">
        <v>142</v>
      </c>
      <c r="B137" s="47">
        <f>+B132*B123</f>
        <v>2489338138.9498315</v>
      </c>
      <c r="C137" s="47">
        <f aca="true" t="shared" si="59" ref="C137:M137">+C132*C123</f>
        <v>2163436768.615644</v>
      </c>
      <c r="D137" s="47">
        <f t="shared" si="59"/>
        <v>1832321293.0965002</v>
      </c>
      <c r="E137" s="47">
        <f t="shared" si="59"/>
        <v>411875220</v>
      </c>
      <c r="F137" s="47">
        <f t="shared" si="59"/>
        <v>45538.24801587302</v>
      </c>
      <c r="G137" s="47">
        <f t="shared" si="59"/>
        <v>0</v>
      </c>
      <c r="H137" s="47">
        <f t="shared" si="59"/>
        <v>0</v>
      </c>
      <c r="I137" s="47">
        <f t="shared" si="59"/>
        <v>228822186.95652175</v>
      </c>
      <c r="J137" s="47">
        <f t="shared" si="59"/>
        <v>0</v>
      </c>
      <c r="K137" s="47">
        <f t="shared" si="59"/>
        <v>70673600</v>
      </c>
      <c r="L137" s="47">
        <f t="shared" si="59"/>
        <v>92594190.99999999</v>
      </c>
      <c r="M137" s="47">
        <f t="shared" si="59"/>
        <v>0</v>
      </c>
      <c r="N137" s="5"/>
      <c r="O137" s="5"/>
    </row>
    <row r="138" spans="1:15" ht="25.5">
      <c r="A138" s="10" t="s">
        <v>143</v>
      </c>
      <c r="B138" s="48">
        <v>1568990934</v>
      </c>
      <c r="C138" s="48">
        <v>912223425</v>
      </c>
      <c r="D138" s="48">
        <v>1454612117</v>
      </c>
      <c r="E138" s="48">
        <v>416538907</v>
      </c>
      <c r="F138" s="48">
        <v>26298</v>
      </c>
      <c r="G138" s="48">
        <v>0</v>
      </c>
      <c r="H138" s="48">
        <v>0</v>
      </c>
      <c r="I138" s="48">
        <v>52523667</v>
      </c>
      <c r="J138" s="48">
        <v>52000000</v>
      </c>
      <c r="K138" s="48">
        <v>60146600</v>
      </c>
      <c r="L138" s="48">
        <v>-114907756</v>
      </c>
      <c r="M138" s="48">
        <v>0</v>
      </c>
      <c r="N138" s="5"/>
      <c r="O138" s="5"/>
    </row>
    <row r="139" spans="1:15" ht="12.75">
      <c r="A139" s="16" t="s">
        <v>144</v>
      </c>
      <c r="B139" s="26">
        <v>2181182000</v>
      </c>
      <c r="C139" s="26">
        <v>2864065000</v>
      </c>
      <c r="D139" s="26">
        <v>1654390000</v>
      </c>
      <c r="E139" s="26">
        <v>600889000</v>
      </c>
      <c r="F139" s="26">
        <v>68291000</v>
      </c>
      <c r="G139" s="26">
        <v>82794000</v>
      </c>
      <c r="H139" s="26">
        <v>245760000</v>
      </c>
      <c r="I139" s="26">
        <v>259185000</v>
      </c>
      <c r="J139" s="26">
        <v>95613000</v>
      </c>
      <c r="K139" s="26">
        <v>121466000</v>
      </c>
      <c r="L139" s="26">
        <v>168320000</v>
      </c>
      <c r="M139" s="26">
        <v>184842000</v>
      </c>
      <c r="N139" s="5"/>
      <c r="O139" s="5"/>
    </row>
    <row r="140" spans="1:15" ht="12.75">
      <c r="A140" s="49" t="s">
        <v>145</v>
      </c>
      <c r="B140" s="50" t="str">
        <f>IF(B10&gt;0,"Funded","Unfunded")</f>
        <v>Funded</v>
      </c>
      <c r="C140" s="50" t="str">
        <f aca="true" t="shared" si="60" ref="C140:M140">IF(C10&gt;0,"Funded","Unfunded")</f>
        <v>Unfunded</v>
      </c>
      <c r="D140" s="50" t="str">
        <f t="shared" si="60"/>
        <v>Unfunded</v>
      </c>
      <c r="E140" s="50" t="str">
        <f t="shared" si="60"/>
        <v>Funded</v>
      </c>
      <c r="F140" s="50" t="str">
        <f t="shared" si="60"/>
        <v>Funded</v>
      </c>
      <c r="G140" s="50" t="str">
        <f t="shared" si="60"/>
        <v>Funded</v>
      </c>
      <c r="H140" s="50" t="str">
        <f t="shared" si="60"/>
        <v>Funded</v>
      </c>
      <c r="I140" s="50" t="str">
        <f t="shared" si="60"/>
        <v>Unfunded</v>
      </c>
      <c r="J140" s="50" t="str">
        <f t="shared" si="60"/>
        <v>Funded</v>
      </c>
      <c r="K140" s="50" t="str">
        <f t="shared" si="60"/>
        <v>Funded</v>
      </c>
      <c r="L140" s="50" t="str">
        <f t="shared" si="60"/>
        <v>Funded</v>
      </c>
      <c r="M140" s="50" t="str">
        <f t="shared" si="60"/>
        <v>Funded</v>
      </c>
      <c r="N140" s="5"/>
      <c r="O140" s="5"/>
    </row>
    <row r="141" spans="1:13" ht="12.75" hidden="1">
      <c r="A141" s="51" t="s">
        <v>146</v>
      </c>
      <c r="B141" s="52">
        <v>23133485718</v>
      </c>
      <c r="C141" s="52">
        <v>35133258305</v>
      </c>
      <c r="D141" s="52">
        <v>20583936610</v>
      </c>
      <c r="E141" s="52">
        <v>3788283741</v>
      </c>
      <c r="F141" s="52">
        <v>693223106</v>
      </c>
      <c r="G141" s="52">
        <v>407303492</v>
      </c>
      <c r="H141" s="52">
        <v>94988004</v>
      </c>
      <c r="I141" s="52">
        <v>1925093243</v>
      </c>
      <c r="J141" s="52">
        <v>762695848</v>
      </c>
      <c r="K141" s="52">
        <v>320793022</v>
      </c>
      <c r="L141" s="52">
        <v>742392999</v>
      </c>
      <c r="M141" s="52">
        <v>86816028</v>
      </c>
    </row>
    <row r="142" spans="1:13" ht="12.75" hidden="1">
      <c r="A142" s="53" t="s">
        <v>147</v>
      </c>
      <c r="B142" s="27">
        <v>23721753355</v>
      </c>
      <c r="C142" s="27">
        <v>33051322550</v>
      </c>
      <c r="D142" s="27">
        <v>21262997551</v>
      </c>
      <c r="E142" s="27">
        <v>4372745406</v>
      </c>
      <c r="F142" s="27">
        <v>699786662</v>
      </c>
      <c r="G142" s="27">
        <v>478602889</v>
      </c>
      <c r="H142" s="27">
        <v>9525175</v>
      </c>
      <c r="I142" s="27">
        <v>1802152930</v>
      </c>
      <c r="J142" s="27">
        <v>760863995</v>
      </c>
      <c r="K142" s="27">
        <v>367173579</v>
      </c>
      <c r="L142" s="27">
        <v>774955002</v>
      </c>
      <c r="M142" s="27">
        <v>5959554</v>
      </c>
    </row>
    <row r="143" spans="1:13" ht="12.75" hidden="1">
      <c r="A143" s="53" t="s">
        <v>148</v>
      </c>
      <c r="B143" s="27">
        <v>2474566750</v>
      </c>
      <c r="C143" s="27">
        <v>4116973000</v>
      </c>
      <c r="D143" s="27">
        <v>1291992506</v>
      </c>
      <c r="E143" s="27">
        <v>309056433</v>
      </c>
      <c r="F143" s="27">
        <v>86644858</v>
      </c>
      <c r="G143" s="27">
        <v>17932922</v>
      </c>
      <c r="H143" s="27">
        <v>85362825</v>
      </c>
      <c r="I143" s="27">
        <v>116647768</v>
      </c>
      <c r="J143" s="27">
        <v>63703736</v>
      </c>
      <c r="K143" s="27">
        <v>16009700</v>
      </c>
      <c r="L143" s="27">
        <v>107699276</v>
      </c>
      <c r="M143" s="27">
        <v>80856939</v>
      </c>
    </row>
    <row r="144" spans="1:13" ht="12.75" hidden="1">
      <c r="A144" s="53" t="s">
        <v>149</v>
      </c>
      <c r="B144" s="27">
        <v>5754206615</v>
      </c>
      <c r="C144" s="27">
        <v>7595787284</v>
      </c>
      <c r="D144" s="27">
        <v>1918010021</v>
      </c>
      <c r="E144" s="27">
        <v>155427606</v>
      </c>
      <c r="F144" s="27">
        <v>37773886</v>
      </c>
      <c r="G144" s="27">
        <v>21389909</v>
      </c>
      <c r="H144" s="27">
        <v>19193980</v>
      </c>
      <c r="I144" s="27">
        <v>63776221</v>
      </c>
      <c r="J144" s="27">
        <v>21589397</v>
      </c>
      <c r="K144" s="27">
        <v>497399</v>
      </c>
      <c r="L144" s="27">
        <v>140140000</v>
      </c>
      <c r="M144" s="27">
        <v>169183275</v>
      </c>
    </row>
    <row r="145" spans="1:13" ht="12.75" hidden="1">
      <c r="A145" s="53" t="s">
        <v>150</v>
      </c>
      <c r="B145" s="27">
        <v>4960804492</v>
      </c>
      <c r="C145" s="27">
        <v>13971505007</v>
      </c>
      <c r="D145" s="27">
        <v>5041702839</v>
      </c>
      <c r="E145" s="27">
        <v>326022692</v>
      </c>
      <c r="F145" s="27">
        <v>124443004</v>
      </c>
      <c r="G145" s="27">
        <v>61634416</v>
      </c>
      <c r="H145" s="27">
        <v>53596559</v>
      </c>
      <c r="I145" s="27">
        <v>420891140</v>
      </c>
      <c r="J145" s="27">
        <v>110000000</v>
      </c>
      <c r="K145" s="27">
        <v>23506000</v>
      </c>
      <c r="L145" s="27">
        <v>257604000</v>
      </c>
      <c r="M145" s="27">
        <v>37522628</v>
      </c>
    </row>
    <row r="146" spans="1:13" ht="12.75" hidden="1">
      <c r="A146" s="53" t="s">
        <v>151</v>
      </c>
      <c r="B146" s="27">
        <v>4521925968</v>
      </c>
      <c r="C146" s="27">
        <v>5494860546</v>
      </c>
      <c r="D146" s="27">
        <v>2857768265</v>
      </c>
      <c r="E146" s="27">
        <v>307588106</v>
      </c>
      <c r="F146" s="27">
        <v>153021686</v>
      </c>
      <c r="G146" s="27">
        <v>46505322</v>
      </c>
      <c r="H146" s="27">
        <v>0</v>
      </c>
      <c r="I146" s="27">
        <v>362221707</v>
      </c>
      <c r="J146" s="27">
        <v>49070506</v>
      </c>
      <c r="K146" s="27">
        <v>244186334</v>
      </c>
      <c r="L146" s="27">
        <v>191704000</v>
      </c>
      <c r="M146" s="27">
        <v>26248308</v>
      </c>
    </row>
    <row r="147" spans="1:13" ht="12.75" hidden="1">
      <c r="A147" s="53" t="s">
        <v>152</v>
      </c>
      <c r="B147" s="27">
        <v>486351171</v>
      </c>
      <c r="C147" s="27">
        <v>4649675145</v>
      </c>
      <c r="D147" s="27">
        <v>720977637</v>
      </c>
      <c r="E147" s="27">
        <v>104450275</v>
      </c>
      <c r="F147" s="27">
        <v>16257996</v>
      </c>
      <c r="G147" s="27">
        <v>5621017</v>
      </c>
      <c r="H147" s="27">
        <v>35893000</v>
      </c>
      <c r="I147" s="27">
        <v>56455372</v>
      </c>
      <c r="J147" s="27">
        <v>10896193</v>
      </c>
      <c r="K147" s="27">
        <v>0</v>
      </c>
      <c r="L147" s="27">
        <v>69752000</v>
      </c>
      <c r="M147" s="27">
        <v>0</v>
      </c>
    </row>
    <row r="148" spans="1:13" ht="12.75" hidden="1">
      <c r="A148" s="53" t="s">
        <v>153</v>
      </c>
      <c r="B148" s="27">
        <v>2477000</v>
      </c>
      <c r="C148" s="27">
        <v>117006251</v>
      </c>
      <c r="D148" s="27">
        <v>161230113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95111000</v>
      </c>
      <c r="K148" s="27">
        <v>0</v>
      </c>
      <c r="L148" s="27">
        <v>0</v>
      </c>
      <c r="M148" s="27">
        <v>0</v>
      </c>
    </row>
    <row r="149" spans="1:13" ht="12.75" hidden="1">
      <c r="A149" s="53" t="s">
        <v>154</v>
      </c>
      <c r="B149" s="27">
        <v>2847623657</v>
      </c>
      <c r="C149" s="27">
        <v>3578540731</v>
      </c>
      <c r="D149" s="27">
        <v>1074348219</v>
      </c>
      <c r="E149" s="27">
        <v>0</v>
      </c>
      <c r="F149" s="27">
        <v>61115581</v>
      </c>
      <c r="G149" s="27">
        <v>0</v>
      </c>
      <c r="H149" s="27">
        <v>0</v>
      </c>
      <c r="I149" s="27">
        <v>142219970</v>
      </c>
      <c r="J149" s="27">
        <v>0</v>
      </c>
      <c r="K149" s="27">
        <v>0</v>
      </c>
      <c r="L149" s="27">
        <v>0</v>
      </c>
      <c r="M149" s="27">
        <v>22000000</v>
      </c>
    </row>
    <row r="150" spans="1:13" ht="12.75" hidden="1">
      <c r="A150" s="53" t="s">
        <v>155</v>
      </c>
      <c r="B150" s="27">
        <v>20668551754</v>
      </c>
      <c r="C150" s="27">
        <v>30557759095</v>
      </c>
      <c r="D150" s="27">
        <v>19234778708</v>
      </c>
      <c r="E150" s="27">
        <v>3323711369</v>
      </c>
      <c r="F150" s="27">
        <v>637372737</v>
      </c>
      <c r="G150" s="27">
        <v>382564044</v>
      </c>
      <c r="H150" s="27">
        <v>265479257</v>
      </c>
      <c r="I150" s="27">
        <v>1799623974</v>
      </c>
      <c r="J150" s="27">
        <v>676542779</v>
      </c>
      <c r="K150" s="27">
        <v>381389659</v>
      </c>
      <c r="L150" s="27">
        <v>793747582</v>
      </c>
      <c r="M150" s="27">
        <v>188550413</v>
      </c>
    </row>
    <row r="151" spans="1:13" ht="12.75" hidden="1">
      <c r="A151" s="53" t="s">
        <v>156</v>
      </c>
      <c r="B151" s="27">
        <v>1435562441</v>
      </c>
      <c r="C151" s="27">
        <v>2135425000</v>
      </c>
      <c r="D151" s="27">
        <v>1063227742</v>
      </c>
      <c r="E151" s="27">
        <v>772220200</v>
      </c>
      <c r="F151" s="27">
        <v>85368000</v>
      </c>
      <c r="G151" s="27">
        <v>61344597</v>
      </c>
      <c r="H151" s="27">
        <v>0</v>
      </c>
      <c r="I151" s="27">
        <v>109675195</v>
      </c>
      <c r="J151" s="27">
        <v>22410000</v>
      </c>
      <c r="K151" s="27">
        <v>25000000</v>
      </c>
      <c r="L151" s="27">
        <v>96589370</v>
      </c>
      <c r="M151" s="27">
        <v>0</v>
      </c>
    </row>
    <row r="152" spans="1:13" ht="12.75" hidden="1">
      <c r="A152" s="53" t="s">
        <v>157</v>
      </c>
      <c r="B152" s="27">
        <v>5573596559</v>
      </c>
      <c r="C152" s="27">
        <v>6721273529</v>
      </c>
      <c r="D152" s="27">
        <v>4224129862</v>
      </c>
      <c r="E152" s="27">
        <v>731985541</v>
      </c>
      <c r="F152" s="27">
        <v>124087429</v>
      </c>
      <c r="G152" s="27">
        <v>99092108</v>
      </c>
      <c r="H152" s="27">
        <v>67394549</v>
      </c>
      <c r="I152" s="27">
        <v>385621557</v>
      </c>
      <c r="J152" s="27">
        <v>170570206</v>
      </c>
      <c r="K152" s="27">
        <v>21100000</v>
      </c>
      <c r="L152" s="27">
        <v>152100104</v>
      </c>
      <c r="M152" s="27">
        <v>92184171</v>
      </c>
    </row>
    <row r="153" spans="1:13" ht="12.75" hidden="1">
      <c r="A153" s="53" t="s">
        <v>158</v>
      </c>
      <c r="B153" s="27">
        <v>40</v>
      </c>
      <c r="C153" s="27">
        <v>40</v>
      </c>
      <c r="D153" s="27">
        <v>81</v>
      </c>
      <c r="E153" s="27">
        <v>40</v>
      </c>
      <c r="F153" s="27">
        <v>40</v>
      </c>
      <c r="G153" s="27">
        <v>40</v>
      </c>
      <c r="H153" s="27">
        <v>40</v>
      </c>
      <c r="I153" s="27">
        <v>40</v>
      </c>
      <c r="J153" s="27">
        <v>40</v>
      </c>
      <c r="K153" s="27">
        <v>40</v>
      </c>
      <c r="L153" s="27">
        <v>40</v>
      </c>
      <c r="M153" s="27">
        <v>40</v>
      </c>
    </row>
    <row r="154" spans="1:13" ht="12.75" hidden="1">
      <c r="A154" s="53" t="s">
        <v>159</v>
      </c>
      <c r="B154" s="27">
        <v>26310700762</v>
      </c>
      <c r="C154" s="27">
        <v>38844218000</v>
      </c>
      <c r="D154" s="27">
        <v>24939484039</v>
      </c>
      <c r="E154" s="27">
        <v>4708535688</v>
      </c>
      <c r="F154" s="27">
        <v>739384683</v>
      </c>
      <c r="G154" s="27">
        <v>546168132</v>
      </c>
      <c r="H154" s="27">
        <v>348845663</v>
      </c>
      <c r="I154" s="27">
        <v>2001307949</v>
      </c>
      <c r="J154" s="27">
        <v>939819056</v>
      </c>
      <c r="K154" s="27">
        <v>474256880</v>
      </c>
      <c r="L154" s="27">
        <v>1170174982</v>
      </c>
      <c r="M154" s="27">
        <v>287987001</v>
      </c>
    </row>
    <row r="155" spans="1:13" ht="12.75" hidden="1">
      <c r="A155" s="53" t="s">
        <v>160</v>
      </c>
      <c r="B155" s="27">
        <v>4307780339</v>
      </c>
      <c r="C155" s="27">
        <v>7518682000</v>
      </c>
      <c r="D155" s="27">
        <v>5236387300</v>
      </c>
      <c r="E155" s="27">
        <v>605050211</v>
      </c>
      <c r="F155" s="27">
        <v>145986409</v>
      </c>
      <c r="G155" s="27">
        <v>85591575</v>
      </c>
      <c r="H155" s="27">
        <v>0</v>
      </c>
      <c r="I155" s="27">
        <v>368043577</v>
      </c>
      <c r="J155" s="27">
        <v>119830631</v>
      </c>
      <c r="K155" s="27">
        <v>67018180</v>
      </c>
      <c r="L155" s="27">
        <v>151228924</v>
      </c>
      <c r="M155" s="27">
        <v>0</v>
      </c>
    </row>
    <row r="156" spans="1:13" ht="12.75" hidden="1">
      <c r="A156" s="53" t="s">
        <v>161</v>
      </c>
      <c r="B156" s="27">
        <v>4025720996</v>
      </c>
      <c r="C156" s="27">
        <v>7610948000</v>
      </c>
      <c r="D156" s="27">
        <v>4888153500</v>
      </c>
      <c r="E156" s="27">
        <v>539000000</v>
      </c>
      <c r="F156" s="27">
        <v>130588389</v>
      </c>
      <c r="G156" s="27">
        <v>73200000</v>
      </c>
      <c r="H156" s="27">
        <v>0</v>
      </c>
      <c r="I156" s="27">
        <v>316405570</v>
      </c>
      <c r="J156" s="27">
        <v>112731753</v>
      </c>
      <c r="K156" s="27">
        <v>62195000</v>
      </c>
      <c r="L156" s="27">
        <v>293355761</v>
      </c>
      <c r="M156" s="27">
        <v>0</v>
      </c>
    </row>
    <row r="157" spans="1:13" ht="12.75" hidden="1">
      <c r="A157" s="53" t="s">
        <v>162</v>
      </c>
      <c r="B157" s="27">
        <v>13153808325</v>
      </c>
      <c r="C157" s="27">
        <v>15015734550</v>
      </c>
      <c r="D157" s="27">
        <v>10518071300</v>
      </c>
      <c r="E157" s="27">
        <v>2038452338</v>
      </c>
      <c r="F157" s="27">
        <v>312005562</v>
      </c>
      <c r="G157" s="27">
        <v>244749511</v>
      </c>
      <c r="H157" s="27">
        <v>0</v>
      </c>
      <c r="I157" s="27">
        <v>904354032</v>
      </c>
      <c r="J157" s="27">
        <v>461783800</v>
      </c>
      <c r="K157" s="27">
        <v>99475506</v>
      </c>
      <c r="L157" s="27">
        <v>247251753</v>
      </c>
      <c r="M157" s="27">
        <v>0</v>
      </c>
    </row>
    <row r="158" spans="1:13" ht="12.75" hidden="1">
      <c r="A158" s="53" t="s">
        <v>163</v>
      </c>
      <c r="B158" s="27">
        <v>11717499438</v>
      </c>
      <c r="C158" s="27">
        <v>13573620000</v>
      </c>
      <c r="D158" s="27">
        <v>9714754500</v>
      </c>
      <c r="E158" s="27">
        <v>1977314037</v>
      </c>
      <c r="F158" s="27">
        <v>273688000</v>
      </c>
      <c r="G158" s="27">
        <v>240833754</v>
      </c>
      <c r="H158" s="27">
        <v>0</v>
      </c>
      <c r="I158" s="27">
        <v>833172048</v>
      </c>
      <c r="J158" s="27">
        <v>411572014</v>
      </c>
      <c r="K158" s="27">
        <v>86500440</v>
      </c>
      <c r="L158" s="27">
        <v>238920000</v>
      </c>
      <c r="M158" s="27">
        <v>0</v>
      </c>
    </row>
    <row r="159" spans="1:13" ht="12.75" hidden="1">
      <c r="A159" s="53" t="s">
        <v>164</v>
      </c>
      <c r="B159" s="27">
        <v>3437869714</v>
      </c>
      <c r="C159" s="27">
        <v>5121389000</v>
      </c>
      <c r="D159" s="27">
        <v>3457066935</v>
      </c>
      <c r="E159" s="27">
        <v>1074220881</v>
      </c>
      <c r="F159" s="27">
        <v>171379553</v>
      </c>
      <c r="G159" s="27">
        <v>95126893</v>
      </c>
      <c r="H159" s="27">
        <v>0</v>
      </c>
      <c r="I159" s="27">
        <v>257054258</v>
      </c>
      <c r="J159" s="27">
        <v>97197272</v>
      </c>
      <c r="K159" s="27">
        <v>138232812</v>
      </c>
      <c r="L159" s="27">
        <v>284066636</v>
      </c>
      <c r="M159" s="27">
        <v>0</v>
      </c>
    </row>
    <row r="160" spans="1:13" ht="12.75" hidden="1">
      <c r="A160" s="53" t="s">
        <v>165</v>
      </c>
      <c r="B160" s="27">
        <v>2867860972</v>
      </c>
      <c r="C160" s="27">
        <v>4618593000</v>
      </c>
      <c r="D160" s="27">
        <v>3071955025</v>
      </c>
      <c r="E160" s="27">
        <v>946898475</v>
      </c>
      <c r="F160" s="27">
        <v>146112000</v>
      </c>
      <c r="G160" s="27">
        <v>73093161</v>
      </c>
      <c r="H160" s="27">
        <v>0</v>
      </c>
      <c r="I160" s="27">
        <v>229868373</v>
      </c>
      <c r="J160" s="27">
        <v>124660688</v>
      </c>
      <c r="K160" s="27">
        <v>111632400</v>
      </c>
      <c r="L160" s="27">
        <v>258285000</v>
      </c>
      <c r="M160" s="27">
        <v>0</v>
      </c>
    </row>
    <row r="161" spans="1:13" ht="12.75" hidden="1">
      <c r="A161" s="53" t="s">
        <v>166</v>
      </c>
      <c r="B161" s="27">
        <v>23653695495</v>
      </c>
      <c r="C161" s="27">
        <v>32749910550</v>
      </c>
      <c r="D161" s="27">
        <v>21150090785</v>
      </c>
      <c r="E161" s="27">
        <v>4357114608</v>
      </c>
      <c r="F161" s="27">
        <v>698382662</v>
      </c>
      <c r="G161" s="27">
        <v>474997566</v>
      </c>
      <c r="H161" s="27">
        <v>0</v>
      </c>
      <c r="I161" s="27">
        <v>1798705663</v>
      </c>
      <c r="J161" s="27">
        <v>757932099</v>
      </c>
      <c r="K161" s="27">
        <v>366786490</v>
      </c>
      <c r="L161" s="27">
        <v>773882810</v>
      </c>
      <c r="M161" s="27">
        <v>4012633</v>
      </c>
    </row>
    <row r="162" spans="1:13" ht="12.75" hidden="1">
      <c r="A162" s="53" t="s">
        <v>167</v>
      </c>
      <c r="B162" s="27">
        <v>21025063107</v>
      </c>
      <c r="C162" s="27">
        <v>30147576000</v>
      </c>
      <c r="D162" s="27">
        <v>19408995565</v>
      </c>
      <c r="E162" s="27">
        <v>3921161018</v>
      </c>
      <c r="F162" s="27">
        <v>610251389</v>
      </c>
      <c r="G162" s="27">
        <v>434498992</v>
      </c>
      <c r="H162" s="27">
        <v>0</v>
      </c>
      <c r="I162" s="27">
        <v>1628952190</v>
      </c>
      <c r="J162" s="27">
        <v>729041916</v>
      </c>
      <c r="K162" s="27">
        <v>291490840</v>
      </c>
      <c r="L162" s="27">
        <v>880115404</v>
      </c>
      <c r="M162" s="27">
        <v>4683021</v>
      </c>
    </row>
    <row r="163" spans="1:13" ht="12.75" hidden="1">
      <c r="A163" s="53" t="s">
        <v>168</v>
      </c>
      <c r="B163" s="27">
        <v>2936433820</v>
      </c>
      <c r="C163" s="27">
        <v>6185385000</v>
      </c>
      <c r="D163" s="27">
        <v>3670241004</v>
      </c>
      <c r="E163" s="27">
        <v>669758793</v>
      </c>
      <c r="F163" s="27">
        <v>88565257</v>
      </c>
      <c r="G163" s="27">
        <v>101502632</v>
      </c>
      <c r="H163" s="27">
        <v>262738000</v>
      </c>
      <c r="I163" s="27">
        <v>274719886</v>
      </c>
      <c r="J163" s="27">
        <v>114354720</v>
      </c>
      <c r="K163" s="27">
        <v>191625550</v>
      </c>
      <c r="L163" s="27">
        <v>183241398</v>
      </c>
      <c r="M163" s="27">
        <v>204434910</v>
      </c>
    </row>
    <row r="164" spans="1:13" ht="12.75" hidden="1">
      <c r="A164" s="53" t="s">
        <v>169</v>
      </c>
      <c r="B164" s="27">
        <v>2683115344</v>
      </c>
      <c r="C164" s="27">
        <v>5690916000</v>
      </c>
      <c r="D164" s="27">
        <v>3174408229</v>
      </c>
      <c r="E164" s="27">
        <v>669140122</v>
      </c>
      <c r="F164" s="27">
        <v>77118902</v>
      </c>
      <c r="G164" s="27">
        <v>91363621</v>
      </c>
      <c r="H164" s="27">
        <v>251597000</v>
      </c>
      <c r="I164" s="27">
        <v>250984100</v>
      </c>
      <c r="J164" s="27">
        <v>131725281</v>
      </c>
      <c r="K164" s="27">
        <v>125884000</v>
      </c>
      <c r="L164" s="27">
        <v>187077084</v>
      </c>
      <c r="M164" s="27">
        <v>190259000</v>
      </c>
    </row>
    <row r="165" spans="1:13" ht="12.75" hidden="1">
      <c r="A165" s="53" t="s">
        <v>170</v>
      </c>
      <c r="B165" s="27">
        <v>1975555521</v>
      </c>
      <c r="C165" s="27">
        <v>2741915000</v>
      </c>
      <c r="D165" s="27">
        <v>2453159682</v>
      </c>
      <c r="E165" s="27">
        <v>401586560</v>
      </c>
      <c r="F165" s="27">
        <v>50510000</v>
      </c>
      <c r="G165" s="27">
        <v>35629000</v>
      </c>
      <c r="H165" s="27">
        <v>0</v>
      </c>
      <c r="I165" s="27">
        <v>141156739</v>
      </c>
      <c r="J165" s="27">
        <v>66861000</v>
      </c>
      <c r="K165" s="27">
        <v>0</v>
      </c>
      <c r="L165" s="27">
        <v>76008000</v>
      </c>
      <c r="M165" s="27">
        <v>12204000</v>
      </c>
    </row>
    <row r="166" spans="1:13" ht="12.75" hidden="1">
      <c r="A166" s="53" t="s">
        <v>171</v>
      </c>
      <c r="B166" s="27">
        <v>2003181134</v>
      </c>
      <c r="C166" s="27">
        <v>2654718000</v>
      </c>
      <c r="D166" s="27">
        <v>2544400000</v>
      </c>
      <c r="E166" s="27">
        <v>266010788</v>
      </c>
      <c r="F166" s="27">
        <v>31236000</v>
      </c>
      <c r="G166" s="27">
        <v>32037000</v>
      </c>
      <c r="H166" s="27">
        <v>0</v>
      </c>
      <c r="I166" s="27">
        <v>122012129</v>
      </c>
      <c r="J166" s="27">
        <v>0</v>
      </c>
      <c r="K166" s="27">
        <v>-16760000</v>
      </c>
      <c r="L166" s="27">
        <v>218503000</v>
      </c>
      <c r="M166" s="27">
        <v>0</v>
      </c>
    </row>
    <row r="167" spans="1:13" ht="12.75" hidden="1">
      <c r="A167" s="53" t="s">
        <v>172</v>
      </c>
      <c r="B167" s="27">
        <v>26194817482</v>
      </c>
      <c r="C167" s="27">
        <v>36783121329</v>
      </c>
      <c r="D167" s="27">
        <v>23839955761</v>
      </c>
      <c r="E167" s="27">
        <v>4566121131</v>
      </c>
      <c r="F167" s="27">
        <v>828153154</v>
      </c>
      <c r="G167" s="27">
        <v>544209329</v>
      </c>
      <c r="H167" s="27">
        <v>348805275</v>
      </c>
      <c r="I167" s="27">
        <v>2370407667</v>
      </c>
      <c r="J167" s="27">
        <v>994729004</v>
      </c>
      <c r="K167" s="27">
        <v>569895964</v>
      </c>
      <c r="L167" s="27">
        <v>1246494544</v>
      </c>
      <c r="M167" s="27">
        <v>282901197</v>
      </c>
    </row>
    <row r="168" spans="1:13" ht="12.75" hidden="1">
      <c r="A168" s="53" t="s">
        <v>173</v>
      </c>
      <c r="B168" s="27">
        <v>5947487359</v>
      </c>
      <c r="C168" s="27">
        <v>9580796000</v>
      </c>
      <c r="D168" s="27">
        <v>7058527191</v>
      </c>
      <c r="E168" s="27">
        <v>956406969</v>
      </c>
      <c r="F168" s="27">
        <v>218911756</v>
      </c>
      <c r="G168" s="27">
        <v>137425433</v>
      </c>
      <c r="H168" s="27">
        <v>210039698</v>
      </c>
      <c r="I168" s="27">
        <v>576304490</v>
      </c>
      <c r="J168" s="27">
        <v>244291645</v>
      </c>
      <c r="K168" s="27">
        <v>148900131</v>
      </c>
      <c r="L168" s="27">
        <v>290898998</v>
      </c>
      <c r="M168" s="27">
        <v>169429222</v>
      </c>
    </row>
    <row r="169" spans="1:13" ht="12.75" hidden="1">
      <c r="A169" s="53" t="s">
        <v>174</v>
      </c>
      <c r="B169" s="27">
        <v>5446787652</v>
      </c>
      <c r="C169" s="27">
        <v>8740591768</v>
      </c>
      <c r="D169" s="27">
        <v>6599934768</v>
      </c>
      <c r="E169" s="27">
        <v>918944935</v>
      </c>
      <c r="F169" s="27">
        <v>186356469</v>
      </c>
      <c r="G169" s="27">
        <v>147508907</v>
      </c>
      <c r="H169" s="27">
        <v>207216301</v>
      </c>
      <c r="I169" s="27">
        <v>570351573</v>
      </c>
      <c r="J169" s="27">
        <v>231717704</v>
      </c>
      <c r="K169" s="27">
        <v>136495000</v>
      </c>
      <c r="L169" s="27">
        <v>345157648</v>
      </c>
      <c r="M169" s="27">
        <v>185702943</v>
      </c>
    </row>
    <row r="170" spans="1:13" ht="12.75" hidden="1">
      <c r="A170" s="53" t="s">
        <v>175</v>
      </c>
      <c r="B170" s="27">
        <v>402178338</v>
      </c>
      <c r="C170" s="27">
        <v>340151541</v>
      </c>
      <c r="D170" s="27">
        <v>189996216</v>
      </c>
      <c r="E170" s="27">
        <v>29971403</v>
      </c>
      <c r="F170" s="27">
        <v>9537000</v>
      </c>
      <c r="G170" s="27">
        <v>2753474</v>
      </c>
      <c r="H170" s="27">
        <v>4570408</v>
      </c>
      <c r="I170" s="27">
        <v>23891871</v>
      </c>
      <c r="J170" s="27">
        <v>0</v>
      </c>
      <c r="K170" s="27">
        <v>0</v>
      </c>
      <c r="L170" s="27">
        <v>15508785</v>
      </c>
      <c r="M170" s="27">
        <v>5135892</v>
      </c>
    </row>
    <row r="171" spans="1:13" ht="12.75" hidden="1">
      <c r="A171" s="53" t="s">
        <v>176</v>
      </c>
      <c r="B171" s="27">
        <v>8709054846</v>
      </c>
      <c r="C171" s="27">
        <v>10599183000</v>
      </c>
      <c r="D171" s="27">
        <v>6804972100</v>
      </c>
      <c r="E171" s="27">
        <v>1517352538</v>
      </c>
      <c r="F171" s="27">
        <v>220500000</v>
      </c>
      <c r="G171" s="27">
        <v>177520000</v>
      </c>
      <c r="H171" s="27">
        <v>0</v>
      </c>
      <c r="I171" s="27">
        <v>628186722</v>
      </c>
      <c r="J171" s="27">
        <v>309451917</v>
      </c>
      <c r="K171" s="27">
        <v>81924000</v>
      </c>
      <c r="L171" s="27">
        <v>194835491</v>
      </c>
      <c r="M171" s="27">
        <v>0</v>
      </c>
    </row>
    <row r="172" spans="1:13" ht="12.75" hidden="1">
      <c r="A172" s="53" t="s">
        <v>177</v>
      </c>
      <c r="B172" s="27">
        <v>7623482378</v>
      </c>
      <c r="C172" s="27">
        <v>9124840000</v>
      </c>
      <c r="D172" s="27">
        <v>6457147800</v>
      </c>
      <c r="E172" s="27">
        <v>1431467525</v>
      </c>
      <c r="F172" s="27">
        <v>190462234</v>
      </c>
      <c r="G172" s="27">
        <v>156969000</v>
      </c>
      <c r="H172" s="27">
        <v>0</v>
      </c>
      <c r="I172" s="27">
        <v>556243635</v>
      </c>
      <c r="J172" s="27">
        <v>285855069</v>
      </c>
      <c r="K172" s="27">
        <v>75073536</v>
      </c>
      <c r="L172" s="27">
        <v>139577576</v>
      </c>
      <c r="M172" s="27">
        <v>0</v>
      </c>
    </row>
    <row r="173" spans="1:13" ht="12.75" hidden="1">
      <c r="A173" s="53" t="s">
        <v>178</v>
      </c>
      <c r="B173" s="27">
        <v>2548725198</v>
      </c>
      <c r="C173" s="27">
        <v>2328105600</v>
      </c>
      <c r="D173" s="27">
        <v>1990145644</v>
      </c>
      <c r="E173" s="27">
        <v>655722324</v>
      </c>
      <c r="F173" s="27">
        <v>99990000</v>
      </c>
      <c r="G173" s="27">
        <v>43500000</v>
      </c>
      <c r="H173" s="27">
        <v>0</v>
      </c>
      <c r="I173" s="27">
        <v>219025625</v>
      </c>
      <c r="J173" s="27">
        <v>62839432</v>
      </c>
      <c r="K173" s="27">
        <v>111809448</v>
      </c>
      <c r="L173" s="27">
        <v>197554939</v>
      </c>
      <c r="M173" s="27">
        <v>0</v>
      </c>
    </row>
    <row r="174" spans="1:13" ht="12.75" hidden="1">
      <c r="A174" s="53" t="s">
        <v>179</v>
      </c>
      <c r="B174" s="27">
        <v>2153920465</v>
      </c>
      <c r="C174" s="27">
        <v>2011818000</v>
      </c>
      <c r="D174" s="27">
        <v>1672122236</v>
      </c>
      <c r="E174" s="27">
        <v>518775166</v>
      </c>
      <c r="F174" s="27">
        <v>88109600</v>
      </c>
      <c r="G174" s="27">
        <v>41831000</v>
      </c>
      <c r="H174" s="27">
        <v>0</v>
      </c>
      <c r="I174" s="27">
        <v>193908843</v>
      </c>
      <c r="J174" s="27">
        <v>53912138</v>
      </c>
      <c r="K174" s="27">
        <v>98733519</v>
      </c>
      <c r="L174" s="27">
        <v>161233294</v>
      </c>
      <c r="M174" s="27">
        <v>0</v>
      </c>
    </row>
    <row r="175" spans="1:13" ht="12.75" hidden="1">
      <c r="A175" s="53" t="s">
        <v>180</v>
      </c>
      <c r="B175" s="27">
        <v>108849049</v>
      </c>
      <c r="C175" s="27">
        <v>144331000</v>
      </c>
      <c r="D175" s="27">
        <v>116298270</v>
      </c>
      <c r="E175" s="27">
        <v>47293237</v>
      </c>
      <c r="F175" s="27">
        <v>9630000</v>
      </c>
      <c r="G175" s="27">
        <v>8660048</v>
      </c>
      <c r="H175" s="27">
        <v>12698371</v>
      </c>
      <c r="I175" s="27">
        <v>31225301</v>
      </c>
      <c r="J175" s="27">
        <v>17477216</v>
      </c>
      <c r="K175" s="27">
        <v>12556080</v>
      </c>
      <c r="L175" s="27">
        <v>18466422</v>
      </c>
      <c r="M175" s="27">
        <v>12327046</v>
      </c>
    </row>
    <row r="176" spans="1:13" ht="12.75" hidden="1">
      <c r="A176" s="53" t="s">
        <v>181</v>
      </c>
      <c r="B176" s="27">
        <v>1629161145</v>
      </c>
      <c r="C176" s="27">
        <v>3278707000</v>
      </c>
      <c r="D176" s="27">
        <v>1188780069</v>
      </c>
      <c r="E176" s="27">
        <v>394441442</v>
      </c>
      <c r="F176" s="27">
        <v>144869000</v>
      </c>
      <c r="G176" s="27">
        <v>38026235</v>
      </c>
      <c r="H176" s="27">
        <v>26767200</v>
      </c>
      <c r="I176" s="27">
        <v>298153967</v>
      </c>
      <c r="J176" s="27">
        <v>88300596</v>
      </c>
      <c r="K176" s="27">
        <v>58000000</v>
      </c>
      <c r="L176" s="27">
        <v>109946800</v>
      </c>
      <c r="M176" s="27">
        <v>9798241</v>
      </c>
    </row>
    <row r="177" spans="1:13" ht="12.75" hidden="1">
      <c r="A177" s="53" t="s">
        <v>182</v>
      </c>
      <c r="B177" s="27">
        <v>908807797</v>
      </c>
      <c r="C177" s="27">
        <v>4140467095</v>
      </c>
      <c r="D177" s="27">
        <v>1975981529</v>
      </c>
      <c r="E177" s="27">
        <v>145058426</v>
      </c>
      <c r="F177" s="27">
        <v>55111153</v>
      </c>
      <c r="G177" s="27">
        <v>719000</v>
      </c>
      <c r="H177" s="27">
        <v>36458394</v>
      </c>
      <c r="I177" s="27">
        <v>220308637</v>
      </c>
      <c r="J177" s="27">
        <v>30059909</v>
      </c>
      <c r="K177" s="27">
        <v>21500000</v>
      </c>
      <c r="L177" s="27">
        <v>83532756</v>
      </c>
      <c r="M177" s="27">
        <v>2305003</v>
      </c>
    </row>
    <row r="178" spans="1:13" ht="12.75" hidden="1">
      <c r="A178" s="53" t="s">
        <v>183</v>
      </c>
      <c r="B178" s="54">
        <v>762348200</v>
      </c>
      <c r="C178" s="54">
        <v>1818259</v>
      </c>
      <c r="D178" s="54">
        <v>845970</v>
      </c>
      <c r="E178" s="54">
        <v>278500991</v>
      </c>
      <c r="F178" s="54">
        <v>22653000</v>
      </c>
      <c r="G178" s="54">
        <v>0</v>
      </c>
      <c r="H178" s="54">
        <v>0</v>
      </c>
      <c r="I178" s="54">
        <v>32033</v>
      </c>
      <c r="J178" s="54">
        <v>0</v>
      </c>
      <c r="K178" s="54">
        <v>0</v>
      </c>
      <c r="L178" s="54">
        <v>35786035</v>
      </c>
      <c r="M178" s="54">
        <v>0</v>
      </c>
    </row>
    <row r="179" spans="1:13" ht="12.75" hidden="1">
      <c r="A179" s="53" t="s">
        <v>184</v>
      </c>
      <c r="B179" s="54">
        <v>646014139</v>
      </c>
      <c r="C179" s="54">
        <v>978590750</v>
      </c>
      <c r="D179" s="54">
        <v>493076</v>
      </c>
      <c r="E179" s="54">
        <v>175255483</v>
      </c>
      <c r="F179" s="54">
        <v>28512</v>
      </c>
      <c r="G179" s="54">
        <v>0</v>
      </c>
      <c r="H179" s="54">
        <v>0</v>
      </c>
      <c r="I179" s="54">
        <v>36684</v>
      </c>
      <c r="J179" s="54">
        <v>0</v>
      </c>
      <c r="K179" s="54">
        <v>0</v>
      </c>
      <c r="L179" s="54">
        <v>39386</v>
      </c>
      <c r="M179" s="54">
        <v>0</v>
      </c>
    </row>
    <row r="180" spans="1:13" ht="12.75" hidden="1">
      <c r="A180" s="53" t="s">
        <v>185</v>
      </c>
      <c r="B180" s="54">
        <v>267666436</v>
      </c>
      <c r="C180" s="54">
        <v>1573418328</v>
      </c>
      <c r="D180" s="54">
        <v>560349611</v>
      </c>
      <c r="E180" s="54">
        <v>90000000</v>
      </c>
      <c r="F180" s="54">
        <v>9125282</v>
      </c>
      <c r="G180" s="54">
        <v>3063232</v>
      </c>
      <c r="H180" s="54">
        <v>0</v>
      </c>
      <c r="I180" s="54">
        <v>41173446</v>
      </c>
      <c r="J180" s="54">
        <v>1901937</v>
      </c>
      <c r="K180" s="54">
        <v>7771200</v>
      </c>
      <c r="L180" s="54">
        <v>11801000</v>
      </c>
      <c r="M180" s="54">
        <v>0</v>
      </c>
    </row>
    <row r="181" spans="1:13" ht="12.75" hidden="1">
      <c r="A181" s="53" t="s">
        <v>186</v>
      </c>
      <c r="B181" s="54">
        <v>763197217</v>
      </c>
      <c r="C181" s="54">
        <v>1893960000</v>
      </c>
      <c r="D181" s="54">
        <v>1029556174</v>
      </c>
      <c r="E181" s="54">
        <v>1877875</v>
      </c>
      <c r="F181" s="54">
        <v>18488951</v>
      </c>
      <c r="G181" s="54">
        <v>5850563</v>
      </c>
      <c r="H181" s="54">
        <v>0</v>
      </c>
      <c r="I181" s="54">
        <v>56034795</v>
      </c>
      <c r="J181" s="54">
        <v>11793060</v>
      </c>
      <c r="K181" s="54">
        <v>2200000</v>
      </c>
      <c r="L181" s="54">
        <v>8458976</v>
      </c>
      <c r="M181" s="54">
        <v>94942</v>
      </c>
    </row>
    <row r="182" spans="1:13" ht="12.75" hidden="1">
      <c r="A182" s="53" t="s">
        <v>187</v>
      </c>
      <c r="B182" s="54">
        <v>5010754139</v>
      </c>
      <c r="C182" s="54">
        <v>10261541942</v>
      </c>
      <c r="D182" s="54">
        <v>4007393703</v>
      </c>
      <c r="E182" s="54">
        <v>412038381</v>
      </c>
      <c r="F182" s="54">
        <v>169279682</v>
      </c>
      <c r="G182" s="54">
        <v>52126339</v>
      </c>
      <c r="H182" s="54">
        <v>35893000</v>
      </c>
      <c r="I182" s="54">
        <v>418677079</v>
      </c>
      <c r="J182" s="54">
        <v>179836742</v>
      </c>
      <c r="K182" s="54">
        <v>244186334</v>
      </c>
      <c r="L182" s="54">
        <v>261456000</v>
      </c>
      <c r="M182" s="54">
        <v>26248308</v>
      </c>
    </row>
    <row r="183" spans="1:13" ht="12.75" hidden="1">
      <c r="A183" s="53" t="s">
        <v>188</v>
      </c>
      <c r="B183" s="54">
        <v>24311218311</v>
      </c>
      <c r="C183" s="54">
        <v>33614176550</v>
      </c>
      <c r="D183" s="54">
        <v>21549935656</v>
      </c>
      <c r="E183" s="54">
        <v>4397808938</v>
      </c>
      <c r="F183" s="54">
        <v>709786662</v>
      </c>
      <c r="G183" s="54">
        <v>487993179</v>
      </c>
      <c r="H183" s="54">
        <v>11565175</v>
      </c>
      <c r="I183" s="54">
        <v>1842390357</v>
      </c>
      <c r="J183" s="54">
        <v>771777654</v>
      </c>
      <c r="K183" s="54">
        <v>367702579</v>
      </c>
      <c r="L183" s="54">
        <v>827013203</v>
      </c>
      <c r="M183" s="54">
        <v>13136840</v>
      </c>
    </row>
    <row r="184" spans="1:13" ht="12.75" hidden="1">
      <c r="A184" s="53" t="s">
        <v>189</v>
      </c>
      <c r="B184" s="54">
        <v>0</v>
      </c>
      <c r="C184" s="54">
        <v>-13655244</v>
      </c>
      <c r="D184" s="54">
        <v>48553230</v>
      </c>
      <c r="E184" s="54">
        <v>0</v>
      </c>
      <c r="F184" s="54">
        <v>-93341652</v>
      </c>
      <c r="G184" s="54">
        <v>0</v>
      </c>
      <c r="H184" s="54">
        <v>0</v>
      </c>
      <c r="I184" s="54">
        <v>0</v>
      </c>
      <c r="J184" s="54">
        <v>-14905000</v>
      </c>
      <c r="K184" s="54">
        <v>500000</v>
      </c>
      <c r="L184" s="54">
        <v>0</v>
      </c>
      <c r="M184" s="54">
        <v>0</v>
      </c>
    </row>
    <row r="185" spans="1:13" ht="12.75" hidden="1">
      <c r="A185" s="53" t="s">
        <v>190</v>
      </c>
      <c r="B185" s="54">
        <v>0</v>
      </c>
      <c r="C185" s="54">
        <v>259261000</v>
      </c>
      <c r="D185" s="54">
        <v>168406800</v>
      </c>
      <c r="E185" s="54">
        <v>0</v>
      </c>
      <c r="F185" s="54">
        <v>13347000</v>
      </c>
      <c r="G185" s="54">
        <v>0</v>
      </c>
      <c r="H185" s="54">
        <v>0</v>
      </c>
      <c r="I185" s="54">
        <v>8500000</v>
      </c>
      <c r="J185" s="54">
        <v>0</v>
      </c>
      <c r="K185" s="54">
        <v>0</v>
      </c>
      <c r="L185" s="54">
        <v>0</v>
      </c>
      <c r="M185" s="54">
        <v>0</v>
      </c>
    </row>
    <row r="186" spans="1:13" ht="12.75" hidden="1">
      <c r="A186" s="53" t="s">
        <v>191</v>
      </c>
      <c r="B186" s="54">
        <v>42881403150</v>
      </c>
      <c r="C186" s="54">
        <v>43335380545</v>
      </c>
      <c r="D186" s="54">
        <v>20728134702</v>
      </c>
      <c r="E186" s="54">
        <v>11614890450</v>
      </c>
      <c r="F186" s="54">
        <v>1867639803</v>
      </c>
      <c r="G186" s="54">
        <v>767647399</v>
      </c>
      <c r="H186" s="54">
        <v>105050478</v>
      </c>
      <c r="I186" s="54">
        <v>4985269076</v>
      </c>
      <c r="J186" s="54">
        <v>2525713654</v>
      </c>
      <c r="K186" s="54">
        <v>1466587989</v>
      </c>
      <c r="L186" s="54">
        <v>2860586000</v>
      </c>
      <c r="M186" s="54">
        <v>203911000</v>
      </c>
    </row>
    <row r="187" spans="1:13" ht="12.75" hidden="1">
      <c r="A187" s="53" t="s">
        <v>192</v>
      </c>
      <c r="B187" s="54">
        <v>9990409519</v>
      </c>
      <c r="C187" s="54">
        <v>14864457021</v>
      </c>
      <c r="D187" s="54">
        <v>6193666848</v>
      </c>
      <c r="E187" s="54">
        <v>598124859</v>
      </c>
      <c r="F187" s="54">
        <v>215016229</v>
      </c>
      <c r="G187" s="54">
        <v>76756113</v>
      </c>
      <c r="H187" s="54">
        <v>55086980</v>
      </c>
      <c r="I187" s="54">
        <v>433189259</v>
      </c>
      <c r="J187" s="54">
        <v>98623731</v>
      </c>
      <c r="K187" s="54">
        <v>245815805</v>
      </c>
      <c r="L187" s="54">
        <v>412644000</v>
      </c>
      <c r="M187" s="54">
        <v>167454799</v>
      </c>
    </row>
    <row r="188" spans="1:13" ht="12.75" hidden="1">
      <c r="A188" s="53" t="s">
        <v>193</v>
      </c>
      <c r="B188" s="54">
        <v>6178303428</v>
      </c>
      <c r="C188" s="54">
        <v>14578396449</v>
      </c>
      <c r="D188" s="54">
        <v>6064124897</v>
      </c>
      <c r="E188" s="54">
        <v>371980730</v>
      </c>
      <c r="F188" s="54">
        <v>158132314</v>
      </c>
      <c r="G188" s="54">
        <v>81620734</v>
      </c>
      <c r="H188" s="54">
        <v>53596559</v>
      </c>
      <c r="I188" s="54">
        <v>514507579</v>
      </c>
      <c r="J188" s="54">
        <v>162557179</v>
      </c>
      <c r="K188" s="54">
        <v>42608465</v>
      </c>
      <c r="L188" s="54">
        <v>297959000</v>
      </c>
      <c r="M188" s="54">
        <v>37522628</v>
      </c>
    </row>
    <row r="189" spans="1:13" ht="12.75" hidden="1">
      <c r="A189" s="53" t="s">
        <v>194</v>
      </c>
      <c r="B189" s="54">
        <v>4828256791</v>
      </c>
      <c r="C189" s="54">
        <v>4375103239</v>
      </c>
      <c r="D189" s="54">
        <v>1873900285</v>
      </c>
      <c r="E189" s="54">
        <v>155427606</v>
      </c>
      <c r="F189" s="54">
        <v>37773886</v>
      </c>
      <c r="G189" s="54">
        <v>21389909</v>
      </c>
      <c r="H189" s="54">
        <v>19193980</v>
      </c>
      <c r="I189" s="54">
        <v>216830</v>
      </c>
      <c r="J189" s="54">
        <v>8851404</v>
      </c>
      <c r="K189" s="54">
        <v>497399</v>
      </c>
      <c r="L189" s="54">
        <v>128551000</v>
      </c>
      <c r="M189" s="54">
        <v>140433275</v>
      </c>
    </row>
    <row r="190" spans="1:13" ht="12.75" hidden="1">
      <c r="A190" s="53" t="s">
        <v>195</v>
      </c>
      <c r="B190" s="54">
        <v>5008277139</v>
      </c>
      <c r="C190" s="54">
        <v>10144535691</v>
      </c>
      <c r="D190" s="54">
        <v>3846163590</v>
      </c>
      <c r="E190" s="54">
        <v>412038381</v>
      </c>
      <c r="F190" s="54">
        <v>169279682</v>
      </c>
      <c r="G190" s="54">
        <v>52126339</v>
      </c>
      <c r="H190" s="54">
        <v>35893000</v>
      </c>
      <c r="I190" s="54">
        <v>418677079</v>
      </c>
      <c r="J190" s="54">
        <v>84725742</v>
      </c>
      <c r="K190" s="54">
        <v>244186334</v>
      </c>
      <c r="L190" s="54">
        <v>261456000</v>
      </c>
      <c r="M190" s="54">
        <v>26248308</v>
      </c>
    </row>
    <row r="191" spans="1:13" ht="12.75" hidden="1">
      <c r="A191" s="53" t="s">
        <v>196</v>
      </c>
      <c r="B191" s="54">
        <v>1006665000</v>
      </c>
      <c r="C191" s="54">
        <v>3940000000</v>
      </c>
      <c r="D191" s="54">
        <v>1200000000</v>
      </c>
      <c r="E191" s="54">
        <v>90000000</v>
      </c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</row>
    <row r="192" spans="1:13" ht="12.75" hidden="1">
      <c r="A192" s="53" t="s">
        <v>197</v>
      </c>
      <c r="B192" s="54">
        <v>22387050064</v>
      </c>
      <c r="C192" s="54">
        <v>31579881304</v>
      </c>
      <c r="D192" s="54">
        <v>19405645254</v>
      </c>
      <c r="E192" s="54">
        <v>3621850582</v>
      </c>
      <c r="F192" s="54">
        <v>698381902</v>
      </c>
      <c r="G192" s="54">
        <v>395155539</v>
      </c>
      <c r="H192" s="54">
        <v>0</v>
      </c>
      <c r="I192" s="54">
        <v>1730691625</v>
      </c>
      <c r="J192" s="54">
        <v>726805992</v>
      </c>
      <c r="K192" s="54">
        <v>302165232</v>
      </c>
      <c r="L192" s="54">
        <v>677293000</v>
      </c>
      <c r="M192" s="54">
        <v>4012632</v>
      </c>
    </row>
    <row r="193" spans="1:13" ht="12.75" hidden="1">
      <c r="A193" s="53" t="s">
        <v>198</v>
      </c>
      <c r="B193" s="54">
        <v>589464956</v>
      </c>
      <c r="C193" s="54">
        <v>555833040</v>
      </c>
      <c r="D193" s="54">
        <v>193140723</v>
      </c>
      <c r="E193" s="54">
        <v>25063532</v>
      </c>
      <c r="F193" s="54">
        <v>10000000</v>
      </c>
      <c r="G193" s="54">
        <v>7887843</v>
      </c>
      <c r="H193" s="54">
        <v>2040000</v>
      </c>
      <c r="I193" s="54">
        <v>40237428</v>
      </c>
      <c r="J193" s="54">
        <v>10640148</v>
      </c>
      <c r="K193" s="54">
        <v>529000</v>
      </c>
      <c r="L193" s="54">
        <v>52059000</v>
      </c>
      <c r="M193" s="54">
        <v>7177284</v>
      </c>
    </row>
  </sheetData>
  <sheetProtection password="F954" sheet="1" objects="1" scenarios="1"/>
  <mergeCells count="1">
    <mergeCell ref="A1:M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2015-11-05T14:55:23Z</dcterms:created>
  <dcterms:modified xsi:type="dcterms:W3CDTF">2015-11-05T14:55:46Z</dcterms:modified>
  <cp:category/>
  <cp:version/>
  <cp:contentType/>
  <cp:contentStatus/>
</cp:coreProperties>
</file>