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605" activeTab="0"/>
  </bookViews>
  <sheets>
    <sheet name="LP" sheetId="1" r:id="rId1"/>
  </sheets>
  <externalReferences>
    <externalReference r:id="rId4"/>
  </externalReferences>
  <definedNames>
    <definedName name="_xlnm.Print_Titles" localSheetId="0">'LP'!$A:$A,'LP'!$1:$4</definedName>
  </definedNames>
  <calcPr fullCalcOnLoad="1"/>
</workbook>
</file>

<file path=xl/sharedStrings.xml><?xml version="1.0" encoding="utf-8"?>
<sst xmlns="http://schemas.openxmlformats.org/spreadsheetml/2006/main" count="281" uniqueCount="236">
  <si>
    <t xml:space="preserve">Summarised Outcome: Municipal Budget and Benchmarking Engagement - 2015/16 Budget vs Original Budget 2014/15 </t>
  </si>
  <si>
    <t>LIM331</t>
  </si>
  <si>
    <t>LIM332</t>
  </si>
  <si>
    <t>LIM333</t>
  </si>
  <si>
    <t>LIM334</t>
  </si>
  <si>
    <t>LIM335</t>
  </si>
  <si>
    <t>DC33</t>
  </si>
  <si>
    <t>LIM341</t>
  </si>
  <si>
    <t>LIM342</t>
  </si>
  <si>
    <t>LIM343</t>
  </si>
  <si>
    <t>LIM344</t>
  </si>
  <si>
    <t>DC34</t>
  </si>
  <si>
    <t>LIM351</t>
  </si>
  <si>
    <t>LIM352</t>
  </si>
  <si>
    <t>LIM353</t>
  </si>
  <si>
    <t>LIM354</t>
  </si>
  <si>
    <t>LIM355</t>
  </si>
  <si>
    <t>DC35</t>
  </si>
  <si>
    <t>LIM361</t>
  </si>
  <si>
    <t>LIM362</t>
  </si>
  <si>
    <t>LIM364</t>
  </si>
  <si>
    <t>LIM365</t>
  </si>
  <si>
    <t>LIM366</t>
  </si>
  <si>
    <t>LIM367</t>
  </si>
  <si>
    <t>DC36</t>
  </si>
  <si>
    <t>LIM471</t>
  </si>
  <si>
    <t>LIM472</t>
  </si>
  <si>
    <t>LIM473</t>
  </si>
  <si>
    <t>LIM474</t>
  </si>
  <si>
    <t>LIM475</t>
  </si>
  <si>
    <t>DC47</t>
  </si>
  <si>
    <t>Greater</t>
  </si>
  <si>
    <t>Ba-Phalaborwa</t>
  </si>
  <si>
    <t>Maruleng</t>
  </si>
  <si>
    <t>Mopani</t>
  </si>
  <si>
    <t>Musina</t>
  </si>
  <si>
    <t>Mutale</t>
  </si>
  <si>
    <t>Thulamela</t>
  </si>
  <si>
    <t>Makhado</t>
  </si>
  <si>
    <t>Vhembe</t>
  </si>
  <si>
    <t>Blouberg</t>
  </si>
  <si>
    <t>Aganang</t>
  </si>
  <si>
    <t>Molemole</t>
  </si>
  <si>
    <t>Polokwane</t>
  </si>
  <si>
    <t>Lepelle-Nkumpi</t>
  </si>
  <si>
    <t>Capricorn</t>
  </si>
  <si>
    <t>Thabazimbi</t>
  </si>
  <si>
    <t>Lephalale</t>
  </si>
  <si>
    <t>Mookgopong</t>
  </si>
  <si>
    <t>Modimolle</t>
  </si>
  <si>
    <t>Bela</t>
  </si>
  <si>
    <t>Mogalakwena</t>
  </si>
  <si>
    <t>Waterberg</t>
  </si>
  <si>
    <t>Ephraim</t>
  </si>
  <si>
    <t>Elias</t>
  </si>
  <si>
    <t>Makhuduthamaga</t>
  </si>
  <si>
    <t>Fetakgomo</t>
  </si>
  <si>
    <t>Sekhukhune</t>
  </si>
  <si>
    <t>R thousands</t>
  </si>
  <si>
    <t>Giyani (L)</t>
  </si>
  <si>
    <t>Letaba (L)</t>
  </si>
  <si>
    <t>Tzaneen (H)</t>
  </si>
  <si>
    <t>(M)</t>
  </si>
  <si>
    <t>(L)</t>
  </si>
  <si>
    <t>(H)</t>
  </si>
  <si>
    <t>Bela (M)</t>
  </si>
  <si>
    <t>Mogale (L)</t>
  </si>
  <si>
    <t>Motsoaledi (M)</t>
  </si>
  <si>
    <t>Tubatse (L)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</si>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</sst>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 style="hair"/>
      <top style="hair"/>
      <bottom style="thin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2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164" fontId="42" fillId="0" borderId="15" xfId="0" applyNumberFormat="1" applyFont="1" applyBorder="1" applyAlignment="1">
      <alignment horizontal="right" wrapText="1"/>
    </xf>
    <xf numFmtId="164" fontId="42" fillId="0" borderId="13" xfId="0" applyNumberFormat="1" applyFont="1" applyBorder="1" applyAlignment="1">
      <alignment horizontal="right" wrapText="1"/>
    </xf>
    <xf numFmtId="165" fontId="21" fillId="0" borderId="13" xfId="0" applyNumberFormat="1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43" fillId="0" borderId="14" xfId="0" applyFont="1" applyBorder="1" applyAlignment="1">
      <alignment wrapText="1"/>
    </xf>
    <xf numFmtId="166" fontId="23" fillId="0" borderId="15" xfId="0" applyNumberFormat="1" applyFont="1" applyBorder="1" applyAlignment="1">
      <alignment horizontal="right" wrapText="1"/>
    </xf>
    <xf numFmtId="0" fontId="43" fillId="0" borderId="12" xfId="0" applyFont="1" applyBorder="1" applyAlignment="1">
      <alignment wrapText="1"/>
    </xf>
    <xf numFmtId="166" fontId="23" fillId="0" borderId="13" xfId="0" applyNumberFormat="1" applyFont="1" applyBorder="1" applyAlignment="1">
      <alignment horizontal="right" wrapText="1"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43" fillId="0" borderId="15" xfId="0" applyNumberFormat="1" applyFont="1" applyBorder="1" applyAlignment="1">
      <alignment horizontal="right" wrapText="1"/>
    </xf>
    <xf numFmtId="164" fontId="43" fillId="0" borderId="13" xfId="0" applyNumberFormat="1" applyFont="1" applyBorder="1" applyAlignment="1">
      <alignment horizontal="right" wrapText="1"/>
    </xf>
    <xf numFmtId="165" fontId="23" fillId="0" borderId="13" xfId="0" applyNumberFormat="1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0" fontId="19" fillId="0" borderId="17" xfId="0" applyFont="1" applyBorder="1" applyAlignment="1">
      <alignment/>
    </xf>
    <xf numFmtId="166" fontId="21" fillId="0" borderId="15" xfId="0" applyNumberFormat="1" applyFont="1" applyBorder="1" applyAlignment="1">
      <alignment horizontal="right" wrapText="1"/>
    </xf>
    <xf numFmtId="166" fontId="21" fillId="0" borderId="13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6" fontId="43" fillId="0" borderId="13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7" fontId="43" fillId="0" borderId="13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8" fontId="43" fillId="0" borderId="13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9" fontId="42" fillId="0" borderId="13" xfId="0" applyNumberFormat="1" applyFont="1" applyBorder="1" applyAlignment="1">
      <alignment horizontal="right" wrapText="1"/>
    </xf>
    <xf numFmtId="167" fontId="21" fillId="0" borderId="13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3" fillId="0" borderId="13" xfId="0" applyNumberFormat="1" applyFont="1" applyBorder="1" applyAlignment="1">
      <alignment horizontal="right" wrapText="1"/>
    </xf>
    <xf numFmtId="164" fontId="21" fillId="0" borderId="13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0" fontId="42" fillId="0" borderId="18" xfId="0" applyFont="1" applyBorder="1" applyAlignment="1">
      <alignment wrapText="1"/>
    </xf>
    <xf numFmtId="168" fontId="42" fillId="0" borderId="19" xfId="0" applyNumberFormat="1" applyFont="1" applyBorder="1" applyAlignment="1">
      <alignment horizontal="right" wrapText="1"/>
    </xf>
    <xf numFmtId="0" fontId="43" fillId="0" borderId="20" xfId="0" applyFont="1" applyBorder="1" applyAlignment="1">
      <alignment wrapText="1"/>
    </xf>
    <xf numFmtId="164" fontId="43" fillId="0" borderId="17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5%20MTREF%20-%2013%20Oc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3"/>
  <sheetViews>
    <sheetView showGridLines="0" tabSelected="1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5" bestFit="1" customWidth="1"/>
    <col min="2" max="71" width="9.7109375" style="5" customWidth="1"/>
    <col min="72" max="16384" width="9.140625" style="5" customWidth="1"/>
  </cols>
  <sheetData>
    <row r="1" spans="1:31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</row>
    <row r="3" spans="1:31" ht="25.5">
      <c r="A3" s="6"/>
      <c r="B3" s="7" t="s">
        <v>31</v>
      </c>
      <c r="C3" s="7" t="s">
        <v>31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50</v>
      </c>
      <c r="X3" s="7" t="s">
        <v>51</v>
      </c>
      <c r="Y3" s="7" t="s">
        <v>52</v>
      </c>
      <c r="Z3" s="7" t="s">
        <v>53</v>
      </c>
      <c r="AA3" s="7" t="s">
        <v>54</v>
      </c>
      <c r="AB3" s="7" t="s">
        <v>55</v>
      </c>
      <c r="AC3" s="7" t="s">
        <v>56</v>
      </c>
      <c r="AD3" s="7" t="s">
        <v>31</v>
      </c>
      <c r="AE3" s="7" t="s">
        <v>57</v>
      </c>
    </row>
    <row r="4" spans="1:31" ht="25.5">
      <c r="A4" s="8" t="s">
        <v>58</v>
      </c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63</v>
      </c>
      <c r="H4" s="7" t="s">
        <v>63</v>
      </c>
      <c r="I4" s="7" t="s">
        <v>63</v>
      </c>
      <c r="J4" s="7" t="s">
        <v>62</v>
      </c>
      <c r="K4" s="7" t="s">
        <v>62</v>
      </c>
      <c r="L4" s="7" t="s">
        <v>63</v>
      </c>
      <c r="M4" s="7" t="s">
        <v>63</v>
      </c>
      <c r="N4" s="7" t="s">
        <v>63</v>
      </c>
      <c r="O4" s="7" t="s">
        <v>63</v>
      </c>
      <c r="P4" s="7" t="s">
        <v>64</v>
      </c>
      <c r="Q4" s="7" t="s">
        <v>63</v>
      </c>
      <c r="R4" s="7" t="s">
        <v>62</v>
      </c>
      <c r="S4" s="7" t="s">
        <v>63</v>
      </c>
      <c r="T4" s="7" t="s">
        <v>62</v>
      </c>
      <c r="U4" s="7" t="s">
        <v>62</v>
      </c>
      <c r="V4" s="7" t="s">
        <v>63</v>
      </c>
      <c r="W4" s="7" t="s">
        <v>65</v>
      </c>
      <c r="X4" s="7" t="s">
        <v>63</v>
      </c>
      <c r="Y4" s="7" t="s">
        <v>63</v>
      </c>
      <c r="Z4" s="7" t="s">
        <v>66</v>
      </c>
      <c r="AA4" s="7" t="s">
        <v>67</v>
      </c>
      <c r="AB4" s="7" t="s">
        <v>63</v>
      </c>
      <c r="AC4" s="7" t="s">
        <v>63</v>
      </c>
      <c r="AD4" s="7" t="s">
        <v>68</v>
      </c>
      <c r="AE4" s="7" t="s">
        <v>64</v>
      </c>
    </row>
    <row r="5" spans="1:31" ht="12.75">
      <c r="A5" s="9" t="s">
        <v>69</v>
      </c>
      <c r="B5" s="10">
        <v>285121970</v>
      </c>
      <c r="C5" s="10">
        <v>261674978</v>
      </c>
      <c r="D5" s="10">
        <v>953193355</v>
      </c>
      <c r="E5" s="10">
        <v>443064865</v>
      </c>
      <c r="F5" s="10">
        <v>131965027</v>
      </c>
      <c r="G5" s="10">
        <v>854377377</v>
      </c>
      <c r="H5" s="10">
        <v>228643000</v>
      </c>
      <c r="I5" s="10">
        <v>105110450</v>
      </c>
      <c r="J5" s="10">
        <v>737790822</v>
      </c>
      <c r="K5" s="10">
        <v>751592195</v>
      </c>
      <c r="L5" s="10">
        <v>901784950</v>
      </c>
      <c r="M5" s="10">
        <v>202498708</v>
      </c>
      <c r="N5" s="10">
        <v>114695569</v>
      </c>
      <c r="O5" s="10">
        <v>151248432</v>
      </c>
      <c r="P5" s="10">
        <v>2404462999</v>
      </c>
      <c r="Q5" s="10">
        <v>345475177</v>
      </c>
      <c r="R5" s="10">
        <v>627286000</v>
      </c>
      <c r="S5" s="10">
        <v>305709946</v>
      </c>
      <c r="T5" s="10">
        <v>396741439</v>
      </c>
      <c r="U5" s="10">
        <v>162722811</v>
      </c>
      <c r="V5" s="10">
        <v>280478686</v>
      </c>
      <c r="W5" s="10">
        <v>340948766</v>
      </c>
      <c r="X5" s="10">
        <v>791578201</v>
      </c>
      <c r="Y5" s="10">
        <v>153668600</v>
      </c>
      <c r="Z5" s="10">
        <v>224769250</v>
      </c>
      <c r="AA5" s="10">
        <v>331223575</v>
      </c>
      <c r="AB5" s="10">
        <v>302787055</v>
      </c>
      <c r="AC5" s="10">
        <v>107395507</v>
      </c>
      <c r="AD5" s="10">
        <v>521376000</v>
      </c>
      <c r="AE5" s="10">
        <v>685318000</v>
      </c>
    </row>
    <row r="6" spans="1:31" ht="12.75">
      <c r="A6" s="8" t="s">
        <v>70</v>
      </c>
      <c r="B6" s="11">
        <v>272924269</v>
      </c>
      <c r="C6" s="11">
        <v>182015469</v>
      </c>
      <c r="D6" s="11">
        <v>965232591</v>
      </c>
      <c r="E6" s="11">
        <v>469991864</v>
      </c>
      <c r="F6" s="11">
        <v>137671335</v>
      </c>
      <c r="G6" s="11">
        <v>1010278430</v>
      </c>
      <c r="H6" s="11">
        <v>226035000</v>
      </c>
      <c r="I6" s="11">
        <v>90837057</v>
      </c>
      <c r="J6" s="11">
        <v>638190824</v>
      </c>
      <c r="K6" s="11">
        <v>835129253</v>
      </c>
      <c r="L6" s="11">
        <v>832924924</v>
      </c>
      <c r="M6" s="11">
        <v>190695203</v>
      </c>
      <c r="N6" s="11">
        <v>118931178</v>
      </c>
      <c r="O6" s="11">
        <v>133114557</v>
      </c>
      <c r="P6" s="11">
        <v>2288560000</v>
      </c>
      <c r="Q6" s="11">
        <v>292877670</v>
      </c>
      <c r="R6" s="11">
        <v>708980000</v>
      </c>
      <c r="S6" s="11">
        <v>268385038</v>
      </c>
      <c r="T6" s="11">
        <v>437350733</v>
      </c>
      <c r="U6" s="11">
        <v>162689872</v>
      </c>
      <c r="V6" s="11">
        <v>335738868</v>
      </c>
      <c r="W6" s="11">
        <v>368226250</v>
      </c>
      <c r="X6" s="11">
        <v>783557725</v>
      </c>
      <c r="Y6" s="11">
        <v>167008097</v>
      </c>
      <c r="Z6" s="11">
        <v>305416261</v>
      </c>
      <c r="AA6" s="11">
        <v>340430917</v>
      </c>
      <c r="AB6" s="11">
        <v>228614603</v>
      </c>
      <c r="AC6" s="11">
        <v>102346945</v>
      </c>
      <c r="AD6" s="11">
        <v>528521657</v>
      </c>
      <c r="AE6" s="11">
        <v>707525747</v>
      </c>
    </row>
    <row r="7" spans="1:31" ht="12.75">
      <c r="A7" s="8" t="s">
        <v>71</v>
      </c>
      <c r="B7" s="11">
        <f>+B5-B6</f>
        <v>12197701</v>
      </c>
      <c r="C7" s="11">
        <f aca="true" t="shared" si="0" ref="C7:AE7">+C5-C6</f>
        <v>79659509</v>
      </c>
      <c r="D7" s="11">
        <f t="shared" si="0"/>
        <v>-12039236</v>
      </c>
      <c r="E7" s="11">
        <f t="shared" si="0"/>
        <v>-26926999</v>
      </c>
      <c r="F7" s="11">
        <f t="shared" si="0"/>
        <v>-5706308</v>
      </c>
      <c r="G7" s="11">
        <f t="shared" si="0"/>
        <v>-155901053</v>
      </c>
      <c r="H7" s="11">
        <f t="shared" si="0"/>
        <v>2608000</v>
      </c>
      <c r="I7" s="11">
        <f t="shared" si="0"/>
        <v>14273393</v>
      </c>
      <c r="J7" s="11">
        <f t="shared" si="0"/>
        <v>99599998</v>
      </c>
      <c r="K7" s="11">
        <f t="shared" si="0"/>
        <v>-83537058</v>
      </c>
      <c r="L7" s="11">
        <f t="shared" si="0"/>
        <v>68860026</v>
      </c>
      <c r="M7" s="11">
        <f t="shared" si="0"/>
        <v>11803505</v>
      </c>
      <c r="N7" s="11">
        <f t="shared" si="0"/>
        <v>-4235609</v>
      </c>
      <c r="O7" s="11">
        <f t="shared" si="0"/>
        <v>18133875</v>
      </c>
      <c r="P7" s="11">
        <f t="shared" si="0"/>
        <v>115902999</v>
      </c>
      <c r="Q7" s="11">
        <f t="shared" si="0"/>
        <v>52597507</v>
      </c>
      <c r="R7" s="11">
        <f t="shared" si="0"/>
        <v>-81694000</v>
      </c>
      <c r="S7" s="11">
        <f t="shared" si="0"/>
        <v>37324908</v>
      </c>
      <c r="T7" s="11">
        <f t="shared" si="0"/>
        <v>-40609294</v>
      </c>
      <c r="U7" s="11">
        <f t="shared" si="0"/>
        <v>32939</v>
      </c>
      <c r="V7" s="11">
        <f t="shared" si="0"/>
        <v>-55260182</v>
      </c>
      <c r="W7" s="11">
        <f t="shared" si="0"/>
        <v>-27277484</v>
      </c>
      <c r="X7" s="11">
        <f t="shared" si="0"/>
        <v>8020476</v>
      </c>
      <c r="Y7" s="11">
        <f t="shared" si="0"/>
        <v>-13339497</v>
      </c>
      <c r="Z7" s="11">
        <f t="shared" si="0"/>
        <v>-80647011</v>
      </c>
      <c r="AA7" s="11">
        <f t="shared" si="0"/>
        <v>-9207342</v>
      </c>
      <c r="AB7" s="11">
        <f t="shared" si="0"/>
        <v>74172452</v>
      </c>
      <c r="AC7" s="11">
        <f t="shared" si="0"/>
        <v>5048562</v>
      </c>
      <c r="AD7" s="11">
        <f t="shared" si="0"/>
        <v>-7145657</v>
      </c>
      <c r="AE7" s="11">
        <f t="shared" si="0"/>
        <v>-22207747</v>
      </c>
    </row>
    <row r="8" spans="1:31" ht="12.75">
      <c r="A8" s="8" t="s">
        <v>72</v>
      </c>
      <c r="B8" s="11">
        <v>88439951</v>
      </c>
      <c r="C8" s="11">
        <v>54428708</v>
      </c>
      <c r="D8" s="11">
        <v>12343059</v>
      </c>
      <c r="E8" s="11">
        <v>1612077</v>
      </c>
      <c r="F8" s="11">
        <v>38690717</v>
      </c>
      <c r="G8" s="11">
        <v>106000674</v>
      </c>
      <c r="H8" s="11">
        <v>14907000</v>
      </c>
      <c r="I8" s="11">
        <v>9733948</v>
      </c>
      <c r="J8" s="11">
        <v>116656635</v>
      </c>
      <c r="K8" s="11">
        <v>12414699</v>
      </c>
      <c r="L8" s="11">
        <v>79796152</v>
      </c>
      <c r="M8" s="11">
        <v>44284865</v>
      </c>
      <c r="N8" s="11">
        <v>91356179</v>
      </c>
      <c r="O8" s="11">
        <v>63916011</v>
      </c>
      <c r="P8" s="11">
        <v>315251563</v>
      </c>
      <c r="Q8" s="11">
        <v>193458505</v>
      </c>
      <c r="R8" s="11">
        <v>47448263</v>
      </c>
      <c r="S8" s="11">
        <v>1940013</v>
      </c>
      <c r="T8" s="11">
        <v>67804433</v>
      </c>
      <c r="U8" s="11">
        <v>388772</v>
      </c>
      <c r="V8" s="11">
        <v>16770696</v>
      </c>
      <c r="W8" s="11">
        <v>41720124</v>
      </c>
      <c r="X8" s="11">
        <v>310186901</v>
      </c>
      <c r="Y8" s="11">
        <v>62798984</v>
      </c>
      <c r="Z8" s="11">
        <v>3751792</v>
      </c>
      <c r="AA8" s="11">
        <v>25631382</v>
      </c>
      <c r="AB8" s="11">
        <v>51931674</v>
      </c>
      <c r="AC8" s="11">
        <v>2497085</v>
      </c>
      <c r="AD8" s="11">
        <v>-796945573</v>
      </c>
      <c r="AE8" s="11">
        <v>119236310</v>
      </c>
    </row>
    <row r="9" spans="1:31" ht="12.75">
      <c r="A9" s="8" t="s">
        <v>73</v>
      </c>
      <c r="B9" s="11">
        <v>4439951</v>
      </c>
      <c r="C9" s="11">
        <v>-18912597</v>
      </c>
      <c r="D9" s="11">
        <v>-10656939</v>
      </c>
      <c r="E9" s="11">
        <v>799519</v>
      </c>
      <c r="F9" s="11">
        <v>3013716</v>
      </c>
      <c r="G9" s="11">
        <v>22874393</v>
      </c>
      <c r="H9" s="11">
        <v>2600000</v>
      </c>
      <c r="I9" s="11">
        <v>7733948</v>
      </c>
      <c r="J9" s="11">
        <v>-40225752</v>
      </c>
      <c r="K9" s="11">
        <v>7414699</v>
      </c>
      <c r="L9" s="11">
        <v>-848</v>
      </c>
      <c r="M9" s="11">
        <v>0</v>
      </c>
      <c r="N9" s="11">
        <v>-14</v>
      </c>
      <c r="O9" s="11">
        <v>-1345047</v>
      </c>
      <c r="P9" s="11">
        <v>78261160</v>
      </c>
      <c r="Q9" s="11">
        <v>34871930</v>
      </c>
      <c r="R9" s="11">
        <v>-83166981</v>
      </c>
      <c r="S9" s="11">
        <v>-2159987</v>
      </c>
      <c r="T9" s="11">
        <v>-22938567</v>
      </c>
      <c r="U9" s="11">
        <v>-38228</v>
      </c>
      <c r="V9" s="11">
        <v>-857065</v>
      </c>
      <c r="W9" s="11">
        <v>-19427630</v>
      </c>
      <c r="X9" s="11">
        <v>13969488</v>
      </c>
      <c r="Y9" s="11">
        <v>-5895018</v>
      </c>
      <c r="Z9" s="11">
        <v>3751792</v>
      </c>
      <c r="AA9" s="11">
        <v>-4518319</v>
      </c>
      <c r="AB9" s="11">
        <v>-6569630</v>
      </c>
      <c r="AC9" s="11">
        <v>2496067</v>
      </c>
      <c r="AD9" s="11">
        <v>-796945573</v>
      </c>
      <c r="AE9" s="11">
        <v>9236310</v>
      </c>
    </row>
    <row r="10" spans="1:31" ht="12.75">
      <c r="A10" s="8" t="s">
        <v>74</v>
      </c>
      <c r="B10" s="11">
        <f>IF((B142+B143)=0,0,(B144-(B149-(((B146+B147+B148)*(B141/(B142+B143)))-B145))))</f>
        <v>24593622.44762376</v>
      </c>
      <c r="C10" s="11">
        <f aca="true" t="shared" si="1" ref="C10:AE10">IF((C142+C143)=0,0,(C144-(C149-(((C146+C147+C148)*(C141/(C142+C143)))-C145))))</f>
        <v>114673296.18022865</v>
      </c>
      <c r="D10" s="11">
        <f t="shared" si="1"/>
        <v>54816951.31277487</v>
      </c>
      <c r="E10" s="11">
        <f t="shared" si="1"/>
        <v>121938952.02615912</v>
      </c>
      <c r="F10" s="11">
        <f t="shared" si="1"/>
        <v>79914875.71607277</v>
      </c>
      <c r="G10" s="11">
        <f t="shared" si="1"/>
        <v>362228401.14825785</v>
      </c>
      <c r="H10" s="11">
        <f t="shared" si="1"/>
        <v>-364552121.6512654</v>
      </c>
      <c r="I10" s="11">
        <f t="shared" si="1"/>
        <v>2852898.8093652376</v>
      </c>
      <c r="J10" s="11">
        <f t="shared" si="1"/>
        <v>365274131.0967473</v>
      </c>
      <c r="K10" s="11">
        <f t="shared" si="1"/>
        <v>16190964.418009728</v>
      </c>
      <c r="L10" s="11">
        <f t="shared" si="1"/>
        <v>-89757362.30191791</v>
      </c>
      <c r="M10" s="11">
        <f t="shared" si="1"/>
        <v>40696875.146071166</v>
      </c>
      <c r="N10" s="11">
        <f t="shared" si="1"/>
        <v>26697326.282565504</v>
      </c>
      <c r="O10" s="11">
        <f t="shared" si="1"/>
        <v>36488724.050300285</v>
      </c>
      <c r="P10" s="11">
        <f t="shared" si="1"/>
        <v>113395509.19016582</v>
      </c>
      <c r="Q10" s="11">
        <f t="shared" si="1"/>
        <v>156244248.12858638</v>
      </c>
      <c r="R10" s="11">
        <f t="shared" si="1"/>
        <v>48793692.37246022</v>
      </c>
      <c r="S10" s="11">
        <f t="shared" si="1"/>
        <v>5185260.414824843</v>
      </c>
      <c r="T10" s="11">
        <f t="shared" si="1"/>
        <v>97078755.04886591</v>
      </c>
      <c r="U10" s="11">
        <f t="shared" si="1"/>
        <v>-16291459.619151182</v>
      </c>
      <c r="V10" s="11">
        <f t="shared" si="1"/>
        <v>16627783.242955998</v>
      </c>
      <c r="W10" s="11">
        <f t="shared" si="1"/>
        <v>4683567.173357792</v>
      </c>
      <c r="X10" s="11">
        <f t="shared" si="1"/>
        <v>367083247.54747605</v>
      </c>
      <c r="Y10" s="11">
        <f t="shared" si="1"/>
        <v>19251964.809486777</v>
      </c>
      <c r="Z10" s="11">
        <f t="shared" si="1"/>
        <v>0</v>
      </c>
      <c r="AA10" s="11">
        <f t="shared" si="1"/>
        <v>15924222.61432761</v>
      </c>
      <c r="AB10" s="11">
        <f t="shared" si="1"/>
        <v>29959281.871756624</v>
      </c>
      <c r="AC10" s="11">
        <f t="shared" si="1"/>
        <v>409280.49180897884</v>
      </c>
      <c r="AD10" s="11">
        <f t="shared" si="1"/>
        <v>0</v>
      </c>
      <c r="AE10" s="11">
        <f t="shared" si="1"/>
        <v>233081369.4048488</v>
      </c>
    </row>
    <row r="11" spans="1:31" ht="12.75">
      <c r="A11" s="8" t="s">
        <v>75</v>
      </c>
      <c r="B11" s="12">
        <f>IF(((B150+B151+(B152*B153/100))/12)=0,0,B8/((B150+B151+(B152*B153/100))/12))</f>
        <v>5.499628971239388</v>
      </c>
      <c r="C11" s="12">
        <f aca="true" t="shared" si="2" ref="C11:AE11">IF(((C150+C151+(C152*C153/100))/12)=0,0,C8/((C150+C151+(C152*C153/100))/12))</f>
        <v>4.87650762126505</v>
      </c>
      <c r="D11" s="12">
        <f t="shared" si="2"/>
        <v>0.2112704882041282</v>
      </c>
      <c r="E11" s="12">
        <f t="shared" si="2"/>
        <v>0.05519693893220198</v>
      </c>
      <c r="F11" s="12">
        <f t="shared" si="2"/>
        <v>5.555288461227828</v>
      </c>
      <c r="G11" s="12">
        <f t="shared" si="2"/>
        <v>1.8316694155285034</v>
      </c>
      <c r="H11" s="12">
        <f t="shared" si="2"/>
        <v>0.8960283709258118</v>
      </c>
      <c r="I11" s="12">
        <f t="shared" si="2"/>
        <v>1.660028082149625</v>
      </c>
      <c r="J11" s="12">
        <f t="shared" si="2"/>
        <v>3.4371854509968993</v>
      </c>
      <c r="K11" s="12">
        <f t="shared" si="2"/>
        <v>0.26098419100649095</v>
      </c>
      <c r="L11" s="12">
        <f t="shared" si="2"/>
        <v>1.62984284412198</v>
      </c>
      <c r="M11" s="12">
        <f t="shared" si="2"/>
        <v>3.583428542986392</v>
      </c>
      <c r="N11" s="12">
        <f t="shared" si="2"/>
        <v>12.310573895925867</v>
      </c>
      <c r="O11" s="12">
        <f t="shared" si="2"/>
        <v>7.213938239138805</v>
      </c>
      <c r="P11" s="12">
        <f t="shared" si="2"/>
        <v>2.1489573290795834</v>
      </c>
      <c r="Q11" s="12">
        <f t="shared" si="2"/>
        <v>12.20867844578271</v>
      </c>
      <c r="R11" s="12">
        <f t="shared" si="2"/>
        <v>1.182685031760846</v>
      </c>
      <c r="S11" s="12">
        <f t="shared" si="2"/>
        <v>0.10871833355278909</v>
      </c>
      <c r="T11" s="12">
        <f t="shared" si="2"/>
        <v>2.4556564675110524</v>
      </c>
      <c r="U11" s="12">
        <f t="shared" si="2"/>
        <v>0.03638911227861474</v>
      </c>
      <c r="V11" s="12">
        <f t="shared" si="2"/>
        <v>0.7354534958359565</v>
      </c>
      <c r="W11" s="12">
        <f t="shared" si="2"/>
        <v>1.7013763839837073</v>
      </c>
      <c r="X11" s="12">
        <f t="shared" si="2"/>
        <v>5.985416347522906</v>
      </c>
      <c r="Y11" s="12">
        <f t="shared" si="2"/>
        <v>5.19458733715996</v>
      </c>
      <c r="Z11" s="12">
        <f t="shared" si="2"/>
        <v>0.2619857277038501</v>
      </c>
      <c r="AA11" s="12">
        <f t="shared" si="2"/>
        <v>1.1827961156482636</v>
      </c>
      <c r="AB11" s="12">
        <f t="shared" si="2"/>
        <v>3.5911043847182422</v>
      </c>
      <c r="AC11" s="12">
        <f t="shared" si="2"/>
        <v>0.3905097781485001</v>
      </c>
      <c r="AD11" s="12">
        <f t="shared" si="2"/>
        <v>-31.065118759369476</v>
      </c>
      <c r="AE11" s="12">
        <f t="shared" si="2"/>
        <v>2.5581400999319954</v>
      </c>
    </row>
    <row r="12" spans="1:31" ht="12.75">
      <c r="A12" s="9" t="s">
        <v>76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2.75">
      <c r="A13" s="8" t="s">
        <v>77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2.75">
      <c r="A14" s="15" t="s">
        <v>78</v>
      </c>
      <c r="B14" s="16">
        <f>IF(B154=0,0,(B5-B154)*100/B154)</f>
        <v>18.647593892565755</v>
      </c>
      <c r="C14" s="16">
        <f aca="true" t="shared" si="3" ref="C14:AE14">IF(C154=0,0,(C5-C154)*100/C154)</f>
        <v>12.885195011493346</v>
      </c>
      <c r="D14" s="16">
        <f t="shared" si="3"/>
        <v>15.62719802154905</v>
      </c>
      <c r="E14" s="16">
        <f t="shared" si="3"/>
        <v>24.36862653752521</v>
      </c>
      <c r="F14" s="16">
        <f t="shared" si="3"/>
        <v>29.166233673820603</v>
      </c>
      <c r="G14" s="16">
        <f t="shared" si="3"/>
        <v>-8.990125681668987</v>
      </c>
      <c r="H14" s="16">
        <f t="shared" si="3"/>
        <v>22.116827695972397</v>
      </c>
      <c r="I14" s="16">
        <f t="shared" si="3"/>
        <v>28.034209580883985</v>
      </c>
      <c r="J14" s="16">
        <f t="shared" si="3"/>
        <v>-0.5914464825373688</v>
      </c>
      <c r="K14" s="16">
        <f t="shared" si="3"/>
        <v>14.533221226962826</v>
      </c>
      <c r="L14" s="16">
        <f t="shared" si="3"/>
        <v>19.412362565934885</v>
      </c>
      <c r="M14" s="16">
        <f t="shared" si="3"/>
        <v>22.757804096814755</v>
      </c>
      <c r="N14" s="16">
        <f t="shared" si="3"/>
        <v>11.99686892699271</v>
      </c>
      <c r="O14" s="16">
        <f t="shared" si="3"/>
        <v>20.578601520860712</v>
      </c>
      <c r="P14" s="16">
        <f t="shared" si="3"/>
        <v>7.9154471592150975</v>
      </c>
      <c r="Q14" s="16">
        <f t="shared" si="3"/>
        <v>19.75948882048561</v>
      </c>
      <c r="R14" s="16">
        <f t="shared" si="3"/>
        <v>3.8133601657608516</v>
      </c>
      <c r="S14" s="16">
        <f t="shared" si="3"/>
        <v>14.33150513094275</v>
      </c>
      <c r="T14" s="16">
        <f t="shared" si="3"/>
        <v>12.68789841481559</v>
      </c>
      <c r="U14" s="16">
        <f t="shared" si="3"/>
        <v>30.50890616465878</v>
      </c>
      <c r="V14" s="16">
        <f t="shared" si="3"/>
        <v>10.758275167295121</v>
      </c>
      <c r="W14" s="16">
        <f t="shared" si="3"/>
        <v>10.993526887472672</v>
      </c>
      <c r="X14" s="16">
        <f t="shared" si="3"/>
        <v>15.862855993982519</v>
      </c>
      <c r="Y14" s="16">
        <f t="shared" si="3"/>
        <v>37.873779787539476</v>
      </c>
      <c r="Z14" s="16">
        <f t="shared" si="3"/>
        <v>0.5703899774517901</v>
      </c>
      <c r="AA14" s="16">
        <f t="shared" si="3"/>
        <v>18.244049127762313</v>
      </c>
      <c r="AB14" s="16">
        <f t="shared" si="3"/>
        <v>20.020526210795186</v>
      </c>
      <c r="AC14" s="16">
        <f t="shared" si="3"/>
        <v>19.339082954566834</v>
      </c>
      <c r="AD14" s="16">
        <f t="shared" si="3"/>
        <v>88.27505890637272</v>
      </c>
      <c r="AE14" s="16">
        <f t="shared" si="3"/>
        <v>1.2910463313444174</v>
      </c>
    </row>
    <row r="15" spans="1:31" ht="12.75">
      <c r="A15" s="17" t="s">
        <v>79</v>
      </c>
      <c r="B15" s="18">
        <f>IF(B156=0,0,(B155-B156)*100/B156)</f>
        <v>16.666666666666668</v>
      </c>
      <c r="C15" s="18">
        <f aca="true" t="shared" si="4" ref="C15:AE15">IF(C156=0,0,(C155-C156)*100/C156)</f>
        <v>4.799993957521376</v>
      </c>
      <c r="D15" s="18">
        <f t="shared" si="4"/>
        <v>-3.776134375</v>
      </c>
      <c r="E15" s="18">
        <f t="shared" si="4"/>
        <v>76.3879405664451</v>
      </c>
      <c r="F15" s="18">
        <f t="shared" si="4"/>
        <v>41.2740339962598</v>
      </c>
      <c r="G15" s="18">
        <f t="shared" si="4"/>
        <v>0</v>
      </c>
      <c r="H15" s="18">
        <f t="shared" si="4"/>
        <v>26.516478931998332</v>
      </c>
      <c r="I15" s="18">
        <f t="shared" si="4"/>
        <v>0</v>
      </c>
      <c r="J15" s="18">
        <f t="shared" si="4"/>
        <v>-48.27797987196652</v>
      </c>
      <c r="K15" s="18">
        <f t="shared" si="4"/>
        <v>23.593214579026366</v>
      </c>
      <c r="L15" s="18">
        <f t="shared" si="4"/>
        <v>0</v>
      </c>
      <c r="M15" s="18">
        <f t="shared" si="4"/>
        <v>9.773371104815864</v>
      </c>
      <c r="N15" s="18">
        <f t="shared" si="4"/>
        <v>-40.88700591576241</v>
      </c>
      <c r="O15" s="18">
        <f t="shared" si="4"/>
        <v>30.199496938060978</v>
      </c>
      <c r="P15" s="18">
        <f t="shared" si="4"/>
        <v>10</v>
      </c>
      <c r="Q15" s="18">
        <f t="shared" si="4"/>
        <v>4.800001338932932</v>
      </c>
      <c r="R15" s="18">
        <f t="shared" si="4"/>
        <v>0</v>
      </c>
      <c r="S15" s="18">
        <f t="shared" si="4"/>
        <v>57.92651255296618</v>
      </c>
      <c r="T15" s="18">
        <f t="shared" si="4"/>
        <v>1.7586725917340742</v>
      </c>
      <c r="U15" s="18">
        <f t="shared" si="4"/>
        <v>14.715655558720213</v>
      </c>
      <c r="V15" s="18">
        <f t="shared" si="4"/>
        <v>9.278350515463918</v>
      </c>
      <c r="W15" s="18">
        <f t="shared" si="4"/>
        <v>0.9397974586226918</v>
      </c>
      <c r="X15" s="18">
        <f t="shared" si="4"/>
        <v>6.224578699399834</v>
      </c>
      <c r="Y15" s="18">
        <f t="shared" si="4"/>
        <v>0</v>
      </c>
      <c r="Z15" s="18">
        <f t="shared" si="4"/>
        <v>76.03738420035717</v>
      </c>
      <c r="AA15" s="18">
        <f t="shared" si="4"/>
        <v>-12.726666666666667</v>
      </c>
      <c r="AB15" s="18">
        <f t="shared" si="4"/>
        <v>-7.828260118504713</v>
      </c>
      <c r="AC15" s="18">
        <f t="shared" si="4"/>
        <v>8</v>
      </c>
      <c r="AD15" s="18">
        <f t="shared" si="4"/>
        <v>23.495074790222546</v>
      </c>
      <c r="AE15" s="18">
        <f t="shared" si="4"/>
        <v>0</v>
      </c>
    </row>
    <row r="16" spans="1:31" ht="12.75">
      <c r="A16" s="17" t="s">
        <v>80</v>
      </c>
      <c r="B16" s="18">
        <f>IF(B158=0,0,(B157-B158)*100/B158)</f>
        <v>0</v>
      </c>
      <c r="C16" s="18">
        <f aca="true" t="shared" si="5" ref="C16:AE16">IF(C158=0,0,(C157-C158)*100/C158)</f>
        <v>5.633340785224836</v>
      </c>
      <c r="D16" s="18">
        <f t="shared" si="5"/>
        <v>13.060555069889517</v>
      </c>
      <c r="E16" s="18">
        <f t="shared" si="5"/>
        <v>10.845089940179749</v>
      </c>
      <c r="F16" s="18">
        <f t="shared" si="5"/>
        <v>0</v>
      </c>
      <c r="G16" s="18">
        <f t="shared" si="5"/>
        <v>0</v>
      </c>
      <c r="H16" s="18">
        <f t="shared" si="5"/>
        <v>11.09545819701715</v>
      </c>
      <c r="I16" s="18">
        <f t="shared" si="5"/>
        <v>0</v>
      </c>
      <c r="J16" s="18">
        <f t="shared" si="5"/>
        <v>0</v>
      </c>
      <c r="K16" s="18">
        <f t="shared" si="5"/>
        <v>12.653342615125421</v>
      </c>
      <c r="L16" s="18">
        <f t="shared" si="5"/>
        <v>0</v>
      </c>
      <c r="M16" s="18">
        <f t="shared" si="5"/>
        <v>14.052229458132155</v>
      </c>
      <c r="N16" s="18">
        <f t="shared" si="5"/>
        <v>0</v>
      </c>
      <c r="O16" s="18">
        <f t="shared" si="5"/>
        <v>6.000001577720379</v>
      </c>
      <c r="P16" s="18">
        <f t="shared" si="5"/>
        <v>2.3807490631340347</v>
      </c>
      <c r="Q16" s="18">
        <f t="shared" si="5"/>
        <v>0</v>
      </c>
      <c r="R16" s="18">
        <f t="shared" si="5"/>
        <v>0</v>
      </c>
      <c r="S16" s="18">
        <f t="shared" si="5"/>
        <v>22.97070700879291</v>
      </c>
      <c r="T16" s="18">
        <f t="shared" si="5"/>
        <v>6.856819259065326</v>
      </c>
      <c r="U16" s="18">
        <f t="shared" si="5"/>
        <v>47.908149721263605</v>
      </c>
      <c r="V16" s="18">
        <f t="shared" si="5"/>
        <v>18.15496368038741</v>
      </c>
      <c r="W16" s="18">
        <f t="shared" si="5"/>
        <v>1.7879582171466302</v>
      </c>
      <c r="X16" s="18">
        <f t="shared" si="5"/>
        <v>11.210356938188765</v>
      </c>
      <c r="Y16" s="18">
        <f t="shared" si="5"/>
        <v>0</v>
      </c>
      <c r="Z16" s="18">
        <f t="shared" si="5"/>
        <v>11.355874326730396</v>
      </c>
      <c r="AA16" s="18">
        <f t="shared" si="5"/>
        <v>11.842323061895035</v>
      </c>
      <c r="AB16" s="18">
        <f t="shared" si="5"/>
        <v>0</v>
      </c>
      <c r="AC16" s="18">
        <f t="shared" si="5"/>
        <v>0</v>
      </c>
      <c r="AD16" s="18">
        <f t="shared" si="5"/>
        <v>0</v>
      </c>
      <c r="AE16" s="18">
        <f t="shared" si="5"/>
        <v>0</v>
      </c>
    </row>
    <row r="17" spans="1:31" ht="12.75">
      <c r="A17" s="17" t="s">
        <v>81</v>
      </c>
      <c r="B17" s="18">
        <f>IF(B160=0,0,(B159-B160)*100/B160)</f>
        <v>0</v>
      </c>
      <c r="C17" s="18">
        <f aca="true" t="shared" si="6" ref="C17:AE17">IF(C160=0,0,(C159-C160)*100/C160)</f>
        <v>0</v>
      </c>
      <c r="D17" s="18">
        <f t="shared" si="6"/>
        <v>0</v>
      </c>
      <c r="E17" s="18">
        <f t="shared" si="6"/>
        <v>0</v>
      </c>
      <c r="F17" s="18">
        <f t="shared" si="6"/>
        <v>0</v>
      </c>
      <c r="G17" s="18">
        <f t="shared" si="6"/>
        <v>-62.061470851914436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 t="shared" si="6"/>
        <v>19.55170696417685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8">
        <f t="shared" si="6"/>
        <v>-7.351393990830674</v>
      </c>
      <c r="Q17" s="18">
        <f t="shared" si="6"/>
        <v>0</v>
      </c>
      <c r="R17" s="18">
        <f t="shared" si="6"/>
        <v>5.999362617517395</v>
      </c>
      <c r="S17" s="18">
        <f t="shared" si="6"/>
        <v>10.000243848117329</v>
      </c>
      <c r="T17" s="18">
        <f t="shared" si="6"/>
        <v>3.4526771471148443</v>
      </c>
      <c r="U17" s="18">
        <f t="shared" si="6"/>
        <v>82.01395812562313</v>
      </c>
      <c r="V17" s="18">
        <f t="shared" si="6"/>
        <v>10</v>
      </c>
      <c r="W17" s="18">
        <f t="shared" si="6"/>
        <v>-3.904469498641923</v>
      </c>
      <c r="X17" s="18">
        <f t="shared" si="6"/>
        <v>15.885444527094263</v>
      </c>
      <c r="Y17" s="18">
        <f t="shared" si="6"/>
        <v>0</v>
      </c>
      <c r="Z17" s="18">
        <f t="shared" si="6"/>
        <v>-100</v>
      </c>
      <c r="AA17" s="18">
        <f t="shared" si="6"/>
        <v>0</v>
      </c>
      <c r="AB17" s="18">
        <f t="shared" si="6"/>
        <v>0</v>
      </c>
      <c r="AC17" s="18">
        <f t="shared" si="6"/>
        <v>0</v>
      </c>
      <c r="AD17" s="18">
        <f t="shared" si="6"/>
        <v>0</v>
      </c>
      <c r="AE17" s="18">
        <f t="shared" si="6"/>
        <v>-5.397520058351568</v>
      </c>
    </row>
    <row r="18" spans="1:31" ht="12.75">
      <c r="A18" s="17" t="s">
        <v>82</v>
      </c>
      <c r="B18" s="18">
        <f>IF(B162=0,0,(B161-B162)*100/B162)</f>
        <v>14.563392725666324</v>
      </c>
      <c r="C18" s="18">
        <f aca="true" t="shared" si="7" ref="C18:AE18">IF(C162=0,0,(C161-C162)*100/C162)</f>
        <v>5.301273309887434</v>
      </c>
      <c r="D18" s="18">
        <f t="shared" si="7"/>
        <v>10.515378958622335</v>
      </c>
      <c r="E18" s="18">
        <f t="shared" si="7"/>
        <v>36.621346998097536</v>
      </c>
      <c r="F18" s="18">
        <f t="shared" si="7"/>
        <v>31.458973250825725</v>
      </c>
      <c r="G18" s="18">
        <f t="shared" si="7"/>
        <v>-57.52463185337108</v>
      </c>
      <c r="H18" s="18">
        <f t="shared" si="7"/>
        <v>17.40526231801072</v>
      </c>
      <c r="I18" s="18">
        <f t="shared" si="7"/>
        <v>10.984512709302784</v>
      </c>
      <c r="J18" s="18">
        <f t="shared" si="7"/>
        <v>-17.86293522415759</v>
      </c>
      <c r="K18" s="18">
        <f t="shared" si="7"/>
        <v>14.289071266363878</v>
      </c>
      <c r="L18" s="18">
        <f t="shared" si="7"/>
        <v>19.55170696417685</v>
      </c>
      <c r="M18" s="18">
        <f t="shared" si="7"/>
        <v>10.924475768516116</v>
      </c>
      <c r="N18" s="18">
        <f t="shared" si="7"/>
        <v>-40.88700591576241</v>
      </c>
      <c r="O18" s="18">
        <f t="shared" si="7"/>
        <v>14.638336931943726</v>
      </c>
      <c r="P18" s="18">
        <f t="shared" si="7"/>
        <v>1.3202251795773574</v>
      </c>
      <c r="Q18" s="18">
        <f t="shared" si="7"/>
        <v>4.800003684242774</v>
      </c>
      <c r="R18" s="18">
        <f t="shared" si="7"/>
        <v>5.999362617517395</v>
      </c>
      <c r="S18" s="18">
        <f t="shared" si="7"/>
        <v>21.937162277195725</v>
      </c>
      <c r="T18" s="18">
        <f t="shared" si="7"/>
        <v>6.345731004099418</v>
      </c>
      <c r="U18" s="18">
        <f t="shared" si="7"/>
        <v>41.8108137510879</v>
      </c>
      <c r="V18" s="18">
        <f t="shared" si="7"/>
        <v>14.967085577498503</v>
      </c>
      <c r="W18" s="18">
        <f t="shared" si="7"/>
        <v>2.624256874111576</v>
      </c>
      <c r="X18" s="18">
        <f t="shared" si="7"/>
        <v>11.480472634587748</v>
      </c>
      <c r="Y18" s="18">
        <f t="shared" si="7"/>
        <v>29.439847231063016</v>
      </c>
      <c r="Z18" s="18">
        <f t="shared" si="7"/>
        <v>22.442452849213083</v>
      </c>
      <c r="AA18" s="18">
        <f t="shared" si="7"/>
        <v>0.8691970959935467</v>
      </c>
      <c r="AB18" s="18">
        <f t="shared" si="7"/>
        <v>-7.828260118504713</v>
      </c>
      <c r="AC18" s="18">
        <f t="shared" si="7"/>
        <v>14.186617507690922</v>
      </c>
      <c r="AD18" s="18">
        <f t="shared" si="7"/>
        <v>30.196936542669583</v>
      </c>
      <c r="AE18" s="18">
        <f t="shared" si="7"/>
        <v>17.943107221006564</v>
      </c>
    </row>
    <row r="19" spans="1:31" ht="12.75">
      <c r="A19" s="17" t="s">
        <v>83</v>
      </c>
      <c r="B19" s="18">
        <f>IF(B164=0,0,(B163-B164)*100/B164)</f>
        <v>27.121050564004715</v>
      </c>
      <c r="C19" s="18">
        <f aca="true" t="shared" si="8" ref="C19:AE19">IF(C164=0,0,(C163-C164)*100/C164)</f>
        <v>23.91914066591409</v>
      </c>
      <c r="D19" s="18">
        <f t="shared" si="8"/>
        <v>30.085057997727844</v>
      </c>
      <c r="E19" s="18">
        <f t="shared" si="8"/>
        <v>27.878350577209833</v>
      </c>
      <c r="F19" s="18">
        <f t="shared" si="8"/>
        <v>23.51208243569445</v>
      </c>
      <c r="G19" s="18">
        <f t="shared" si="8"/>
        <v>5.483254096836737</v>
      </c>
      <c r="H19" s="18">
        <f t="shared" si="8"/>
        <v>11.616433231229687</v>
      </c>
      <c r="I19" s="18">
        <f t="shared" si="8"/>
        <v>33.960193469561894</v>
      </c>
      <c r="J19" s="18">
        <f t="shared" si="8"/>
        <v>30.917092546548968</v>
      </c>
      <c r="K19" s="18">
        <f t="shared" si="8"/>
        <v>24.816257874049537</v>
      </c>
      <c r="L19" s="18">
        <f t="shared" si="8"/>
        <v>19.94056906142739</v>
      </c>
      <c r="M19" s="18">
        <f t="shared" si="8"/>
        <v>26.770694396416868</v>
      </c>
      <c r="N19" s="18">
        <f t="shared" si="8"/>
        <v>14.096126602490868</v>
      </c>
      <c r="O19" s="18">
        <f t="shared" si="8"/>
        <v>17.01140476390876</v>
      </c>
      <c r="P19" s="18">
        <f t="shared" si="8"/>
        <v>21.98983268312581</v>
      </c>
      <c r="Q19" s="18">
        <f t="shared" si="8"/>
        <v>26.688746448277023</v>
      </c>
      <c r="R19" s="18">
        <f t="shared" si="8"/>
        <v>14.989841742904488</v>
      </c>
      <c r="S19" s="18">
        <f t="shared" si="8"/>
        <v>-6.15338968332079</v>
      </c>
      <c r="T19" s="18">
        <f t="shared" si="8"/>
        <v>19.241804856220107</v>
      </c>
      <c r="U19" s="18">
        <f t="shared" si="8"/>
        <v>20.193357243099953</v>
      </c>
      <c r="V19" s="18">
        <f t="shared" si="8"/>
        <v>1.3296829279993072</v>
      </c>
      <c r="W19" s="18">
        <f t="shared" si="8"/>
        <v>11.447298424436665</v>
      </c>
      <c r="X19" s="18">
        <f t="shared" si="8"/>
        <v>22.48475347808643</v>
      </c>
      <c r="Y19" s="18">
        <f t="shared" si="8"/>
        <v>40.617104871324415</v>
      </c>
      <c r="Z19" s="18">
        <f t="shared" si="8"/>
        <v>-3.3115409851617033</v>
      </c>
      <c r="AA19" s="18">
        <f t="shared" si="8"/>
        <v>26.963625388974513</v>
      </c>
      <c r="AB19" s="18">
        <f t="shared" si="8"/>
        <v>25.269780290931067</v>
      </c>
      <c r="AC19" s="18">
        <f t="shared" si="8"/>
        <v>28.867014659709145</v>
      </c>
      <c r="AD19" s="18">
        <f t="shared" si="8"/>
        <v>121.35000107211013</v>
      </c>
      <c r="AE19" s="18">
        <f t="shared" si="8"/>
        <v>-0.11587889348725768</v>
      </c>
    </row>
    <row r="20" spans="1:31" ht="12.75">
      <c r="A20" s="17" t="s">
        <v>84</v>
      </c>
      <c r="B20" s="18">
        <f>IF(B166=0,0,(B165-B166)*100/B166)</f>
        <v>34.239772279926115</v>
      </c>
      <c r="C20" s="18">
        <f aca="true" t="shared" si="9" ref="C20:AE20">IF(C166=0,0,(C165-C166)*100/C166)</f>
        <v>4.2140718562874255</v>
      </c>
      <c r="D20" s="18">
        <f t="shared" si="9"/>
        <v>-15.736894158736376</v>
      </c>
      <c r="E20" s="18">
        <f t="shared" si="9"/>
        <v>-2.110189076052915</v>
      </c>
      <c r="F20" s="18">
        <f t="shared" si="9"/>
        <v>40.99503733849619</v>
      </c>
      <c r="G20" s="18">
        <f t="shared" si="9"/>
        <v>-18.434743103813055</v>
      </c>
      <c r="H20" s="18">
        <f t="shared" si="9"/>
        <v>-100</v>
      </c>
      <c r="I20" s="18">
        <f t="shared" si="9"/>
        <v>4.16493474104248</v>
      </c>
      <c r="J20" s="18">
        <f t="shared" si="9"/>
        <v>-6.107733634949809</v>
      </c>
      <c r="K20" s="18">
        <f t="shared" si="9"/>
        <v>13.303005600988719</v>
      </c>
      <c r="L20" s="18">
        <f t="shared" si="9"/>
        <v>20.136555741634197</v>
      </c>
      <c r="M20" s="18">
        <f t="shared" si="9"/>
        <v>8.452110703245749</v>
      </c>
      <c r="N20" s="18">
        <f t="shared" si="9"/>
        <v>26.954619397862338</v>
      </c>
      <c r="O20" s="18">
        <f t="shared" si="9"/>
        <v>3.3607790242458138</v>
      </c>
      <c r="P20" s="18">
        <f t="shared" si="9"/>
        <v>6.7511601445974</v>
      </c>
      <c r="Q20" s="18">
        <f t="shared" si="9"/>
        <v>53.60176282051282</v>
      </c>
      <c r="R20" s="18">
        <f t="shared" si="9"/>
        <v>-4.316922951143572</v>
      </c>
      <c r="S20" s="18">
        <f t="shared" si="9"/>
        <v>-11.401324181497904</v>
      </c>
      <c r="T20" s="18">
        <f t="shared" si="9"/>
        <v>-2.5350192856516163</v>
      </c>
      <c r="U20" s="18">
        <f t="shared" si="9"/>
        <v>7.814481147814481</v>
      </c>
      <c r="V20" s="18">
        <f t="shared" si="9"/>
        <v>-11.305267806729688</v>
      </c>
      <c r="W20" s="18">
        <f t="shared" si="9"/>
        <v>57.576713378092194</v>
      </c>
      <c r="X20" s="18">
        <f t="shared" si="9"/>
        <v>26.536699358361314</v>
      </c>
      <c r="Y20" s="18">
        <f t="shared" si="9"/>
        <v>0</v>
      </c>
      <c r="Z20" s="18">
        <f t="shared" si="9"/>
        <v>0</v>
      </c>
      <c r="AA20" s="18">
        <f t="shared" si="9"/>
        <v>24.118804091266718</v>
      </c>
      <c r="AB20" s="18">
        <f t="shared" si="9"/>
        <v>4.347977442038571</v>
      </c>
      <c r="AC20" s="18">
        <f t="shared" si="9"/>
        <v>0</v>
      </c>
      <c r="AD20" s="18">
        <f t="shared" si="9"/>
        <v>70.78160461875373</v>
      </c>
      <c r="AE20" s="18">
        <f t="shared" si="9"/>
        <v>45.47542307673594</v>
      </c>
    </row>
    <row r="21" spans="1:31" ht="12.75">
      <c r="A21" s="17" t="s">
        <v>85</v>
      </c>
      <c r="B21" s="18">
        <f>IF((B142+B143)=0,0,B141*100/(B142+B143))</f>
        <v>60.46531706488822</v>
      </c>
      <c r="C21" s="18">
        <f aca="true" t="shared" si="10" ref="C21:AE21">IF((C142+C143)=0,0,C141*100/(C142+C143))</f>
        <v>82.98143477273447</v>
      </c>
      <c r="D21" s="18">
        <f t="shared" si="10"/>
        <v>88.09000297017354</v>
      </c>
      <c r="E21" s="18">
        <f t="shared" si="10"/>
        <v>76.44839852868539</v>
      </c>
      <c r="F21" s="18">
        <f t="shared" si="10"/>
        <v>125.27195130321404</v>
      </c>
      <c r="G21" s="18">
        <f t="shared" si="10"/>
        <v>100.00025453609115</v>
      </c>
      <c r="H21" s="18">
        <f t="shared" si="10"/>
        <v>98.68881702292902</v>
      </c>
      <c r="I21" s="18">
        <f t="shared" si="10"/>
        <v>97.1603813630055</v>
      </c>
      <c r="J21" s="18">
        <f t="shared" si="10"/>
        <v>47.953949380478385</v>
      </c>
      <c r="K21" s="18">
        <f t="shared" si="10"/>
        <v>97.81785866668112</v>
      </c>
      <c r="L21" s="18">
        <f t="shared" si="10"/>
        <v>99.99965833475662</v>
      </c>
      <c r="M21" s="18">
        <f t="shared" si="10"/>
        <v>98.89317063835286</v>
      </c>
      <c r="N21" s="18">
        <f t="shared" si="10"/>
        <v>95.87326282565503</v>
      </c>
      <c r="O21" s="18">
        <f t="shared" si="10"/>
        <v>67.38711567474515</v>
      </c>
      <c r="P21" s="18">
        <f t="shared" si="10"/>
        <v>86.22922512530272</v>
      </c>
      <c r="Q21" s="18">
        <f t="shared" si="10"/>
        <v>87.69129255244444</v>
      </c>
      <c r="R21" s="18">
        <f t="shared" si="10"/>
        <v>21.764151128316957</v>
      </c>
      <c r="S21" s="18">
        <f t="shared" si="10"/>
        <v>87.2414145877182</v>
      </c>
      <c r="T21" s="18">
        <f t="shared" si="10"/>
        <v>94.19395827039953</v>
      </c>
      <c r="U21" s="18">
        <f t="shared" si="10"/>
        <v>85.97780950578431</v>
      </c>
      <c r="V21" s="18">
        <f t="shared" si="10"/>
        <v>91.8703533818432</v>
      </c>
      <c r="W21" s="18">
        <f t="shared" si="10"/>
        <v>86.34249261402819</v>
      </c>
      <c r="X21" s="18">
        <f t="shared" si="10"/>
        <v>99.25917621365258</v>
      </c>
      <c r="Y21" s="18">
        <f t="shared" si="10"/>
        <v>97.33164852255054</v>
      </c>
      <c r="Z21" s="18">
        <f t="shared" si="10"/>
        <v>97.75878236735947</v>
      </c>
      <c r="AA21" s="18">
        <f t="shared" si="10"/>
        <v>88.87943088930025</v>
      </c>
      <c r="AB21" s="18">
        <f t="shared" si="10"/>
        <v>75.13582056131982</v>
      </c>
      <c r="AC21" s="18">
        <f t="shared" si="10"/>
        <v>19.12685950687771</v>
      </c>
      <c r="AD21" s="18">
        <f t="shared" si="10"/>
        <v>99.33334981740718</v>
      </c>
      <c r="AE21" s="18">
        <f t="shared" si="10"/>
        <v>76.83847542936182</v>
      </c>
    </row>
    <row r="22" spans="1:31" ht="12.75">
      <c r="A22" s="17" t="s">
        <v>86</v>
      </c>
      <c r="B22" s="18">
        <f>IF(+B183=0,0,+B192*100/B183)</f>
        <v>45.47405533689865</v>
      </c>
      <c r="C22" s="18">
        <f aca="true" t="shared" si="11" ref="C22:AE22">IF(+C183=0,0,+C192*100/C183)</f>
        <v>69.25658595504139</v>
      </c>
      <c r="D22" s="18">
        <f t="shared" si="11"/>
        <v>87.56867122701857</v>
      </c>
      <c r="E22" s="18">
        <f t="shared" si="11"/>
        <v>75.07011044552463</v>
      </c>
      <c r="F22" s="18">
        <f t="shared" si="11"/>
        <v>137.0595763210254</v>
      </c>
      <c r="G22" s="18">
        <f t="shared" si="11"/>
        <v>98.20713923225578</v>
      </c>
      <c r="H22" s="18">
        <f t="shared" si="11"/>
        <v>92.11111602079743</v>
      </c>
      <c r="I22" s="18">
        <f t="shared" si="11"/>
        <v>65.02152175572392</v>
      </c>
      <c r="J22" s="18">
        <f t="shared" si="11"/>
        <v>28.142992379097343</v>
      </c>
      <c r="K22" s="18">
        <f t="shared" si="11"/>
        <v>95.60955757116034</v>
      </c>
      <c r="L22" s="18">
        <f t="shared" si="11"/>
        <v>91.50660920021691</v>
      </c>
      <c r="M22" s="18">
        <f t="shared" si="11"/>
        <v>94.8752044560656</v>
      </c>
      <c r="N22" s="18">
        <f t="shared" si="11"/>
        <v>58.92718569177362</v>
      </c>
      <c r="O22" s="18">
        <f t="shared" si="11"/>
        <v>59.13744958751623</v>
      </c>
      <c r="P22" s="18">
        <f t="shared" si="11"/>
        <v>83.02396712897013</v>
      </c>
      <c r="Q22" s="18">
        <f t="shared" si="11"/>
        <v>58.81903662837276</v>
      </c>
      <c r="R22" s="18">
        <f t="shared" si="11"/>
        <v>12.974357182329422</v>
      </c>
      <c r="S22" s="18">
        <f t="shared" si="11"/>
        <v>87.01025874648154</v>
      </c>
      <c r="T22" s="18">
        <f t="shared" si="11"/>
        <v>85.02980400506517</v>
      </c>
      <c r="U22" s="18">
        <f t="shared" si="11"/>
        <v>85.29771907141023</v>
      </c>
      <c r="V22" s="18">
        <f t="shared" si="11"/>
        <v>90.307712694992</v>
      </c>
      <c r="W22" s="18">
        <f t="shared" si="11"/>
        <v>81.12535872537042</v>
      </c>
      <c r="X22" s="18">
        <f t="shared" si="11"/>
        <v>92.27908479880382</v>
      </c>
      <c r="Y22" s="18">
        <f t="shared" si="11"/>
        <v>27.99570460928465</v>
      </c>
      <c r="Z22" s="18">
        <f t="shared" si="11"/>
        <v>94.45973040213993</v>
      </c>
      <c r="AA22" s="18">
        <f t="shared" si="11"/>
        <v>82.14738504091736</v>
      </c>
      <c r="AB22" s="18">
        <f t="shared" si="11"/>
        <v>25.798894013643576</v>
      </c>
      <c r="AC22" s="18">
        <f t="shared" si="11"/>
        <v>6.373150788710194</v>
      </c>
      <c r="AD22" s="18">
        <f t="shared" si="11"/>
        <v>94.87471981776766</v>
      </c>
      <c r="AE22" s="18">
        <f t="shared" si="11"/>
        <v>52.544575904016</v>
      </c>
    </row>
    <row r="23" spans="1:31" ht="12.75">
      <c r="A23" s="17" t="s">
        <v>87</v>
      </c>
      <c r="B23" s="18">
        <f>IF(+B183=0,0,+(B184+B192)*100/B183)</f>
        <v>45.47405533689865</v>
      </c>
      <c r="C23" s="18">
        <f aca="true" t="shared" si="12" ref="C23:AE23">IF(+C183=0,0,+(C184+C192)*100/C183)</f>
        <v>69.25658595504139</v>
      </c>
      <c r="D23" s="18">
        <f t="shared" si="12"/>
        <v>87.56867122701857</v>
      </c>
      <c r="E23" s="18">
        <f t="shared" si="12"/>
        <v>75.07011044552463</v>
      </c>
      <c r="F23" s="18">
        <f t="shared" si="12"/>
        <v>137.0595763210254</v>
      </c>
      <c r="G23" s="18">
        <f t="shared" si="12"/>
        <v>98.20713923225578</v>
      </c>
      <c r="H23" s="18">
        <f t="shared" si="12"/>
        <v>92.11111602079743</v>
      </c>
      <c r="I23" s="18">
        <f t="shared" si="12"/>
        <v>87.14617426040053</v>
      </c>
      <c r="J23" s="18">
        <f t="shared" si="12"/>
        <v>28.142992379097343</v>
      </c>
      <c r="K23" s="18">
        <f t="shared" si="12"/>
        <v>95.60955757116034</v>
      </c>
      <c r="L23" s="18">
        <f t="shared" si="12"/>
        <v>91.50660920021691</v>
      </c>
      <c r="M23" s="18">
        <f t="shared" si="12"/>
        <v>94.8752044560656</v>
      </c>
      <c r="N23" s="18">
        <f t="shared" si="12"/>
        <v>58.92718569177362</v>
      </c>
      <c r="O23" s="18">
        <f t="shared" si="12"/>
        <v>59.13744958751623</v>
      </c>
      <c r="P23" s="18">
        <f t="shared" si="12"/>
        <v>83.04916207803477</v>
      </c>
      <c r="Q23" s="18">
        <f t="shared" si="12"/>
        <v>58.81903662837276</v>
      </c>
      <c r="R23" s="18">
        <f t="shared" si="12"/>
        <v>12.974357182329422</v>
      </c>
      <c r="S23" s="18">
        <f t="shared" si="12"/>
        <v>93.82069644089265</v>
      </c>
      <c r="T23" s="18">
        <f t="shared" si="12"/>
        <v>85.02980400506517</v>
      </c>
      <c r="U23" s="18">
        <f t="shared" si="12"/>
        <v>85.29771907141023</v>
      </c>
      <c r="V23" s="18">
        <f t="shared" si="12"/>
        <v>90.307712694992</v>
      </c>
      <c r="W23" s="18">
        <f t="shared" si="12"/>
        <v>81.12535872537042</v>
      </c>
      <c r="X23" s="18">
        <f t="shared" si="12"/>
        <v>92.27908479880382</v>
      </c>
      <c r="Y23" s="18">
        <f t="shared" si="12"/>
        <v>27.241257778512033</v>
      </c>
      <c r="Z23" s="18">
        <f t="shared" si="12"/>
        <v>94.45973040213993</v>
      </c>
      <c r="AA23" s="18">
        <f t="shared" si="12"/>
        <v>82.14738504091736</v>
      </c>
      <c r="AB23" s="18">
        <f t="shared" si="12"/>
        <v>25.798894013643576</v>
      </c>
      <c r="AC23" s="18">
        <f t="shared" si="12"/>
        <v>6.373150788710194</v>
      </c>
      <c r="AD23" s="18">
        <f t="shared" si="12"/>
        <v>94.87471981776766</v>
      </c>
      <c r="AE23" s="18">
        <f t="shared" si="12"/>
        <v>52.544575904016</v>
      </c>
    </row>
    <row r="24" spans="1:31" ht="12.75">
      <c r="A24" s="17" t="s">
        <v>88</v>
      </c>
      <c r="B24" s="18">
        <f>IF(+B5=0,0,+B182*100/B5)</f>
        <v>19.357680504241745</v>
      </c>
      <c r="C24" s="18">
        <f aca="true" t="shared" si="13" ref="C24:AE24">IF(+C5=0,0,+C182*100/C5)</f>
        <v>4.371831073584728</v>
      </c>
      <c r="D24" s="18">
        <f t="shared" si="13"/>
        <v>28.862743907819205</v>
      </c>
      <c r="E24" s="18">
        <f t="shared" si="13"/>
        <v>36.525623623981105</v>
      </c>
      <c r="F24" s="18">
        <f t="shared" si="13"/>
        <v>30.007950515555912</v>
      </c>
      <c r="G24" s="18">
        <f t="shared" si="13"/>
        <v>67.0958587425238</v>
      </c>
      <c r="H24" s="18">
        <f t="shared" si="13"/>
        <v>21.696706218865216</v>
      </c>
      <c r="I24" s="18">
        <f t="shared" si="13"/>
        <v>3.772701953040825</v>
      </c>
      <c r="J24" s="18">
        <f t="shared" si="13"/>
        <v>10.228916618320307</v>
      </c>
      <c r="K24" s="18">
        <f t="shared" si="13"/>
        <v>8.950997688314207</v>
      </c>
      <c r="L24" s="18">
        <f t="shared" si="13"/>
        <v>28.765895904561283</v>
      </c>
      <c r="M24" s="18">
        <f t="shared" si="13"/>
        <v>13.76391003936677</v>
      </c>
      <c r="N24" s="18">
        <f t="shared" si="13"/>
        <v>8.718732630377378</v>
      </c>
      <c r="O24" s="18">
        <f t="shared" si="13"/>
        <v>4.012603581900274</v>
      </c>
      <c r="P24" s="18">
        <f t="shared" si="13"/>
        <v>17.599358741473402</v>
      </c>
      <c r="Q24" s="18">
        <f t="shared" si="13"/>
        <v>31.33973645811317</v>
      </c>
      <c r="R24" s="18">
        <f t="shared" si="13"/>
        <v>15.753973944899137</v>
      </c>
      <c r="S24" s="18">
        <f t="shared" si="13"/>
        <v>47.87234367572719</v>
      </c>
      <c r="T24" s="18">
        <f t="shared" si="13"/>
        <v>23.81702305616732</v>
      </c>
      <c r="U24" s="18">
        <f t="shared" si="13"/>
        <v>29.576062326012792</v>
      </c>
      <c r="V24" s="18">
        <f t="shared" si="13"/>
        <v>33.71972870694353</v>
      </c>
      <c r="W24" s="18">
        <f t="shared" si="13"/>
        <v>4.1682605767225445</v>
      </c>
      <c r="X24" s="18">
        <f t="shared" si="13"/>
        <v>26.425449783198363</v>
      </c>
      <c r="Y24" s="18">
        <f t="shared" si="13"/>
        <v>1.2690946621495869</v>
      </c>
      <c r="Z24" s="18">
        <f t="shared" si="13"/>
        <v>0</v>
      </c>
      <c r="AA24" s="18">
        <f t="shared" si="13"/>
        <v>11.648929276848726</v>
      </c>
      <c r="AB24" s="18">
        <f t="shared" si="13"/>
        <v>11.500658441293007</v>
      </c>
      <c r="AC24" s="18">
        <f t="shared" si="13"/>
        <v>17.986007552438856</v>
      </c>
      <c r="AD24" s="18">
        <f t="shared" si="13"/>
        <v>0</v>
      </c>
      <c r="AE24" s="18">
        <f t="shared" si="13"/>
        <v>37.19120174867726</v>
      </c>
    </row>
    <row r="25" spans="1:31" ht="12.75">
      <c r="A25" s="17" t="s">
        <v>89</v>
      </c>
      <c r="B25" s="18">
        <f>IF(+B142=0,0,+B190*100/B142)</f>
        <v>138.9343041843912</v>
      </c>
      <c r="C25" s="18">
        <f aca="true" t="shared" si="14" ref="C25:AE25">IF(+C142=0,0,+C190*100/C142)</f>
        <v>41.03159418132648</v>
      </c>
      <c r="D25" s="18">
        <f t="shared" si="14"/>
        <v>49.9334976292866</v>
      </c>
      <c r="E25" s="18">
        <f t="shared" si="14"/>
        <v>66.71518962886005</v>
      </c>
      <c r="F25" s="18">
        <f t="shared" si="14"/>
        <v>185.14308123811912</v>
      </c>
      <c r="G25" s="18">
        <f t="shared" si="14"/>
        <v>434.3851383518102</v>
      </c>
      <c r="H25" s="18">
        <f t="shared" si="14"/>
        <v>37.18378268984282</v>
      </c>
      <c r="I25" s="18">
        <f t="shared" si="14"/>
        <v>112.66132457537192</v>
      </c>
      <c r="J25" s="18">
        <f t="shared" si="14"/>
        <v>72.17855581546957</v>
      </c>
      <c r="K25" s="18">
        <f t="shared" si="14"/>
        <v>19.632236198957443</v>
      </c>
      <c r="L25" s="18">
        <f t="shared" si="14"/>
        <v>209.23929425505125</v>
      </c>
      <c r="M25" s="18">
        <f t="shared" si="14"/>
        <v>79.97268645599766</v>
      </c>
      <c r="N25" s="18">
        <f t="shared" si="14"/>
        <v>220.7200993240447</v>
      </c>
      <c r="O25" s="18">
        <f t="shared" si="14"/>
        <v>25.92888555607697</v>
      </c>
      <c r="P25" s="18">
        <f t="shared" si="14"/>
        <v>27.38562397613557</v>
      </c>
      <c r="Q25" s="18">
        <f t="shared" si="14"/>
        <v>405.3554264144309</v>
      </c>
      <c r="R25" s="18">
        <f t="shared" si="14"/>
        <v>247.5947009746198</v>
      </c>
      <c r="S25" s="18">
        <f t="shared" si="14"/>
        <v>66.94667676884721</v>
      </c>
      <c r="T25" s="18">
        <f t="shared" si="14"/>
        <v>39.57874198508694</v>
      </c>
      <c r="U25" s="18">
        <f t="shared" si="14"/>
        <v>46.07857686544657</v>
      </c>
      <c r="V25" s="18">
        <f t="shared" si="14"/>
        <v>49.17093711113981</v>
      </c>
      <c r="W25" s="18">
        <f t="shared" si="14"/>
        <v>6.683825774123249</v>
      </c>
      <c r="X25" s="18">
        <f t="shared" si="14"/>
        <v>56.273869708549334</v>
      </c>
      <c r="Y25" s="18">
        <f t="shared" si="14"/>
        <v>93.20875338087042</v>
      </c>
      <c r="Z25" s="18">
        <f t="shared" si="14"/>
        <v>0</v>
      </c>
      <c r="AA25" s="18">
        <f t="shared" si="14"/>
        <v>39.747195311231955</v>
      </c>
      <c r="AB25" s="18">
        <f t="shared" si="14"/>
        <v>105.76903041925686</v>
      </c>
      <c r="AC25" s="18">
        <f t="shared" si="14"/>
        <v>131.44503934607397</v>
      </c>
      <c r="AD25" s="18">
        <f t="shared" si="14"/>
        <v>0</v>
      </c>
      <c r="AE25" s="18">
        <f t="shared" si="14"/>
        <v>525.4133168418882</v>
      </c>
    </row>
    <row r="26" spans="1:31" ht="12.75">
      <c r="A26" s="8" t="s">
        <v>90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2.75">
      <c r="A27" s="15" t="s">
        <v>91</v>
      </c>
      <c r="B27" s="16">
        <f>IF(B167=0,0,(B6-B167)*100/B167)</f>
        <v>15.921706501210826</v>
      </c>
      <c r="C27" s="16">
        <f aca="true" t="shared" si="15" ref="C27:AE27">IF(C167=0,0,(C6-C167)*100/C167)</f>
        <v>10.883118851215956</v>
      </c>
      <c r="D27" s="16">
        <f t="shared" si="15"/>
        <v>13.421423755570542</v>
      </c>
      <c r="E27" s="16">
        <f t="shared" si="15"/>
        <v>7.1038991505353835</v>
      </c>
      <c r="F27" s="16">
        <f t="shared" si="15"/>
        <v>3.7411247359447755</v>
      </c>
      <c r="G27" s="16">
        <f t="shared" si="15"/>
        <v>12.97169085134921</v>
      </c>
      <c r="H27" s="16">
        <f t="shared" si="15"/>
        <v>14.63906964005863</v>
      </c>
      <c r="I27" s="16">
        <f t="shared" si="15"/>
        <v>27.2520030056765</v>
      </c>
      <c r="J27" s="16">
        <f t="shared" si="15"/>
        <v>16.081672048002</v>
      </c>
      <c r="K27" s="16">
        <f t="shared" si="15"/>
        <v>11.907268424656525</v>
      </c>
      <c r="L27" s="16">
        <f t="shared" si="15"/>
        <v>4.632865060230379</v>
      </c>
      <c r="M27" s="16">
        <f t="shared" si="15"/>
        <v>19.581303281998636</v>
      </c>
      <c r="N27" s="16">
        <f t="shared" si="15"/>
        <v>6.751262471745933</v>
      </c>
      <c r="O27" s="16">
        <f t="shared" si="15"/>
        <v>13.462409317990415</v>
      </c>
      <c r="P27" s="16">
        <f t="shared" si="15"/>
        <v>6.657420363999355</v>
      </c>
      <c r="Q27" s="16">
        <f t="shared" si="15"/>
        <v>23.568201458409185</v>
      </c>
      <c r="R27" s="16">
        <f t="shared" si="15"/>
        <v>3.4955929194755297</v>
      </c>
      <c r="S27" s="16">
        <f t="shared" si="15"/>
        <v>16.551100792279865</v>
      </c>
      <c r="T27" s="16">
        <f t="shared" si="15"/>
        <v>10.748062034976668</v>
      </c>
      <c r="U27" s="16">
        <f t="shared" si="15"/>
        <v>19.687353639168247</v>
      </c>
      <c r="V27" s="16">
        <f t="shared" si="15"/>
        <v>13.332000714101357</v>
      </c>
      <c r="W27" s="16">
        <f t="shared" si="15"/>
        <v>23.990063992427785</v>
      </c>
      <c r="X27" s="16">
        <f t="shared" si="15"/>
        <v>10.116979815372234</v>
      </c>
      <c r="Y27" s="16">
        <f t="shared" si="15"/>
        <v>33.375888827338414</v>
      </c>
      <c r="Z27" s="16">
        <f t="shared" si="15"/>
        <v>83.36266069141945</v>
      </c>
      <c r="AA27" s="16">
        <f t="shared" si="15"/>
        <v>16.787173577461495</v>
      </c>
      <c r="AB27" s="16">
        <f t="shared" si="15"/>
        <v>19.781825002649203</v>
      </c>
      <c r="AC27" s="16">
        <f t="shared" si="15"/>
        <v>17.004352909060255</v>
      </c>
      <c r="AD27" s="16">
        <f t="shared" si="15"/>
        <v>46.93738284951922</v>
      </c>
      <c r="AE27" s="16">
        <f t="shared" si="15"/>
        <v>-4.27821454365989</v>
      </c>
    </row>
    <row r="28" spans="1:31" ht="12.75">
      <c r="A28" s="17" t="s">
        <v>92</v>
      </c>
      <c r="B28" s="18">
        <f>IF(B169=0,0,(B168-B169)*100/B169)</f>
        <v>13.593884119381027</v>
      </c>
      <c r="C28" s="18">
        <f aca="true" t="shared" si="16" ref="C28:AE28">IF(C169=0,0,(C168-C169)*100/C169)</f>
        <v>1.1177337167960961</v>
      </c>
      <c r="D28" s="18">
        <f t="shared" si="16"/>
        <v>9.359282441946002</v>
      </c>
      <c r="E28" s="18">
        <f t="shared" si="16"/>
        <v>3.643711365147878</v>
      </c>
      <c r="F28" s="18">
        <f t="shared" si="16"/>
        <v>10.301240896469624</v>
      </c>
      <c r="G28" s="18">
        <f t="shared" si="16"/>
        <v>6.024542081927623</v>
      </c>
      <c r="H28" s="18">
        <f t="shared" si="16"/>
        <v>23.726915931544433</v>
      </c>
      <c r="I28" s="18">
        <f t="shared" si="16"/>
        <v>27.39163813170642</v>
      </c>
      <c r="J28" s="18">
        <f t="shared" si="16"/>
        <v>11.479065077402572</v>
      </c>
      <c r="K28" s="18">
        <f t="shared" si="16"/>
        <v>5.737647419878118</v>
      </c>
      <c r="L28" s="18">
        <f t="shared" si="16"/>
        <v>5.764386404194392</v>
      </c>
      <c r="M28" s="18">
        <f t="shared" si="16"/>
        <v>7.126739299229915</v>
      </c>
      <c r="N28" s="18">
        <f t="shared" si="16"/>
        <v>10.420132047773473</v>
      </c>
      <c r="O28" s="18">
        <f t="shared" si="16"/>
        <v>4.561495213864772</v>
      </c>
      <c r="P28" s="18">
        <f t="shared" si="16"/>
        <v>13.383136706349207</v>
      </c>
      <c r="Q28" s="18">
        <f t="shared" si="16"/>
        <v>6.46129078951401</v>
      </c>
      <c r="R28" s="18">
        <f t="shared" si="16"/>
        <v>5.667650424622056</v>
      </c>
      <c r="S28" s="18">
        <f t="shared" si="16"/>
        <v>9.446817186319162</v>
      </c>
      <c r="T28" s="18">
        <f t="shared" si="16"/>
        <v>19.515079424166334</v>
      </c>
      <c r="U28" s="18">
        <f t="shared" si="16"/>
        <v>22.104388781819598</v>
      </c>
      <c r="V28" s="18">
        <f t="shared" si="16"/>
        <v>16.19992278843545</v>
      </c>
      <c r="W28" s="18">
        <f t="shared" si="16"/>
        <v>17.858588158467082</v>
      </c>
      <c r="X28" s="18">
        <f t="shared" si="16"/>
        <v>9.61088879597842</v>
      </c>
      <c r="Y28" s="18">
        <f t="shared" si="16"/>
        <v>10.164228824580709</v>
      </c>
      <c r="Z28" s="18">
        <f t="shared" si="16"/>
        <v>37.639063537816654</v>
      </c>
      <c r="AA28" s="18">
        <f t="shared" si="16"/>
        <v>18.60362482095756</v>
      </c>
      <c r="AB28" s="18">
        <f t="shared" si="16"/>
        <v>4.462312864753332</v>
      </c>
      <c r="AC28" s="18">
        <f t="shared" si="16"/>
        <v>6.649647361833792</v>
      </c>
      <c r="AD28" s="18">
        <f t="shared" si="16"/>
        <v>6.206346891198819</v>
      </c>
      <c r="AE28" s="18">
        <f t="shared" si="16"/>
        <v>23.02826068343013</v>
      </c>
    </row>
    <row r="29" spans="1:31" ht="12.75">
      <c r="A29" s="17" t="s">
        <v>93</v>
      </c>
      <c r="B29" s="18">
        <f>IF(B168=0,0,B170*100/B168)</f>
        <v>2.2936178558715374</v>
      </c>
      <c r="C29" s="18">
        <f aca="true" t="shared" si="17" ref="C29:AE29">IF(C168=0,0,C170*100/C168)</f>
        <v>5.118485690741086</v>
      </c>
      <c r="D29" s="18">
        <f t="shared" si="17"/>
        <v>14.75241664964305</v>
      </c>
      <c r="E29" s="18">
        <f t="shared" si="17"/>
        <v>3.3847546419797525</v>
      </c>
      <c r="F29" s="18">
        <f t="shared" si="17"/>
        <v>1.8534335889260376</v>
      </c>
      <c r="G29" s="18">
        <f t="shared" si="17"/>
        <v>4.707265798347513</v>
      </c>
      <c r="H29" s="18">
        <f t="shared" si="17"/>
        <v>8.372343979953065</v>
      </c>
      <c r="I29" s="18">
        <f t="shared" si="17"/>
        <v>0.8340484352470308</v>
      </c>
      <c r="J29" s="18">
        <f t="shared" si="17"/>
        <v>1.3175330696166425</v>
      </c>
      <c r="K29" s="18">
        <f t="shared" si="17"/>
        <v>7.329419057372801</v>
      </c>
      <c r="L29" s="18">
        <f t="shared" si="17"/>
        <v>0</v>
      </c>
      <c r="M29" s="18">
        <f t="shared" si="17"/>
        <v>1.527277452920473</v>
      </c>
      <c r="N29" s="18">
        <f t="shared" si="17"/>
        <v>2.847261598118435</v>
      </c>
      <c r="O29" s="18">
        <f t="shared" si="17"/>
        <v>1.03095631795692</v>
      </c>
      <c r="P29" s="18">
        <f t="shared" si="17"/>
        <v>0</v>
      </c>
      <c r="Q29" s="18">
        <f t="shared" si="17"/>
        <v>1.5641022890902412</v>
      </c>
      <c r="R29" s="18">
        <f t="shared" si="17"/>
        <v>4.223666210670315</v>
      </c>
      <c r="S29" s="18">
        <f t="shared" si="17"/>
        <v>4.906116334891624</v>
      </c>
      <c r="T29" s="18">
        <f t="shared" si="17"/>
        <v>2.8888938372756976</v>
      </c>
      <c r="U29" s="18">
        <f t="shared" si="17"/>
        <v>0</v>
      </c>
      <c r="V29" s="18">
        <f t="shared" si="17"/>
        <v>4.034709162932925</v>
      </c>
      <c r="W29" s="18">
        <f t="shared" si="17"/>
        <v>4.527060358103066</v>
      </c>
      <c r="X29" s="18">
        <f t="shared" si="17"/>
        <v>5.458239100424652</v>
      </c>
      <c r="Y29" s="18">
        <f t="shared" si="17"/>
        <v>0.963463233028273</v>
      </c>
      <c r="Z29" s="18">
        <f t="shared" si="17"/>
        <v>1.8182809308898746</v>
      </c>
      <c r="AA29" s="18">
        <f t="shared" si="17"/>
        <v>1.1973357301796643</v>
      </c>
      <c r="AB29" s="18">
        <f t="shared" si="17"/>
        <v>0.4079803022627776</v>
      </c>
      <c r="AC29" s="18">
        <f t="shared" si="17"/>
        <v>1.0576026366868174</v>
      </c>
      <c r="AD29" s="18">
        <f t="shared" si="17"/>
        <v>0.8912403294519787</v>
      </c>
      <c r="AE29" s="18">
        <f t="shared" si="17"/>
        <v>4.130742721890308</v>
      </c>
    </row>
    <row r="30" spans="1:31" ht="12.75">
      <c r="A30" s="17" t="s">
        <v>94</v>
      </c>
      <c r="B30" s="18">
        <f>IF(B172=0,0,(B171-B172)*100/B172)</f>
        <v>0</v>
      </c>
      <c r="C30" s="18">
        <f aca="true" t="shared" si="18" ref="C30:AE30">IF(C172=0,0,(C171-C172)*100/C172)</f>
        <v>-4.444732685739687</v>
      </c>
      <c r="D30" s="18">
        <f t="shared" si="18"/>
        <v>14.240000097611576</v>
      </c>
      <c r="E30" s="18">
        <f t="shared" si="18"/>
        <v>14.240000096883618</v>
      </c>
      <c r="F30" s="18">
        <f t="shared" si="18"/>
        <v>-100</v>
      </c>
      <c r="G30" s="18">
        <f t="shared" si="18"/>
        <v>0</v>
      </c>
      <c r="H30" s="18">
        <f t="shared" si="18"/>
        <v>50.293311403508774</v>
      </c>
      <c r="I30" s="18">
        <f t="shared" si="18"/>
        <v>0</v>
      </c>
      <c r="J30" s="18">
        <f t="shared" si="18"/>
        <v>0</v>
      </c>
      <c r="K30" s="18">
        <f t="shared" si="18"/>
        <v>15.253887061898665</v>
      </c>
      <c r="L30" s="18">
        <f t="shared" si="18"/>
        <v>0</v>
      </c>
      <c r="M30" s="18">
        <f t="shared" si="18"/>
        <v>24.498547516945635</v>
      </c>
      <c r="N30" s="18">
        <f t="shared" si="18"/>
        <v>0</v>
      </c>
      <c r="O30" s="18">
        <f t="shared" si="18"/>
        <v>0</v>
      </c>
      <c r="P30" s="18">
        <f t="shared" si="18"/>
        <v>11.481481481481481</v>
      </c>
      <c r="Q30" s="18">
        <f t="shared" si="18"/>
        <v>0</v>
      </c>
      <c r="R30" s="18">
        <f t="shared" si="18"/>
        <v>0</v>
      </c>
      <c r="S30" s="18">
        <f t="shared" si="18"/>
        <v>14.240000427234285</v>
      </c>
      <c r="T30" s="18">
        <f t="shared" si="18"/>
        <v>5.1246071047897095</v>
      </c>
      <c r="U30" s="18">
        <f t="shared" si="18"/>
        <v>13.538640220619431</v>
      </c>
      <c r="V30" s="18">
        <f t="shared" si="18"/>
        <v>16.446540880503143</v>
      </c>
      <c r="W30" s="18">
        <f t="shared" si="18"/>
        <v>13.747633765244286</v>
      </c>
      <c r="X30" s="18">
        <f t="shared" si="18"/>
        <v>14.239999881269016</v>
      </c>
      <c r="Y30" s="18">
        <f t="shared" si="18"/>
        <v>0</v>
      </c>
      <c r="Z30" s="18">
        <f t="shared" si="18"/>
        <v>14.239997683383587</v>
      </c>
      <c r="AA30" s="18">
        <f t="shared" si="18"/>
        <v>27.659574468085108</v>
      </c>
      <c r="AB30" s="18">
        <f t="shared" si="18"/>
        <v>0</v>
      </c>
      <c r="AC30" s="18">
        <f t="shared" si="18"/>
        <v>0</v>
      </c>
      <c r="AD30" s="18">
        <f t="shared" si="18"/>
        <v>0</v>
      </c>
      <c r="AE30" s="18">
        <f t="shared" si="18"/>
        <v>0</v>
      </c>
    </row>
    <row r="31" spans="1:31" ht="12.75">
      <c r="A31" s="17" t="s">
        <v>95</v>
      </c>
      <c r="B31" s="18">
        <f>IF(B174=0,0,(B173-B174)*100/B174)</f>
        <v>0</v>
      </c>
      <c r="C31" s="18">
        <f aca="true" t="shared" si="19" ref="C31:AE31">IF(C174=0,0,(C173-C174)*100/C174)</f>
        <v>0</v>
      </c>
      <c r="D31" s="18">
        <f t="shared" si="19"/>
        <v>0</v>
      </c>
      <c r="E31" s="18">
        <f t="shared" si="19"/>
        <v>0</v>
      </c>
      <c r="F31" s="18">
        <f t="shared" si="19"/>
        <v>0</v>
      </c>
      <c r="G31" s="18">
        <f t="shared" si="19"/>
        <v>34.552119472648975</v>
      </c>
      <c r="H31" s="18">
        <f t="shared" si="19"/>
        <v>0</v>
      </c>
      <c r="I31" s="18">
        <f t="shared" si="19"/>
        <v>0</v>
      </c>
      <c r="J31" s="18">
        <f t="shared" si="19"/>
        <v>0</v>
      </c>
      <c r="K31" s="18">
        <f t="shared" si="19"/>
        <v>0</v>
      </c>
      <c r="L31" s="18">
        <f t="shared" si="19"/>
        <v>0</v>
      </c>
      <c r="M31" s="18">
        <f t="shared" si="19"/>
        <v>0</v>
      </c>
      <c r="N31" s="18">
        <f t="shared" si="19"/>
        <v>0</v>
      </c>
      <c r="O31" s="18">
        <f t="shared" si="19"/>
        <v>0</v>
      </c>
      <c r="P31" s="18">
        <f t="shared" si="19"/>
        <v>4.430379746835443</v>
      </c>
      <c r="Q31" s="18">
        <f t="shared" si="19"/>
        <v>0</v>
      </c>
      <c r="R31" s="18">
        <f t="shared" si="19"/>
        <v>0</v>
      </c>
      <c r="S31" s="18">
        <f t="shared" si="19"/>
        <v>9.999998109509855</v>
      </c>
      <c r="T31" s="18">
        <f t="shared" si="19"/>
        <v>5.000001086338018</v>
      </c>
      <c r="U31" s="18">
        <f t="shared" si="19"/>
        <v>0</v>
      </c>
      <c r="V31" s="18">
        <f t="shared" si="19"/>
        <v>-9.411764705882353</v>
      </c>
      <c r="W31" s="18">
        <f t="shared" si="19"/>
        <v>5.000002958994841</v>
      </c>
      <c r="X31" s="18">
        <f t="shared" si="19"/>
        <v>8.500000410358432</v>
      </c>
      <c r="Y31" s="18">
        <f t="shared" si="19"/>
        <v>0</v>
      </c>
      <c r="Z31" s="18">
        <f t="shared" si="19"/>
        <v>0</v>
      </c>
      <c r="AA31" s="18">
        <f t="shared" si="19"/>
        <v>0</v>
      </c>
      <c r="AB31" s="18">
        <f t="shared" si="19"/>
        <v>0</v>
      </c>
      <c r="AC31" s="18">
        <f t="shared" si="19"/>
        <v>0</v>
      </c>
      <c r="AD31" s="18">
        <f t="shared" si="19"/>
        <v>0</v>
      </c>
      <c r="AE31" s="18">
        <f t="shared" si="19"/>
        <v>8.27284739023873</v>
      </c>
    </row>
    <row r="32" spans="1:31" ht="25.5">
      <c r="A32" s="17" t="s">
        <v>96</v>
      </c>
      <c r="B32" s="18">
        <f>IF((B6-B151-B176)=0,0,B168*100/(B6-B151-B176))</f>
        <v>49.51634092667302</v>
      </c>
      <c r="C32" s="18">
        <f aca="true" t="shared" si="20" ref="C32:AE32">IF((C6-C151-C176)=0,0,C168*100/(C6-C151-C176))</f>
        <v>39.39040688840209</v>
      </c>
      <c r="D32" s="18">
        <f t="shared" si="20"/>
        <v>19.747310440510258</v>
      </c>
      <c r="E32" s="18">
        <f t="shared" si="20"/>
        <v>33.47113480193451</v>
      </c>
      <c r="F32" s="18">
        <f t="shared" si="20"/>
        <v>47.022698075646915</v>
      </c>
      <c r="G32" s="18">
        <f t="shared" si="20"/>
        <v>44.82021877512982</v>
      </c>
      <c r="H32" s="18">
        <f t="shared" si="20"/>
        <v>50.506247739965445</v>
      </c>
      <c r="I32" s="18">
        <f t="shared" si="20"/>
        <v>53.6420553777091</v>
      </c>
      <c r="J32" s="18">
        <f t="shared" si="20"/>
        <v>42.54201447520112</v>
      </c>
      <c r="K32" s="18">
        <f t="shared" si="20"/>
        <v>35.905306913546994</v>
      </c>
      <c r="L32" s="18">
        <f t="shared" si="20"/>
        <v>60.28497655045927</v>
      </c>
      <c r="M32" s="18">
        <f t="shared" si="20"/>
        <v>47.96536856594789</v>
      </c>
      <c r="N32" s="18">
        <f t="shared" si="20"/>
        <v>45.64852283003191</v>
      </c>
      <c r="O32" s="18">
        <f t="shared" si="20"/>
        <v>52.54472878571757</v>
      </c>
      <c r="P32" s="18">
        <f t="shared" si="20"/>
        <v>28.101015411396762</v>
      </c>
      <c r="Q32" s="18">
        <f t="shared" si="20"/>
        <v>33.756573553274755</v>
      </c>
      <c r="R32" s="18">
        <f t="shared" si="20"/>
        <v>44.202154141155305</v>
      </c>
      <c r="S32" s="18">
        <f t="shared" si="20"/>
        <v>42.50435863355703</v>
      </c>
      <c r="T32" s="18">
        <f t="shared" si="20"/>
        <v>39.49783808890382</v>
      </c>
      <c r="U32" s="18">
        <f t="shared" si="20"/>
        <v>39.45044449310733</v>
      </c>
      <c r="V32" s="18">
        <f t="shared" si="20"/>
        <v>41.176331368276294</v>
      </c>
      <c r="W32" s="18">
        <f t="shared" si="20"/>
        <v>34.71431586318202</v>
      </c>
      <c r="X32" s="18">
        <f t="shared" si="20"/>
        <v>36.64059768578212</v>
      </c>
      <c r="Y32" s="18">
        <f t="shared" si="20"/>
        <v>46.580876372578274</v>
      </c>
      <c r="Z32" s="18">
        <f t="shared" si="20"/>
        <v>25.44872463213103</v>
      </c>
      <c r="AA32" s="18">
        <f t="shared" si="20"/>
        <v>39.14530959396496</v>
      </c>
      <c r="AB32" s="18">
        <f t="shared" si="20"/>
        <v>34.20972476699935</v>
      </c>
      <c r="AC32" s="18">
        <f t="shared" si="20"/>
        <v>43.34954802378076</v>
      </c>
      <c r="AD32" s="18">
        <f t="shared" si="20"/>
        <v>21.535224014690044</v>
      </c>
      <c r="AE32" s="18">
        <f t="shared" si="20"/>
        <v>46.50633373585723</v>
      </c>
    </row>
    <row r="33" spans="1:31" ht="25.5">
      <c r="A33" s="17" t="s">
        <v>97</v>
      </c>
      <c r="B33" s="18">
        <f>IF((B6-B151-B176)=0,0,B177*100/(B6-B151-B176))</f>
        <v>7.869706333625467</v>
      </c>
      <c r="C33" s="18">
        <f aca="true" t="shared" si="21" ref="C33:AE33">IF((C6-C151-C176)=0,0,C177*100/(C6-C151-C176))</f>
        <v>5.562218008691142</v>
      </c>
      <c r="D33" s="18">
        <f t="shared" si="21"/>
        <v>5.34061899009508</v>
      </c>
      <c r="E33" s="18">
        <f t="shared" si="21"/>
        <v>14.255813702951993</v>
      </c>
      <c r="F33" s="18">
        <f t="shared" si="21"/>
        <v>7.1686612839178565</v>
      </c>
      <c r="G33" s="18">
        <f t="shared" si="21"/>
        <v>1.4766290127840838</v>
      </c>
      <c r="H33" s="18">
        <f t="shared" si="21"/>
        <v>2.923480252320302</v>
      </c>
      <c r="I33" s="18">
        <f t="shared" si="21"/>
        <v>2.6602344384567123</v>
      </c>
      <c r="J33" s="18">
        <f t="shared" si="21"/>
        <v>0.3112764397585378</v>
      </c>
      <c r="K33" s="18">
        <f t="shared" si="21"/>
        <v>0</v>
      </c>
      <c r="L33" s="18">
        <f t="shared" si="21"/>
        <v>0</v>
      </c>
      <c r="M33" s="18">
        <f t="shared" si="21"/>
        <v>2.2761929834712427</v>
      </c>
      <c r="N33" s="18">
        <f t="shared" si="21"/>
        <v>6.617518066456429</v>
      </c>
      <c r="O33" s="18">
        <f t="shared" si="21"/>
        <v>2.6312911347552794</v>
      </c>
      <c r="P33" s="18">
        <f t="shared" si="21"/>
        <v>4.290259446487933</v>
      </c>
      <c r="Q33" s="18">
        <f t="shared" si="21"/>
        <v>8.937154857797804</v>
      </c>
      <c r="R33" s="18">
        <f t="shared" si="21"/>
        <v>4.328169584698624</v>
      </c>
      <c r="S33" s="18">
        <f t="shared" si="21"/>
        <v>1.6202531718405766</v>
      </c>
      <c r="T33" s="18">
        <f t="shared" si="21"/>
        <v>4.922771976746248</v>
      </c>
      <c r="U33" s="18">
        <f t="shared" si="21"/>
        <v>4.182507938689668</v>
      </c>
      <c r="V33" s="18">
        <f t="shared" si="21"/>
        <v>3.139704807553162</v>
      </c>
      <c r="W33" s="18">
        <f t="shared" si="21"/>
        <v>12.422060094780116</v>
      </c>
      <c r="X33" s="18">
        <f t="shared" si="21"/>
        <v>4.903938568779655</v>
      </c>
      <c r="Y33" s="18">
        <f t="shared" si="21"/>
        <v>9.911470451662135</v>
      </c>
      <c r="Z33" s="18">
        <f t="shared" si="21"/>
        <v>0</v>
      </c>
      <c r="AA33" s="18">
        <f t="shared" si="21"/>
        <v>7.455059483444125</v>
      </c>
      <c r="AB33" s="18">
        <f t="shared" si="21"/>
        <v>22.272538077076735</v>
      </c>
      <c r="AC33" s="18">
        <f t="shared" si="21"/>
        <v>4.687850947903971</v>
      </c>
      <c r="AD33" s="18">
        <f t="shared" si="21"/>
        <v>5.60437356253696</v>
      </c>
      <c r="AE33" s="18">
        <f t="shared" si="21"/>
        <v>9.084459323791593</v>
      </c>
    </row>
    <row r="34" spans="1:31" ht="12.75">
      <c r="A34" s="17" t="s">
        <v>98</v>
      </c>
      <c r="B34" s="18">
        <f>IF(B142=0,0,B151*100/B142)</f>
        <v>50.34490032590771</v>
      </c>
      <c r="C34" s="18">
        <f aca="true" t="shared" si="22" ref="C34:AE34">IF(C142=0,0,C151*100/C142)</f>
        <v>18.75532465296614</v>
      </c>
      <c r="D34" s="18">
        <f t="shared" si="22"/>
        <v>3.7358697322434837</v>
      </c>
      <c r="E34" s="18">
        <f t="shared" si="22"/>
        <v>13.7384450529984</v>
      </c>
      <c r="F34" s="18">
        <f t="shared" si="22"/>
        <v>17.298722236894967</v>
      </c>
      <c r="G34" s="18">
        <f t="shared" si="22"/>
        <v>9.396051935579871</v>
      </c>
      <c r="H34" s="18">
        <f t="shared" si="22"/>
        <v>0.396513083432649</v>
      </c>
      <c r="I34" s="18">
        <f t="shared" si="22"/>
        <v>63.48279540718412</v>
      </c>
      <c r="J34" s="18">
        <f t="shared" si="22"/>
        <v>72.10894658127852</v>
      </c>
      <c r="K34" s="18">
        <f t="shared" si="22"/>
        <v>2.9182067928587805</v>
      </c>
      <c r="L34" s="18">
        <f t="shared" si="22"/>
        <v>0</v>
      </c>
      <c r="M34" s="18">
        <f t="shared" si="22"/>
        <v>17.912533878670732</v>
      </c>
      <c r="N34" s="18">
        <f t="shared" si="22"/>
        <v>0</v>
      </c>
      <c r="O34" s="18">
        <f t="shared" si="22"/>
        <v>13.544542313514533</v>
      </c>
      <c r="P34" s="18">
        <f t="shared" si="22"/>
        <v>3.2791101342942244</v>
      </c>
      <c r="Q34" s="18">
        <f t="shared" si="22"/>
        <v>110.65946036527997</v>
      </c>
      <c r="R34" s="18">
        <f t="shared" si="22"/>
        <v>80</v>
      </c>
      <c r="S34" s="18">
        <f t="shared" si="22"/>
        <v>4.359409498816621</v>
      </c>
      <c r="T34" s="18">
        <f t="shared" si="22"/>
        <v>0.6911159069063355</v>
      </c>
      <c r="U34" s="18">
        <f t="shared" si="22"/>
        <v>1.6276431248833123</v>
      </c>
      <c r="V34" s="18">
        <f t="shared" si="22"/>
        <v>8.266500066709096</v>
      </c>
      <c r="W34" s="18">
        <f t="shared" si="22"/>
        <v>13.033116300758124</v>
      </c>
      <c r="X34" s="18">
        <f t="shared" si="22"/>
        <v>13.248489079118574</v>
      </c>
      <c r="Y34" s="18">
        <f t="shared" si="22"/>
        <v>0</v>
      </c>
      <c r="Z34" s="18">
        <f t="shared" si="22"/>
        <v>8.257263394041132</v>
      </c>
      <c r="AA34" s="18">
        <f t="shared" si="22"/>
        <v>11.331617987340646</v>
      </c>
      <c r="AB34" s="18">
        <f t="shared" si="22"/>
        <v>57.51317051663148</v>
      </c>
      <c r="AC34" s="18">
        <f t="shared" si="22"/>
        <v>77.57614030121319</v>
      </c>
      <c r="AD34" s="18">
        <f t="shared" si="22"/>
        <v>3.2219570405727924</v>
      </c>
      <c r="AE34" s="18">
        <f t="shared" si="22"/>
        <v>20.350443207586064</v>
      </c>
    </row>
    <row r="35" spans="1:31" ht="12.75">
      <c r="A35" s="17" t="s">
        <v>99</v>
      </c>
      <c r="B35" s="18">
        <f>IF(B171=0,0,B178*100/B171)</f>
        <v>0</v>
      </c>
      <c r="C35" s="18">
        <f aca="true" t="shared" si="23" ref="C35:AE35">IF(C171=0,0,C178*100/C171)</f>
        <v>0</v>
      </c>
      <c r="D35" s="18">
        <f t="shared" si="23"/>
        <v>10.897344838999741</v>
      </c>
      <c r="E35" s="18">
        <f t="shared" si="23"/>
        <v>0</v>
      </c>
      <c r="F35" s="18">
        <f t="shared" si="23"/>
        <v>0</v>
      </c>
      <c r="G35" s="18">
        <f t="shared" si="23"/>
        <v>0</v>
      </c>
      <c r="H35" s="18">
        <f t="shared" si="23"/>
        <v>0</v>
      </c>
      <c r="I35" s="18">
        <f t="shared" si="23"/>
        <v>0</v>
      </c>
      <c r="J35" s="18">
        <f t="shared" si="23"/>
        <v>0</v>
      </c>
      <c r="K35" s="18">
        <f t="shared" si="23"/>
        <v>0</v>
      </c>
      <c r="L35" s="18">
        <f t="shared" si="23"/>
        <v>0</v>
      </c>
      <c r="M35" s="18">
        <f t="shared" si="23"/>
        <v>0</v>
      </c>
      <c r="N35" s="18">
        <f t="shared" si="23"/>
        <v>0</v>
      </c>
      <c r="O35" s="18">
        <f t="shared" si="23"/>
        <v>0</v>
      </c>
      <c r="P35" s="18">
        <f t="shared" si="23"/>
        <v>6.703526910299003</v>
      </c>
      <c r="Q35" s="18">
        <f t="shared" si="23"/>
        <v>0</v>
      </c>
      <c r="R35" s="18">
        <f t="shared" si="23"/>
        <v>0</v>
      </c>
      <c r="S35" s="18">
        <f t="shared" si="23"/>
        <v>0</v>
      </c>
      <c r="T35" s="18">
        <f t="shared" si="23"/>
        <v>0</v>
      </c>
      <c r="U35" s="18">
        <f t="shared" si="23"/>
        <v>0</v>
      </c>
      <c r="V35" s="18">
        <f t="shared" si="23"/>
        <v>0</v>
      </c>
      <c r="W35" s="18">
        <f t="shared" si="23"/>
        <v>0</v>
      </c>
      <c r="X35" s="18">
        <f t="shared" si="23"/>
        <v>8.628480800058602</v>
      </c>
      <c r="Y35" s="18">
        <f t="shared" si="23"/>
        <v>0</v>
      </c>
      <c r="Z35" s="18">
        <f t="shared" si="23"/>
        <v>0</v>
      </c>
      <c r="AA35" s="18">
        <f t="shared" si="23"/>
        <v>0</v>
      </c>
      <c r="AB35" s="18">
        <f t="shared" si="23"/>
        <v>0</v>
      </c>
      <c r="AC35" s="18">
        <f t="shared" si="23"/>
        <v>0</v>
      </c>
      <c r="AD35" s="18">
        <f t="shared" si="23"/>
        <v>0</v>
      </c>
      <c r="AE35" s="18">
        <f t="shared" si="23"/>
        <v>0</v>
      </c>
    </row>
    <row r="36" spans="1:31" ht="12.75">
      <c r="A36" s="17" t="s">
        <v>100</v>
      </c>
      <c r="B36" s="18">
        <f>IF(B173=0,0,B179*100/B173)</f>
        <v>0</v>
      </c>
      <c r="C36" s="18">
        <f aca="true" t="shared" si="24" ref="C36:AE36">IF(C173=0,0,C179*100/C173)</f>
        <v>0</v>
      </c>
      <c r="D36" s="18">
        <f t="shared" si="24"/>
        <v>0</v>
      </c>
      <c r="E36" s="18">
        <f t="shared" si="24"/>
        <v>0</v>
      </c>
      <c r="F36" s="18">
        <f t="shared" si="24"/>
        <v>0</v>
      </c>
      <c r="G36" s="18">
        <f t="shared" si="24"/>
        <v>0</v>
      </c>
      <c r="H36" s="18">
        <f t="shared" si="24"/>
        <v>0</v>
      </c>
      <c r="I36" s="18">
        <f t="shared" si="24"/>
        <v>0</v>
      </c>
      <c r="J36" s="18">
        <f t="shared" si="24"/>
        <v>0</v>
      </c>
      <c r="K36" s="18">
        <f t="shared" si="24"/>
        <v>0</v>
      </c>
      <c r="L36" s="18">
        <f t="shared" si="24"/>
        <v>0</v>
      </c>
      <c r="M36" s="18">
        <f t="shared" si="24"/>
        <v>0</v>
      </c>
      <c r="N36" s="18">
        <f t="shared" si="24"/>
        <v>0</v>
      </c>
      <c r="O36" s="18">
        <f t="shared" si="24"/>
        <v>0</v>
      </c>
      <c r="P36" s="18">
        <f t="shared" si="24"/>
        <v>13.155732121212122</v>
      </c>
      <c r="Q36" s="18">
        <f t="shared" si="24"/>
        <v>0</v>
      </c>
      <c r="R36" s="18">
        <f t="shared" si="24"/>
        <v>0</v>
      </c>
      <c r="S36" s="18">
        <f t="shared" si="24"/>
        <v>0.0001288970575250811</v>
      </c>
      <c r="T36" s="18">
        <f t="shared" si="24"/>
        <v>0</v>
      </c>
      <c r="U36" s="18">
        <f t="shared" si="24"/>
        <v>0</v>
      </c>
      <c r="V36" s="18">
        <f t="shared" si="24"/>
        <v>0</v>
      </c>
      <c r="W36" s="18">
        <f t="shared" si="24"/>
        <v>0</v>
      </c>
      <c r="X36" s="18">
        <f t="shared" si="24"/>
        <v>7.747553812128589</v>
      </c>
      <c r="Y36" s="18">
        <f t="shared" si="24"/>
        <v>0</v>
      </c>
      <c r="Z36" s="18">
        <f t="shared" si="24"/>
        <v>0</v>
      </c>
      <c r="AA36" s="18">
        <f t="shared" si="24"/>
        <v>0</v>
      </c>
      <c r="AB36" s="18">
        <f t="shared" si="24"/>
        <v>0</v>
      </c>
      <c r="AC36" s="18">
        <f t="shared" si="24"/>
        <v>0</v>
      </c>
      <c r="AD36" s="18">
        <f t="shared" si="24"/>
        <v>0</v>
      </c>
      <c r="AE36" s="18">
        <f t="shared" si="24"/>
        <v>0</v>
      </c>
    </row>
    <row r="37" spans="1:31" ht="12.75">
      <c r="A37" s="19" t="s">
        <v>101</v>
      </c>
      <c r="B37" s="20">
        <f>IF(+B5=0,0,+B168*100/B5)</f>
        <v>37.8463027594822</v>
      </c>
      <c r="C37" s="20">
        <f aca="true" t="shared" si="25" ref="C37:AE37">IF(+C5=0,0,+C168*100/C5)</f>
        <v>24.865004096799808</v>
      </c>
      <c r="D37" s="20">
        <f t="shared" si="25"/>
        <v>17.016090717501907</v>
      </c>
      <c r="E37" s="20">
        <f t="shared" si="25"/>
        <v>27.691788650404497</v>
      </c>
      <c r="F37" s="20">
        <f t="shared" si="25"/>
        <v>35.97880974934367</v>
      </c>
      <c r="G37" s="20">
        <f t="shared" si="25"/>
        <v>43.25945208167655</v>
      </c>
      <c r="H37" s="20">
        <f t="shared" si="25"/>
        <v>43.98297783006696</v>
      </c>
      <c r="I37" s="20">
        <f t="shared" si="25"/>
        <v>43.59760233164257</v>
      </c>
      <c r="J37" s="20">
        <f t="shared" si="25"/>
        <v>27.786241829936994</v>
      </c>
      <c r="K37" s="20">
        <f t="shared" si="25"/>
        <v>32.088811140461615</v>
      </c>
      <c r="L37" s="20">
        <f t="shared" si="25"/>
        <v>50.8683818686484</v>
      </c>
      <c r="M37" s="20">
        <f t="shared" si="25"/>
        <v>41.62521027047738</v>
      </c>
      <c r="N37" s="20">
        <f t="shared" si="25"/>
        <v>45.64852283003191</v>
      </c>
      <c r="O37" s="20">
        <f t="shared" si="25"/>
        <v>43.67329573373693</v>
      </c>
      <c r="P37" s="20">
        <f t="shared" si="25"/>
        <v>23.766263370975665</v>
      </c>
      <c r="Q37" s="20">
        <f t="shared" si="25"/>
        <v>22.291866717822103</v>
      </c>
      <c r="R37" s="20">
        <f t="shared" si="25"/>
        <v>41.95215579496434</v>
      </c>
      <c r="S37" s="20">
        <f t="shared" si="25"/>
        <v>32.861604378419536</v>
      </c>
      <c r="T37" s="20">
        <f t="shared" si="25"/>
        <v>37.387364771845775</v>
      </c>
      <c r="U37" s="20">
        <f t="shared" si="25"/>
        <v>34.825440054621474</v>
      </c>
      <c r="V37" s="20">
        <f t="shared" si="25"/>
        <v>42.192376785450286</v>
      </c>
      <c r="W37" s="20">
        <f t="shared" si="25"/>
        <v>31.627326083356465</v>
      </c>
      <c r="X37" s="20">
        <f t="shared" si="25"/>
        <v>30.475495623205017</v>
      </c>
      <c r="Y37" s="20">
        <f t="shared" si="25"/>
        <v>48.3742267450865</v>
      </c>
      <c r="Z37" s="20">
        <f t="shared" si="25"/>
        <v>28.997882050146984</v>
      </c>
      <c r="AA37" s="20">
        <f t="shared" si="25"/>
        <v>34.79700803301818</v>
      </c>
      <c r="AB37" s="20">
        <f t="shared" si="25"/>
        <v>21.812878030733515</v>
      </c>
      <c r="AC37" s="20">
        <f t="shared" si="25"/>
        <v>34.44170620657343</v>
      </c>
      <c r="AD37" s="20">
        <f t="shared" si="25"/>
        <v>21.52058802092923</v>
      </c>
      <c r="AE37" s="20">
        <f t="shared" si="25"/>
        <v>43.40072783729597</v>
      </c>
    </row>
    <row r="38" spans="1:31" ht="25.5">
      <c r="A38" s="9" t="s">
        <v>102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22" customFormat="1" ht="12.75">
      <c r="A39" s="8" t="s">
        <v>103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2" customFormat="1" ht="12.75">
      <c r="A40" s="15" t="s">
        <v>104</v>
      </c>
      <c r="B40" s="23">
        <v>135857736</v>
      </c>
      <c r="C40" s="23">
        <v>169050607</v>
      </c>
      <c r="D40" s="23">
        <v>144684479</v>
      </c>
      <c r="E40" s="23">
        <v>53792000</v>
      </c>
      <c r="F40" s="23">
        <v>64861694</v>
      </c>
      <c r="G40" s="23">
        <v>528255719</v>
      </c>
      <c r="H40" s="23">
        <v>29293000</v>
      </c>
      <c r="I40" s="23">
        <v>32076797</v>
      </c>
      <c r="J40" s="23">
        <v>312420000</v>
      </c>
      <c r="K40" s="23">
        <v>163938000</v>
      </c>
      <c r="L40" s="23">
        <v>839573993</v>
      </c>
      <c r="M40" s="23">
        <v>56711558</v>
      </c>
      <c r="N40" s="23">
        <v>66912981</v>
      </c>
      <c r="O40" s="23">
        <v>49277000</v>
      </c>
      <c r="P40" s="23">
        <v>580121000</v>
      </c>
      <c r="Q40" s="23">
        <v>129612150</v>
      </c>
      <c r="R40" s="23">
        <v>301632000</v>
      </c>
      <c r="S40" s="23">
        <v>59838059</v>
      </c>
      <c r="T40" s="23">
        <v>75903840</v>
      </c>
      <c r="U40" s="23">
        <v>16156000</v>
      </c>
      <c r="V40" s="23">
        <v>31936250</v>
      </c>
      <c r="W40" s="23">
        <v>53182750</v>
      </c>
      <c r="X40" s="23">
        <v>409888680</v>
      </c>
      <c r="Y40" s="23">
        <v>0</v>
      </c>
      <c r="Z40" s="23">
        <v>70815213</v>
      </c>
      <c r="AA40" s="23">
        <v>99981215</v>
      </c>
      <c r="AB40" s="23">
        <v>134040001</v>
      </c>
      <c r="AC40" s="23">
        <v>26521000</v>
      </c>
      <c r="AD40" s="23">
        <v>0</v>
      </c>
      <c r="AE40" s="23">
        <v>1077466000</v>
      </c>
    </row>
    <row r="41" spans="1:31" s="22" customFormat="1" ht="12.75">
      <c r="A41" s="17" t="s">
        <v>105</v>
      </c>
      <c r="B41" s="24">
        <v>47197736</v>
      </c>
      <c r="C41" s="24">
        <v>113358607</v>
      </c>
      <c r="D41" s="24">
        <v>53053028</v>
      </c>
      <c r="E41" s="24">
        <v>17300000</v>
      </c>
      <c r="F41" s="24">
        <v>0</v>
      </c>
      <c r="G41" s="24">
        <v>15910000</v>
      </c>
      <c r="H41" s="24">
        <v>9637000</v>
      </c>
      <c r="I41" s="24">
        <v>8017000</v>
      </c>
      <c r="J41" s="24">
        <v>179600000</v>
      </c>
      <c r="K41" s="24">
        <v>34674000</v>
      </c>
      <c r="L41" s="24">
        <v>0</v>
      </c>
      <c r="M41" s="24">
        <v>11803708</v>
      </c>
      <c r="N41" s="24">
        <v>14536955</v>
      </c>
      <c r="O41" s="24">
        <v>20309274</v>
      </c>
      <c r="P41" s="24">
        <v>113833000</v>
      </c>
      <c r="Q41" s="24">
        <v>65565000</v>
      </c>
      <c r="R41" s="24">
        <v>0</v>
      </c>
      <c r="S41" s="24">
        <v>37940059</v>
      </c>
      <c r="T41" s="24">
        <v>27749840</v>
      </c>
      <c r="U41" s="24">
        <v>0</v>
      </c>
      <c r="V41" s="24">
        <v>205000</v>
      </c>
      <c r="W41" s="24">
        <v>19369600</v>
      </c>
      <c r="X41" s="24">
        <v>119220680</v>
      </c>
      <c r="Y41" s="24">
        <v>0</v>
      </c>
      <c r="Z41" s="24">
        <v>38410213</v>
      </c>
      <c r="AA41" s="24">
        <v>36879215</v>
      </c>
      <c r="AB41" s="24">
        <v>0</v>
      </c>
      <c r="AC41" s="24">
        <v>5517450</v>
      </c>
      <c r="AD41" s="24">
        <v>0</v>
      </c>
      <c r="AE41" s="24">
        <v>31000000</v>
      </c>
    </row>
    <row r="42" spans="1:31" s="22" customFormat="1" ht="12.75">
      <c r="A42" s="17" t="s">
        <v>106</v>
      </c>
      <c r="B42" s="24">
        <v>88660000</v>
      </c>
      <c r="C42" s="24">
        <v>55692000</v>
      </c>
      <c r="D42" s="24">
        <v>91631451</v>
      </c>
      <c r="E42" s="24">
        <v>36492000</v>
      </c>
      <c r="F42" s="24">
        <v>64861694</v>
      </c>
      <c r="G42" s="24">
        <v>512345719</v>
      </c>
      <c r="H42" s="24">
        <v>19656000</v>
      </c>
      <c r="I42" s="24">
        <v>24059797</v>
      </c>
      <c r="J42" s="24">
        <v>132820000</v>
      </c>
      <c r="K42" s="24">
        <v>129264000</v>
      </c>
      <c r="L42" s="24">
        <v>839573993</v>
      </c>
      <c r="M42" s="24">
        <v>44907850</v>
      </c>
      <c r="N42" s="24">
        <v>52376026</v>
      </c>
      <c r="O42" s="24">
        <v>28967726</v>
      </c>
      <c r="P42" s="24">
        <v>466288000</v>
      </c>
      <c r="Q42" s="24">
        <v>64047150</v>
      </c>
      <c r="R42" s="24">
        <v>301632000</v>
      </c>
      <c r="S42" s="24">
        <v>21898000</v>
      </c>
      <c r="T42" s="24">
        <v>48154000</v>
      </c>
      <c r="U42" s="24">
        <v>16156000</v>
      </c>
      <c r="V42" s="24">
        <v>31731250</v>
      </c>
      <c r="W42" s="24">
        <v>33813150</v>
      </c>
      <c r="X42" s="24">
        <v>290668000</v>
      </c>
      <c r="Y42" s="24">
        <v>0</v>
      </c>
      <c r="Z42" s="24">
        <v>32405000</v>
      </c>
      <c r="AA42" s="24">
        <v>63102000</v>
      </c>
      <c r="AB42" s="24">
        <v>134040001</v>
      </c>
      <c r="AC42" s="24">
        <v>21003550</v>
      </c>
      <c r="AD42" s="24">
        <v>0</v>
      </c>
      <c r="AE42" s="24">
        <v>1046466000</v>
      </c>
    </row>
    <row r="43" spans="1:31" ht="12.75">
      <c r="A43" s="17" t="s">
        <v>107</v>
      </c>
      <c r="B43" s="18">
        <f>IF((B41+B48)=0,0,B41*100/(B41+B48))</f>
        <v>100</v>
      </c>
      <c r="C43" s="18">
        <f aca="true" t="shared" si="26" ref="C43:AE43">IF((C41+C48)=0,0,C41*100/(C41+C48))</f>
        <v>100</v>
      </c>
      <c r="D43" s="18">
        <f t="shared" si="26"/>
        <v>100</v>
      </c>
      <c r="E43" s="18">
        <f t="shared" si="26"/>
        <v>100</v>
      </c>
      <c r="F43" s="18">
        <f t="shared" si="26"/>
        <v>0</v>
      </c>
      <c r="G43" s="18">
        <f t="shared" si="26"/>
        <v>100</v>
      </c>
      <c r="H43" s="18">
        <f t="shared" si="26"/>
        <v>100</v>
      </c>
      <c r="I43" s="18">
        <f t="shared" si="26"/>
        <v>100</v>
      </c>
      <c r="J43" s="18">
        <f t="shared" si="26"/>
        <v>100</v>
      </c>
      <c r="K43" s="18">
        <f t="shared" si="26"/>
        <v>100</v>
      </c>
      <c r="L43" s="18">
        <f t="shared" si="26"/>
        <v>0</v>
      </c>
      <c r="M43" s="18">
        <f t="shared" si="26"/>
        <v>100</v>
      </c>
      <c r="N43" s="18">
        <f t="shared" si="26"/>
        <v>100</v>
      </c>
      <c r="O43" s="18">
        <f t="shared" si="26"/>
        <v>100</v>
      </c>
      <c r="P43" s="18">
        <f t="shared" si="26"/>
        <v>100</v>
      </c>
      <c r="Q43" s="18">
        <f t="shared" si="26"/>
        <v>100</v>
      </c>
      <c r="R43" s="18">
        <f t="shared" si="26"/>
        <v>0</v>
      </c>
      <c r="S43" s="18">
        <f t="shared" si="26"/>
        <v>100</v>
      </c>
      <c r="T43" s="18">
        <f t="shared" si="26"/>
        <v>100</v>
      </c>
      <c r="U43" s="18">
        <f t="shared" si="26"/>
        <v>0</v>
      </c>
      <c r="V43" s="18">
        <f t="shared" si="26"/>
        <v>100</v>
      </c>
      <c r="W43" s="18">
        <f t="shared" si="26"/>
        <v>100</v>
      </c>
      <c r="X43" s="18">
        <f t="shared" si="26"/>
        <v>100</v>
      </c>
      <c r="Y43" s="18">
        <f t="shared" si="26"/>
        <v>0</v>
      </c>
      <c r="Z43" s="18">
        <f t="shared" si="26"/>
        <v>100</v>
      </c>
      <c r="AA43" s="18">
        <f t="shared" si="26"/>
        <v>100</v>
      </c>
      <c r="AB43" s="18">
        <f t="shared" si="26"/>
        <v>0</v>
      </c>
      <c r="AC43" s="18">
        <f t="shared" si="26"/>
        <v>100</v>
      </c>
      <c r="AD43" s="18">
        <f t="shared" si="26"/>
        <v>0</v>
      </c>
      <c r="AE43" s="18">
        <f t="shared" si="26"/>
        <v>100</v>
      </c>
    </row>
    <row r="44" spans="1:31" ht="12.75">
      <c r="A44" s="17" t="s">
        <v>108</v>
      </c>
      <c r="B44" s="18">
        <f>IF((B41+B48)=0,0,B48*100/(B41+B48))</f>
        <v>0</v>
      </c>
      <c r="C44" s="18">
        <f aca="true" t="shared" si="27" ref="C44:AE44">IF((C41+C48)=0,0,C48*100/(C41+C48))</f>
        <v>0</v>
      </c>
      <c r="D44" s="18">
        <f t="shared" si="27"/>
        <v>0</v>
      </c>
      <c r="E44" s="18">
        <f t="shared" si="27"/>
        <v>0</v>
      </c>
      <c r="F44" s="18">
        <f t="shared" si="27"/>
        <v>0</v>
      </c>
      <c r="G44" s="18">
        <f t="shared" si="27"/>
        <v>0</v>
      </c>
      <c r="H44" s="18">
        <f t="shared" si="27"/>
        <v>0</v>
      </c>
      <c r="I44" s="18">
        <f t="shared" si="27"/>
        <v>0</v>
      </c>
      <c r="J44" s="18">
        <f t="shared" si="27"/>
        <v>0</v>
      </c>
      <c r="K44" s="18">
        <f t="shared" si="27"/>
        <v>0</v>
      </c>
      <c r="L44" s="18">
        <f t="shared" si="27"/>
        <v>0</v>
      </c>
      <c r="M44" s="18">
        <f t="shared" si="27"/>
        <v>0</v>
      </c>
      <c r="N44" s="18">
        <f t="shared" si="27"/>
        <v>0</v>
      </c>
      <c r="O44" s="18">
        <f t="shared" si="27"/>
        <v>0</v>
      </c>
      <c r="P44" s="18">
        <f t="shared" si="27"/>
        <v>0</v>
      </c>
      <c r="Q44" s="18">
        <f t="shared" si="27"/>
        <v>0</v>
      </c>
      <c r="R44" s="18">
        <f t="shared" si="27"/>
        <v>0</v>
      </c>
      <c r="S44" s="18">
        <f t="shared" si="27"/>
        <v>0</v>
      </c>
      <c r="T44" s="18">
        <f t="shared" si="27"/>
        <v>0</v>
      </c>
      <c r="U44" s="18">
        <f t="shared" si="27"/>
        <v>0</v>
      </c>
      <c r="V44" s="18">
        <f t="shared" si="27"/>
        <v>0</v>
      </c>
      <c r="W44" s="18">
        <f t="shared" si="27"/>
        <v>0</v>
      </c>
      <c r="X44" s="18">
        <f t="shared" si="27"/>
        <v>0</v>
      </c>
      <c r="Y44" s="18">
        <f t="shared" si="27"/>
        <v>0</v>
      </c>
      <c r="Z44" s="18">
        <f t="shared" si="27"/>
        <v>0</v>
      </c>
      <c r="AA44" s="18">
        <f t="shared" si="27"/>
        <v>0</v>
      </c>
      <c r="AB44" s="18">
        <f t="shared" si="27"/>
        <v>0</v>
      </c>
      <c r="AC44" s="18">
        <f t="shared" si="27"/>
        <v>0</v>
      </c>
      <c r="AD44" s="18">
        <f t="shared" si="27"/>
        <v>0</v>
      </c>
      <c r="AE44" s="18">
        <f t="shared" si="27"/>
        <v>0</v>
      </c>
    </row>
    <row r="45" spans="1:31" ht="12.75">
      <c r="A45" s="17" t="s">
        <v>109</v>
      </c>
      <c r="B45" s="18">
        <f>IF((B41+B48+B42)=0,0,B42*100/(B41+B48+B42))</f>
        <v>65.25944168538183</v>
      </c>
      <c r="C45" s="18">
        <f aca="true" t="shared" si="28" ref="C45:AE45">IF((C41+C48+C42)=0,0,C42*100/(C41+C48+C42))</f>
        <v>32.943981088455956</v>
      </c>
      <c r="D45" s="18">
        <f t="shared" si="28"/>
        <v>63.331914821354125</v>
      </c>
      <c r="E45" s="18">
        <f t="shared" si="28"/>
        <v>67.83908387864366</v>
      </c>
      <c r="F45" s="18">
        <f t="shared" si="28"/>
        <v>100</v>
      </c>
      <c r="G45" s="18">
        <f t="shared" si="28"/>
        <v>96.98820108751156</v>
      </c>
      <c r="H45" s="18">
        <f t="shared" si="28"/>
        <v>67.10135527259072</v>
      </c>
      <c r="I45" s="18">
        <f t="shared" si="28"/>
        <v>75.00685620200795</v>
      </c>
      <c r="J45" s="18">
        <f t="shared" si="28"/>
        <v>42.51328340055054</v>
      </c>
      <c r="K45" s="18">
        <f t="shared" si="28"/>
        <v>78.84932108480035</v>
      </c>
      <c r="L45" s="18">
        <f t="shared" si="28"/>
        <v>100</v>
      </c>
      <c r="M45" s="18">
        <f t="shared" si="28"/>
        <v>79.18641558040073</v>
      </c>
      <c r="N45" s="18">
        <f t="shared" si="28"/>
        <v>78.27483579008384</v>
      </c>
      <c r="O45" s="18">
        <f t="shared" si="28"/>
        <v>58.78549018812022</v>
      </c>
      <c r="P45" s="18">
        <f t="shared" si="28"/>
        <v>80.37771430442959</v>
      </c>
      <c r="Q45" s="18">
        <f t="shared" si="28"/>
        <v>49.41446461616446</v>
      </c>
      <c r="R45" s="18">
        <f t="shared" si="28"/>
        <v>100</v>
      </c>
      <c r="S45" s="18">
        <f t="shared" si="28"/>
        <v>36.59543836473706</v>
      </c>
      <c r="T45" s="18">
        <f t="shared" si="28"/>
        <v>63.440795617191434</v>
      </c>
      <c r="U45" s="18">
        <f t="shared" si="28"/>
        <v>100</v>
      </c>
      <c r="V45" s="18">
        <f t="shared" si="28"/>
        <v>99.35809620728796</v>
      </c>
      <c r="W45" s="18">
        <f t="shared" si="28"/>
        <v>63.57916805731182</v>
      </c>
      <c r="X45" s="18">
        <f t="shared" si="28"/>
        <v>70.91388813177275</v>
      </c>
      <c r="Y45" s="18">
        <f t="shared" si="28"/>
        <v>0</v>
      </c>
      <c r="Z45" s="18">
        <f t="shared" si="28"/>
        <v>45.75994144083136</v>
      </c>
      <c r="AA45" s="18">
        <f t="shared" si="28"/>
        <v>63.113855937837926</v>
      </c>
      <c r="AB45" s="18">
        <f t="shared" si="28"/>
        <v>100</v>
      </c>
      <c r="AC45" s="18">
        <f t="shared" si="28"/>
        <v>79.1959202141699</v>
      </c>
      <c r="AD45" s="18">
        <f t="shared" si="28"/>
        <v>0</v>
      </c>
      <c r="AE45" s="18">
        <f t="shared" si="28"/>
        <v>97.12287905140394</v>
      </c>
    </row>
    <row r="46" spans="1:31" ht="12.75">
      <c r="A46" s="8" t="s">
        <v>110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2.75">
      <c r="A47" s="15" t="s">
        <v>111</v>
      </c>
      <c r="B47" s="23">
        <v>0</v>
      </c>
      <c r="C47" s="23">
        <v>0</v>
      </c>
      <c r="D47" s="23">
        <v>79857075</v>
      </c>
      <c r="E47" s="23">
        <v>180000000</v>
      </c>
      <c r="F47" s="23">
        <v>121000</v>
      </c>
      <c r="G47" s="23">
        <v>0</v>
      </c>
      <c r="H47" s="23">
        <v>25648000</v>
      </c>
      <c r="I47" s="23">
        <v>173062</v>
      </c>
      <c r="J47" s="23">
        <v>40000000</v>
      </c>
      <c r="K47" s="23">
        <v>24634000</v>
      </c>
      <c r="L47" s="23">
        <v>0</v>
      </c>
      <c r="M47" s="23">
        <v>0</v>
      </c>
      <c r="N47" s="23">
        <v>860000</v>
      </c>
      <c r="O47" s="23">
        <v>0</v>
      </c>
      <c r="P47" s="23">
        <v>237295970</v>
      </c>
      <c r="Q47" s="23">
        <v>375000</v>
      </c>
      <c r="R47" s="23">
        <v>3971350</v>
      </c>
      <c r="S47" s="23">
        <v>4782812</v>
      </c>
      <c r="T47" s="23">
        <v>135923000</v>
      </c>
      <c r="U47" s="23">
        <v>0</v>
      </c>
      <c r="V47" s="23">
        <v>557037</v>
      </c>
      <c r="W47" s="23">
        <v>3300000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4240000</v>
      </c>
    </row>
    <row r="48" spans="1:31" ht="12.75">
      <c r="A48" s="17" t="s">
        <v>112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</row>
    <row r="49" spans="1:31" ht="12.75">
      <c r="A49" s="17" t="s">
        <v>113</v>
      </c>
      <c r="B49" s="24">
        <v>500000</v>
      </c>
      <c r="C49" s="24">
        <v>200000</v>
      </c>
      <c r="D49" s="24">
        <v>23729899</v>
      </c>
      <c r="E49" s="24">
        <v>2109363</v>
      </c>
      <c r="F49" s="24">
        <v>228486</v>
      </c>
      <c r="G49" s="24">
        <v>0</v>
      </c>
      <c r="H49" s="24">
        <v>1836000</v>
      </c>
      <c r="I49" s="24">
        <v>622177</v>
      </c>
      <c r="J49" s="24">
        <v>61200000</v>
      </c>
      <c r="K49" s="24">
        <v>7981000</v>
      </c>
      <c r="L49" s="24">
        <v>0</v>
      </c>
      <c r="M49" s="24">
        <v>0</v>
      </c>
      <c r="N49" s="24">
        <v>0</v>
      </c>
      <c r="O49" s="24">
        <v>0</v>
      </c>
      <c r="P49" s="24">
        <v>95100000</v>
      </c>
      <c r="Q49" s="24">
        <v>26450</v>
      </c>
      <c r="R49" s="24">
        <v>1473000</v>
      </c>
      <c r="S49" s="24">
        <v>2851832</v>
      </c>
      <c r="T49" s="24">
        <v>11590976</v>
      </c>
      <c r="U49" s="24">
        <v>5885000</v>
      </c>
      <c r="V49" s="24">
        <v>5106643</v>
      </c>
      <c r="W49" s="24">
        <v>5397139</v>
      </c>
      <c r="X49" s="24">
        <v>0</v>
      </c>
      <c r="Y49" s="24">
        <v>0</v>
      </c>
      <c r="Z49" s="24">
        <v>752812</v>
      </c>
      <c r="AA49" s="24">
        <v>0</v>
      </c>
      <c r="AB49" s="24">
        <v>0</v>
      </c>
      <c r="AC49" s="24">
        <v>198396</v>
      </c>
      <c r="AD49" s="24">
        <v>1500000</v>
      </c>
      <c r="AE49" s="24">
        <v>1858006</v>
      </c>
    </row>
    <row r="50" spans="1:31" ht="12.75">
      <c r="A50" s="17" t="s">
        <v>114</v>
      </c>
      <c r="B50" s="18">
        <f>IF(B47=0,0,B49*100/B47)</f>
        <v>0</v>
      </c>
      <c r="C50" s="18">
        <f aca="true" t="shared" si="29" ref="C50:AE50">IF(C47=0,0,C49*100/C47)</f>
        <v>0</v>
      </c>
      <c r="D50" s="18">
        <f t="shared" si="29"/>
        <v>29.71546228058065</v>
      </c>
      <c r="E50" s="18">
        <f t="shared" si="29"/>
        <v>1.1718683333333333</v>
      </c>
      <c r="F50" s="18">
        <f t="shared" si="29"/>
        <v>188.8314049586777</v>
      </c>
      <c r="G50" s="18">
        <f t="shared" si="29"/>
        <v>0</v>
      </c>
      <c r="H50" s="18">
        <f t="shared" si="29"/>
        <v>7.158452900810979</v>
      </c>
      <c r="I50" s="18">
        <f t="shared" si="29"/>
        <v>359.51104228542374</v>
      </c>
      <c r="J50" s="18">
        <f t="shared" si="29"/>
        <v>153</v>
      </c>
      <c r="K50" s="18">
        <f t="shared" si="29"/>
        <v>32.398311277096695</v>
      </c>
      <c r="L50" s="18">
        <f t="shared" si="29"/>
        <v>0</v>
      </c>
      <c r="M50" s="18">
        <f t="shared" si="29"/>
        <v>0</v>
      </c>
      <c r="N50" s="18">
        <f t="shared" si="29"/>
        <v>0</v>
      </c>
      <c r="O50" s="18">
        <f t="shared" si="29"/>
        <v>0</v>
      </c>
      <c r="P50" s="18">
        <f t="shared" si="29"/>
        <v>40.0765339588363</v>
      </c>
      <c r="Q50" s="18">
        <f t="shared" si="29"/>
        <v>7.053333333333334</v>
      </c>
      <c r="R50" s="18">
        <f t="shared" si="29"/>
        <v>37.09066186561245</v>
      </c>
      <c r="S50" s="18">
        <f t="shared" si="29"/>
        <v>59.62667986949936</v>
      </c>
      <c r="T50" s="18">
        <f t="shared" si="29"/>
        <v>8.527604599663045</v>
      </c>
      <c r="U50" s="18">
        <f t="shared" si="29"/>
        <v>0</v>
      </c>
      <c r="V50" s="18">
        <f t="shared" si="29"/>
        <v>916.7511314329209</v>
      </c>
      <c r="W50" s="18">
        <f t="shared" si="29"/>
        <v>163.54966666666667</v>
      </c>
      <c r="X50" s="18">
        <f t="shared" si="29"/>
        <v>0</v>
      </c>
      <c r="Y50" s="18">
        <f t="shared" si="29"/>
        <v>0</v>
      </c>
      <c r="Z50" s="18">
        <f t="shared" si="29"/>
        <v>0</v>
      </c>
      <c r="AA50" s="18">
        <f t="shared" si="29"/>
        <v>0</v>
      </c>
      <c r="AB50" s="18">
        <f t="shared" si="29"/>
        <v>0</v>
      </c>
      <c r="AC50" s="18">
        <f t="shared" si="29"/>
        <v>0</v>
      </c>
      <c r="AD50" s="18">
        <f t="shared" si="29"/>
        <v>0</v>
      </c>
      <c r="AE50" s="18">
        <f t="shared" si="29"/>
        <v>43.820896226415094</v>
      </c>
    </row>
    <row r="51" spans="1:31" ht="12.75">
      <c r="A51" s="17" t="s">
        <v>115</v>
      </c>
      <c r="B51" s="18">
        <f>IF(B89=0,0,B49*100/B89)</f>
        <v>0.13077160477682517</v>
      </c>
      <c r="C51" s="18">
        <f aca="true" t="shared" si="30" ref="C51:AE51">IF(C89=0,0,C49*100/C89)</f>
        <v>0.029624273692609445</v>
      </c>
      <c r="D51" s="18">
        <f t="shared" si="30"/>
        <v>1.285862260440728</v>
      </c>
      <c r="E51" s="18">
        <f t="shared" si="30"/>
        <v>0.1550509191842719</v>
      </c>
      <c r="F51" s="18">
        <f t="shared" si="30"/>
        <v>0.0597486030574415</v>
      </c>
      <c r="G51" s="18">
        <f t="shared" si="30"/>
        <v>0</v>
      </c>
      <c r="H51" s="18">
        <f t="shared" si="30"/>
        <v>0.5352504394825912</v>
      </c>
      <c r="I51" s="18">
        <f t="shared" si="30"/>
        <v>0.4347976791763557</v>
      </c>
      <c r="J51" s="18">
        <f t="shared" si="30"/>
        <v>5.62997055507921</v>
      </c>
      <c r="K51" s="18">
        <f t="shared" si="30"/>
        <v>0.3892350490043074</v>
      </c>
      <c r="L51" s="18">
        <f t="shared" si="30"/>
        <v>0</v>
      </c>
      <c r="M51" s="18">
        <f t="shared" si="30"/>
        <v>0</v>
      </c>
      <c r="N51" s="18">
        <f t="shared" si="30"/>
        <v>0</v>
      </c>
      <c r="O51" s="18">
        <f t="shared" si="30"/>
        <v>0</v>
      </c>
      <c r="P51" s="18">
        <f t="shared" si="30"/>
        <v>1.2446245456035288</v>
      </c>
      <c r="Q51" s="18">
        <f t="shared" si="30"/>
        <v>0.004262568893467574</v>
      </c>
      <c r="R51" s="18">
        <f t="shared" si="30"/>
        <v>0.07511303505934873</v>
      </c>
      <c r="S51" s="18">
        <f t="shared" si="30"/>
        <v>0.21745712832362818</v>
      </c>
      <c r="T51" s="18">
        <f t="shared" si="30"/>
        <v>1.0507400339943342</v>
      </c>
      <c r="U51" s="18">
        <f t="shared" si="30"/>
        <v>3.614443031832894</v>
      </c>
      <c r="V51" s="18">
        <f t="shared" si="30"/>
        <v>0.5652384611805682</v>
      </c>
      <c r="W51" s="18">
        <f t="shared" si="30"/>
        <v>0.7144062255119978</v>
      </c>
      <c r="X51" s="18">
        <f t="shared" si="30"/>
        <v>0</v>
      </c>
      <c r="Y51" s="18">
        <f t="shared" si="30"/>
        <v>0</v>
      </c>
      <c r="Z51" s="18">
        <f t="shared" si="30"/>
        <v>0</v>
      </c>
      <c r="AA51" s="18">
        <f t="shared" si="30"/>
        <v>0</v>
      </c>
      <c r="AB51" s="18">
        <f t="shared" si="30"/>
        <v>0</v>
      </c>
      <c r="AC51" s="18">
        <f t="shared" si="30"/>
        <v>0.11895095731220337</v>
      </c>
      <c r="AD51" s="18">
        <f t="shared" si="30"/>
        <v>0</v>
      </c>
      <c r="AE51" s="18">
        <f t="shared" si="30"/>
        <v>0.05213664133361618</v>
      </c>
    </row>
    <row r="52" spans="1:31" ht="12.75">
      <c r="A52" s="17" t="s">
        <v>116</v>
      </c>
      <c r="B52" s="18">
        <f>IF(B6=0,0,B49*100/B6)</f>
        <v>0.18320100364544714</v>
      </c>
      <c r="C52" s="18">
        <f aca="true" t="shared" si="31" ref="C52:AE52">IF(C6=0,0,C49*100/C6)</f>
        <v>0.10988077062834697</v>
      </c>
      <c r="D52" s="18">
        <f t="shared" si="31"/>
        <v>2.458464335048546</v>
      </c>
      <c r="E52" s="18">
        <f t="shared" si="31"/>
        <v>0.44880840745787887</v>
      </c>
      <c r="F52" s="18">
        <f t="shared" si="31"/>
        <v>0.1659648321126544</v>
      </c>
      <c r="G52" s="18">
        <f t="shared" si="31"/>
        <v>0</v>
      </c>
      <c r="H52" s="18">
        <f t="shared" si="31"/>
        <v>0.8122635874975115</v>
      </c>
      <c r="I52" s="18">
        <f t="shared" si="31"/>
        <v>0.6849374259229909</v>
      </c>
      <c r="J52" s="18">
        <f t="shared" si="31"/>
        <v>9.589608264251696</v>
      </c>
      <c r="K52" s="18">
        <f t="shared" si="31"/>
        <v>0.9556604527179698</v>
      </c>
      <c r="L52" s="18">
        <f t="shared" si="31"/>
        <v>0</v>
      </c>
      <c r="M52" s="18">
        <f t="shared" si="31"/>
        <v>0</v>
      </c>
      <c r="N52" s="18">
        <f t="shared" si="31"/>
        <v>0</v>
      </c>
      <c r="O52" s="18">
        <f t="shared" si="31"/>
        <v>0</v>
      </c>
      <c r="P52" s="18">
        <f t="shared" si="31"/>
        <v>4.155451462928654</v>
      </c>
      <c r="Q52" s="18">
        <f t="shared" si="31"/>
        <v>0.009031074304845432</v>
      </c>
      <c r="R52" s="18">
        <f t="shared" si="31"/>
        <v>0.20776326553640442</v>
      </c>
      <c r="S52" s="18">
        <f t="shared" si="31"/>
        <v>1.0625897856496755</v>
      </c>
      <c r="T52" s="18">
        <f t="shared" si="31"/>
        <v>2.6502701665758956</v>
      </c>
      <c r="U52" s="18">
        <f t="shared" si="31"/>
        <v>3.61731183856362</v>
      </c>
      <c r="V52" s="18">
        <f t="shared" si="31"/>
        <v>1.5210163274869921</v>
      </c>
      <c r="W52" s="18">
        <f t="shared" si="31"/>
        <v>1.4657127241743357</v>
      </c>
      <c r="X52" s="18">
        <f t="shared" si="31"/>
        <v>0</v>
      </c>
      <c r="Y52" s="18">
        <f t="shared" si="31"/>
        <v>0</v>
      </c>
      <c r="Z52" s="18">
        <f t="shared" si="31"/>
        <v>0.24648720324685006</v>
      </c>
      <c r="AA52" s="18">
        <f t="shared" si="31"/>
        <v>0</v>
      </c>
      <c r="AB52" s="18">
        <f t="shared" si="31"/>
        <v>0</v>
      </c>
      <c r="AC52" s="18">
        <f t="shared" si="31"/>
        <v>0.19384652858959298</v>
      </c>
      <c r="AD52" s="18">
        <f t="shared" si="31"/>
        <v>0.2838105080715737</v>
      </c>
      <c r="AE52" s="18">
        <f t="shared" si="31"/>
        <v>0.26260613240976516</v>
      </c>
    </row>
    <row r="53" spans="1:31" ht="12.75">
      <c r="A53" s="17" t="s">
        <v>117</v>
      </c>
      <c r="B53" s="18">
        <f>IF(B89=0,0,B47*100/B89)</f>
        <v>0</v>
      </c>
      <c r="C53" s="18">
        <f aca="true" t="shared" si="32" ref="C53:AE53">IF(C89=0,0,C47*100/C89)</f>
        <v>0</v>
      </c>
      <c r="D53" s="18">
        <f t="shared" si="32"/>
        <v>4.327249727092591</v>
      </c>
      <c r="E53" s="18">
        <f t="shared" si="32"/>
        <v>13.231087040575256</v>
      </c>
      <c r="F53" s="18">
        <f t="shared" si="32"/>
        <v>0.031641242657976514</v>
      </c>
      <c r="G53" s="18">
        <f t="shared" si="32"/>
        <v>0</v>
      </c>
      <c r="H53" s="18">
        <f t="shared" si="32"/>
        <v>7.477180431290577</v>
      </c>
      <c r="I53" s="18">
        <f t="shared" si="32"/>
        <v>0.12094139763060748</v>
      </c>
      <c r="J53" s="18">
        <f t="shared" si="32"/>
        <v>3.6797193170452354</v>
      </c>
      <c r="K53" s="18">
        <f t="shared" si="32"/>
        <v>1.2014053623821712</v>
      </c>
      <c r="L53" s="18">
        <f t="shared" si="32"/>
        <v>0</v>
      </c>
      <c r="M53" s="18">
        <f t="shared" si="32"/>
        <v>0</v>
      </c>
      <c r="N53" s="18">
        <f t="shared" si="32"/>
        <v>0.7766376977193149</v>
      </c>
      <c r="O53" s="18">
        <f t="shared" si="32"/>
        <v>0</v>
      </c>
      <c r="P53" s="18">
        <f t="shared" si="32"/>
        <v>3.1056192306498276</v>
      </c>
      <c r="Q53" s="18">
        <f t="shared" si="32"/>
        <v>0.0604333964102208</v>
      </c>
      <c r="R53" s="18">
        <f t="shared" si="32"/>
        <v>0.20251198355936495</v>
      </c>
      <c r="S53" s="18">
        <f t="shared" si="32"/>
        <v>0.3646976970704406</v>
      </c>
      <c r="T53" s="18">
        <f t="shared" si="32"/>
        <v>12.321631728045325</v>
      </c>
      <c r="U53" s="18">
        <f t="shared" si="32"/>
        <v>0</v>
      </c>
      <c r="V53" s="18">
        <f t="shared" si="32"/>
        <v>0.06165669632685116</v>
      </c>
      <c r="W53" s="18">
        <f t="shared" si="32"/>
        <v>0.43681301226253255</v>
      </c>
      <c r="X53" s="18">
        <f t="shared" si="32"/>
        <v>0</v>
      </c>
      <c r="Y53" s="18">
        <f t="shared" si="32"/>
        <v>0</v>
      </c>
      <c r="Z53" s="18">
        <f t="shared" si="32"/>
        <v>0</v>
      </c>
      <c r="AA53" s="18">
        <f t="shared" si="32"/>
        <v>0</v>
      </c>
      <c r="AB53" s="18">
        <f t="shared" si="32"/>
        <v>0</v>
      </c>
      <c r="AC53" s="18">
        <f t="shared" si="32"/>
        <v>0</v>
      </c>
      <c r="AD53" s="18">
        <f t="shared" si="32"/>
        <v>0</v>
      </c>
      <c r="AE53" s="18">
        <f t="shared" si="32"/>
        <v>0.11897666598198962</v>
      </c>
    </row>
    <row r="54" spans="1:31" ht="12.75">
      <c r="A54" s="17" t="s">
        <v>118</v>
      </c>
      <c r="B54" s="18">
        <f>IF(+(B5-B163)=0,0,+B49*100/(B5-B163))</f>
        <v>0.853169961523741</v>
      </c>
      <c r="C54" s="18">
        <f aca="true" t="shared" si="33" ref="C54:AE54">IF(+(C5-C163)=0,0,+C49*100/(C5-C163))</f>
        <v>0.4105513503464992</v>
      </c>
      <c r="D54" s="18">
        <f t="shared" si="33"/>
        <v>3.827126486726832</v>
      </c>
      <c r="E54" s="18">
        <f t="shared" si="33"/>
        <v>0.6393852361043539</v>
      </c>
      <c r="F54" s="18">
        <f t="shared" si="33"/>
        <v>0.620986661775293</v>
      </c>
      <c r="G54" s="18">
        <f t="shared" si="33"/>
        <v>0</v>
      </c>
      <c r="H54" s="18">
        <f t="shared" si="33"/>
        <v>1.0148804917416587</v>
      </c>
      <c r="I54" s="18">
        <f t="shared" si="33"/>
        <v>5.664677309952702</v>
      </c>
      <c r="J54" s="18">
        <f t="shared" si="33"/>
        <v>27.207397751909628</v>
      </c>
      <c r="K54" s="18">
        <f t="shared" si="33"/>
        <v>2.056978935064041</v>
      </c>
      <c r="L54" s="18">
        <f t="shared" si="33"/>
        <v>0</v>
      </c>
      <c r="M54" s="18">
        <f t="shared" si="33"/>
        <v>0</v>
      </c>
      <c r="N54" s="18">
        <f t="shared" si="33"/>
        <v>0</v>
      </c>
      <c r="O54" s="18">
        <f t="shared" si="33"/>
        <v>0</v>
      </c>
      <c r="P54" s="18">
        <f t="shared" si="33"/>
        <v>5.511116986648213</v>
      </c>
      <c r="Q54" s="18">
        <f t="shared" si="33"/>
        <v>0.020027280866698336</v>
      </c>
      <c r="R54" s="18">
        <f t="shared" si="33"/>
        <v>2.359593759010669</v>
      </c>
      <c r="S54" s="18">
        <f t="shared" si="33"/>
        <v>1.1839741600103153</v>
      </c>
      <c r="T54" s="18">
        <f t="shared" si="33"/>
        <v>3.996606570224476</v>
      </c>
      <c r="U54" s="18">
        <f t="shared" si="33"/>
        <v>5.052594590602083</v>
      </c>
      <c r="V54" s="18">
        <f t="shared" si="33"/>
        <v>2.371246136094944</v>
      </c>
      <c r="W54" s="18">
        <f t="shared" si="33"/>
        <v>1.9764558716450178</v>
      </c>
      <c r="X54" s="18">
        <f t="shared" si="33"/>
        <v>0</v>
      </c>
      <c r="Y54" s="18">
        <f t="shared" si="33"/>
        <v>0</v>
      </c>
      <c r="Z54" s="18">
        <f t="shared" si="33"/>
        <v>0.7347284949188108</v>
      </c>
      <c r="AA54" s="18">
        <f t="shared" si="33"/>
        <v>0</v>
      </c>
      <c r="AB54" s="18">
        <f t="shared" si="33"/>
        <v>0</v>
      </c>
      <c r="AC54" s="18">
        <f t="shared" si="33"/>
        <v>1.0279555132920073</v>
      </c>
      <c r="AD54" s="18">
        <f t="shared" si="33"/>
        <v>1.3831003577619592</v>
      </c>
      <c r="AE54" s="18">
        <f t="shared" si="33"/>
        <v>1.657335783351768</v>
      </c>
    </row>
    <row r="55" spans="1:31" ht="12.75">
      <c r="A55" s="17" t="s">
        <v>119</v>
      </c>
      <c r="B55" s="18">
        <f>IF(+(B40-B42-B185)=0,0,+B191*100/(B40-B42-B185))</f>
        <v>0</v>
      </c>
      <c r="C55" s="18">
        <f aca="true" t="shared" si="34" ref="C55:AE55">IF(+(C40-C42-C185)=0,0,+C191*100/(C40-C42-C185))</f>
        <v>0</v>
      </c>
      <c r="D55" s="18">
        <f t="shared" si="34"/>
        <v>0</v>
      </c>
      <c r="E55" s="18">
        <f t="shared" si="34"/>
        <v>0</v>
      </c>
      <c r="F55" s="18">
        <f t="shared" si="34"/>
        <v>0</v>
      </c>
      <c r="G55" s="18">
        <f t="shared" si="34"/>
        <v>0</v>
      </c>
      <c r="H55" s="18">
        <f t="shared" si="34"/>
        <v>0</v>
      </c>
      <c r="I55" s="18">
        <f t="shared" si="34"/>
        <v>0</v>
      </c>
      <c r="J55" s="18">
        <f t="shared" si="34"/>
        <v>22.271714922048996</v>
      </c>
      <c r="K55" s="18">
        <f t="shared" si="34"/>
        <v>0</v>
      </c>
      <c r="L55" s="18">
        <f t="shared" si="34"/>
        <v>0</v>
      </c>
      <c r="M55" s="18">
        <f t="shared" si="34"/>
        <v>0</v>
      </c>
      <c r="N55" s="18">
        <f t="shared" si="34"/>
        <v>0</v>
      </c>
      <c r="O55" s="18">
        <f t="shared" si="34"/>
        <v>0</v>
      </c>
      <c r="P55" s="18">
        <f t="shared" si="34"/>
        <v>0</v>
      </c>
      <c r="Q55" s="18">
        <f t="shared" si="34"/>
        <v>0</v>
      </c>
      <c r="R55" s="18">
        <f t="shared" si="34"/>
        <v>0</v>
      </c>
      <c r="S55" s="18">
        <f t="shared" si="34"/>
        <v>0</v>
      </c>
      <c r="T55" s="18">
        <f t="shared" si="34"/>
        <v>0</v>
      </c>
      <c r="U55" s="18">
        <f t="shared" si="34"/>
        <v>0</v>
      </c>
      <c r="V55" s="18">
        <f t="shared" si="34"/>
        <v>0</v>
      </c>
      <c r="W55" s="18">
        <f t="shared" si="34"/>
        <v>0</v>
      </c>
      <c r="X55" s="18">
        <f t="shared" si="34"/>
        <v>0</v>
      </c>
      <c r="Y55" s="18">
        <f t="shared" si="34"/>
        <v>0</v>
      </c>
      <c r="Z55" s="18">
        <f t="shared" si="34"/>
        <v>0</v>
      </c>
      <c r="AA55" s="18">
        <f t="shared" si="34"/>
        <v>0</v>
      </c>
      <c r="AB55" s="18">
        <f t="shared" si="34"/>
        <v>0</v>
      </c>
      <c r="AC55" s="18">
        <f t="shared" si="34"/>
        <v>0</v>
      </c>
      <c r="AD55" s="18">
        <f t="shared" si="34"/>
        <v>0</v>
      </c>
      <c r="AE55" s="18">
        <f t="shared" si="34"/>
        <v>0</v>
      </c>
    </row>
    <row r="56" spans="1:31" ht="12.75">
      <c r="A56" s="17" t="s">
        <v>120</v>
      </c>
      <c r="B56" s="18">
        <f>IF(B186=0,0,B47*100/B186)</f>
        <v>0</v>
      </c>
      <c r="C56" s="18">
        <f aca="true" t="shared" si="35" ref="C56:AE56">IF(C186=0,0,C47*100/C186)</f>
        <v>0</v>
      </c>
      <c r="D56" s="18">
        <f t="shared" si="35"/>
        <v>4.098528983556261</v>
      </c>
      <c r="E56" s="18">
        <f t="shared" si="35"/>
        <v>13.425467173085531</v>
      </c>
      <c r="F56" s="18">
        <f t="shared" si="35"/>
        <v>0.026579475910375166</v>
      </c>
      <c r="G56" s="18">
        <f t="shared" si="35"/>
        <v>0</v>
      </c>
      <c r="H56" s="18">
        <f t="shared" si="35"/>
        <v>433.6827866080487</v>
      </c>
      <c r="I56" s="18">
        <f t="shared" si="35"/>
        <v>0.11690700023204818</v>
      </c>
      <c r="J56" s="18">
        <f t="shared" si="35"/>
        <v>2.662937338318303</v>
      </c>
      <c r="K56" s="18">
        <f t="shared" si="35"/>
        <v>1.187539560146608</v>
      </c>
      <c r="L56" s="18">
        <f t="shared" si="35"/>
        <v>0</v>
      </c>
      <c r="M56" s="18">
        <f t="shared" si="35"/>
        <v>0</v>
      </c>
      <c r="N56" s="18">
        <f t="shared" si="35"/>
        <v>0.6317780974346401</v>
      </c>
      <c r="O56" s="18">
        <f t="shared" si="35"/>
        <v>0</v>
      </c>
      <c r="P56" s="18">
        <f t="shared" si="35"/>
        <v>3.0118069275081543</v>
      </c>
      <c r="Q56" s="18">
        <f t="shared" si="35"/>
        <v>0.04763063985833047</v>
      </c>
      <c r="R56" s="18">
        <f t="shared" si="35"/>
        <v>0.1939005896013863</v>
      </c>
      <c r="S56" s="18">
        <f t="shared" si="35"/>
        <v>0.3883431835153023</v>
      </c>
      <c r="T56" s="18">
        <f t="shared" si="35"/>
        <v>12.7609256912172</v>
      </c>
      <c r="U56" s="18">
        <f t="shared" si="35"/>
        <v>0</v>
      </c>
      <c r="V56" s="18">
        <f t="shared" si="35"/>
        <v>0.06197405600556981</v>
      </c>
      <c r="W56" s="18">
        <f t="shared" si="35"/>
        <v>0.46397081653932964</v>
      </c>
      <c r="X56" s="18">
        <f t="shared" si="35"/>
        <v>0</v>
      </c>
      <c r="Y56" s="18">
        <f t="shared" si="35"/>
        <v>0</v>
      </c>
      <c r="Z56" s="18">
        <f t="shared" si="35"/>
        <v>0</v>
      </c>
      <c r="AA56" s="18">
        <f t="shared" si="35"/>
        <v>0</v>
      </c>
      <c r="AB56" s="18">
        <f t="shared" si="35"/>
        <v>0</v>
      </c>
      <c r="AC56" s="18">
        <f t="shared" si="35"/>
        <v>0</v>
      </c>
      <c r="AD56" s="18">
        <f t="shared" si="35"/>
        <v>0</v>
      </c>
      <c r="AE56" s="18">
        <f t="shared" si="35"/>
        <v>0.11061387045759184</v>
      </c>
    </row>
    <row r="57" spans="1:31" ht="12.75">
      <c r="A57" s="17" t="s">
        <v>121</v>
      </c>
      <c r="B57" s="25">
        <f>IF(B188=0,0,B187/B188)</f>
        <v>1.848023000051958</v>
      </c>
      <c r="C57" s="25">
        <f aca="true" t="shared" si="36" ref="C57:AE57">IF(C188=0,0,C187/C188)</f>
        <v>3.69352378599387</v>
      </c>
      <c r="D57" s="25">
        <f t="shared" si="36"/>
        <v>1.2839612758885028</v>
      </c>
      <c r="E57" s="25">
        <f t="shared" si="36"/>
        <v>27.39022542861877</v>
      </c>
      <c r="F57" s="25">
        <f t="shared" si="36"/>
        <v>7.466780550323378</v>
      </c>
      <c r="G57" s="25">
        <f t="shared" si="36"/>
        <v>2.724786080922929</v>
      </c>
      <c r="H57" s="25">
        <f t="shared" si="36"/>
        <v>0.18906615015602926</v>
      </c>
      <c r="I57" s="25">
        <f t="shared" si="36"/>
        <v>1.685504777666878</v>
      </c>
      <c r="J57" s="25">
        <f t="shared" si="36"/>
        <v>4.734631626984127</v>
      </c>
      <c r="K57" s="25">
        <f t="shared" si="36"/>
        <v>2.2100932321745366</v>
      </c>
      <c r="L57" s="25">
        <f t="shared" si="36"/>
        <v>0.69657376801864</v>
      </c>
      <c r="M57" s="25">
        <f t="shared" si="36"/>
        <v>3.9779754533789484</v>
      </c>
      <c r="N57" s="25">
        <f t="shared" si="36"/>
        <v>4.47682119205298</v>
      </c>
      <c r="O57" s="25">
        <f t="shared" si="36"/>
        <v>4.502816901408451</v>
      </c>
      <c r="P57" s="25">
        <f t="shared" si="36"/>
        <v>1.0355822018191234</v>
      </c>
      <c r="Q57" s="25">
        <f t="shared" si="36"/>
        <v>5.312354180768592</v>
      </c>
      <c r="R57" s="25">
        <f t="shared" si="36"/>
        <v>1.965970160552348</v>
      </c>
      <c r="S57" s="25">
        <f t="shared" si="36"/>
        <v>0.7555337484826508</v>
      </c>
      <c r="T57" s="25">
        <f t="shared" si="36"/>
        <v>2.5221607509168895</v>
      </c>
      <c r="U57" s="25">
        <f t="shared" si="36"/>
        <v>1.235340572556762</v>
      </c>
      <c r="V57" s="25">
        <f t="shared" si="36"/>
        <v>1.7562132629169707</v>
      </c>
      <c r="W57" s="25">
        <f t="shared" si="36"/>
        <v>0.7825805846411277</v>
      </c>
      <c r="X57" s="25">
        <f t="shared" si="36"/>
        <v>3.260366867818123</v>
      </c>
      <c r="Y57" s="25">
        <f t="shared" si="36"/>
        <v>5.359762347900174</v>
      </c>
      <c r="Z57" s="25">
        <f t="shared" si="36"/>
        <v>0</v>
      </c>
      <c r="AA57" s="25">
        <f t="shared" si="36"/>
        <v>1.9337676231884058</v>
      </c>
      <c r="AB57" s="25">
        <f t="shared" si="36"/>
        <v>6.06356712081359</v>
      </c>
      <c r="AC57" s="25">
        <f t="shared" si="36"/>
        <v>2.5593326701282737</v>
      </c>
      <c r="AD57" s="25">
        <f t="shared" si="36"/>
        <v>0</v>
      </c>
      <c r="AE57" s="25">
        <f t="shared" si="36"/>
        <v>2.0116859830034555</v>
      </c>
    </row>
    <row r="58" spans="1:31" ht="12.75">
      <c r="A58" s="17" t="s">
        <v>122</v>
      </c>
      <c r="B58" s="25">
        <f>IF(B188=0,0,B189/B188)</f>
        <v>0.8479537227870244</v>
      </c>
      <c r="C58" s="25">
        <f aca="true" t="shared" si="37" ref="C58:AE58">IF(C188=0,0,C189/C188)</f>
        <v>3.334591686303792</v>
      </c>
      <c r="D58" s="25">
        <f t="shared" si="37"/>
        <v>0.05186040956805413</v>
      </c>
      <c r="E58" s="25">
        <f t="shared" si="37"/>
        <v>0.4913141441041991</v>
      </c>
      <c r="F58" s="25">
        <f t="shared" si="37"/>
        <v>3.9920030260714774</v>
      </c>
      <c r="G58" s="25">
        <f t="shared" si="37"/>
        <v>0.14489284886839696</v>
      </c>
      <c r="H58" s="25">
        <f t="shared" si="37"/>
        <v>0.0029192570299944112</v>
      </c>
      <c r="I58" s="25">
        <f t="shared" si="37"/>
        <v>0.5467532833218105</v>
      </c>
      <c r="J58" s="25">
        <f t="shared" si="37"/>
        <v>3.61329823015873</v>
      </c>
      <c r="K58" s="25">
        <f t="shared" si="37"/>
        <v>0.5192503680217416</v>
      </c>
      <c r="L58" s="25">
        <f t="shared" si="37"/>
        <v>0.16386611866213552</v>
      </c>
      <c r="M58" s="25">
        <f t="shared" si="37"/>
        <v>2.3921039532629482</v>
      </c>
      <c r="N58" s="25">
        <f t="shared" si="37"/>
        <v>3.152317880794702</v>
      </c>
      <c r="O58" s="25">
        <f t="shared" si="37"/>
        <v>3.799349945828819</v>
      </c>
      <c r="P58" s="25">
        <f t="shared" si="37"/>
        <v>0.48420202455110545</v>
      </c>
      <c r="Q58" s="25">
        <f t="shared" si="37"/>
        <v>2.5364308611859667</v>
      </c>
      <c r="R58" s="25">
        <f t="shared" si="37"/>
        <v>1.0186831634890914</v>
      </c>
      <c r="S58" s="25">
        <f t="shared" si="37"/>
        <v>0.009859378895529703</v>
      </c>
      <c r="T58" s="25">
        <f t="shared" si="37"/>
        <v>1.0537079629514514</v>
      </c>
      <c r="U58" s="25">
        <f t="shared" si="37"/>
        <v>0.009600197433366238</v>
      </c>
      <c r="V58" s="25">
        <f t="shared" si="37"/>
        <v>0.24887433268095566</v>
      </c>
      <c r="W58" s="25">
        <f t="shared" si="37"/>
        <v>0.4182666886393023</v>
      </c>
      <c r="X58" s="25">
        <f t="shared" si="37"/>
        <v>1.898958291563675</v>
      </c>
      <c r="Y58" s="25">
        <f t="shared" si="37"/>
        <v>5.194704568578306</v>
      </c>
      <c r="Z58" s="25">
        <f t="shared" si="37"/>
        <v>0</v>
      </c>
      <c r="AA58" s="25">
        <f t="shared" si="37"/>
        <v>0.7429270434782609</v>
      </c>
      <c r="AB58" s="25">
        <f t="shared" si="37"/>
        <v>3.6124143540042146</v>
      </c>
      <c r="AC58" s="25">
        <f t="shared" si="37"/>
        <v>0.9332053024053315</v>
      </c>
      <c r="AD58" s="25">
        <f t="shared" si="37"/>
        <v>0</v>
      </c>
      <c r="AE58" s="25">
        <f t="shared" si="37"/>
        <v>1.1255229838072534</v>
      </c>
    </row>
    <row r="59" spans="1:31" ht="12.75">
      <c r="A59" s="17" t="s">
        <v>123</v>
      </c>
      <c r="B59" s="18">
        <f>IF(B5=0,0,(B176+B181)*100/B5)</f>
        <v>12.450811840280144</v>
      </c>
      <c r="C59" s="18">
        <f aca="true" t="shared" si="38" ref="C59:AE59">IF(C5=0,0,(C176+C181)*100/C5)</f>
        <v>4.511415302383249</v>
      </c>
      <c r="D59" s="18">
        <f t="shared" si="38"/>
        <v>13.89725393123413</v>
      </c>
      <c r="E59" s="18">
        <f t="shared" si="38"/>
        <v>16.29857673322844</v>
      </c>
      <c r="F59" s="18">
        <f t="shared" si="38"/>
        <v>25.179766757445517</v>
      </c>
      <c r="G59" s="18">
        <f t="shared" si="38"/>
        <v>20.27828190024746</v>
      </c>
      <c r="H59" s="18">
        <f t="shared" si="38"/>
        <v>12.346758921112826</v>
      </c>
      <c r="I59" s="18">
        <f t="shared" si="38"/>
        <v>3.1735426877156363</v>
      </c>
      <c r="J59" s="18">
        <f t="shared" si="38"/>
        <v>11.153384610685764</v>
      </c>
      <c r="K59" s="18">
        <f t="shared" si="38"/>
        <v>21.235893621806436</v>
      </c>
      <c r="L59" s="18">
        <f t="shared" si="38"/>
        <v>7.984165182619204</v>
      </c>
      <c r="M59" s="18">
        <f t="shared" si="38"/>
        <v>4.306387475815401</v>
      </c>
      <c r="N59" s="18">
        <f t="shared" si="38"/>
        <v>3.6929142397820094</v>
      </c>
      <c r="O59" s="18">
        <f t="shared" si="38"/>
        <v>2.798045536101822</v>
      </c>
      <c r="P59" s="18">
        <f t="shared" si="38"/>
        <v>10.064617342859764</v>
      </c>
      <c r="Q59" s="18">
        <f t="shared" si="38"/>
        <v>10.190308694740173</v>
      </c>
      <c r="R59" s="18">
        <f t="shared" si="38"/>
        <v>13.098809793300026</v>
      </c>
      <c r="S59" s="18">
        <f t="shared" si="38"/>
        <v>7.633978647197824</v>
      </c>
      <c r="T59" s="18">
        <f t="shared" si="38"/>
        <v>18.084626647734673</v>
      </c>
      <c r="U59" s="18">
        <f t="shared" si="38"/>
        <v>14.27519587281466</v>
      </c>
      <c r="V59" s="18">
        <f t="shared" si="38"/>
        <v>12.878425278988935</v>
      </c>
      <c r="W59" s="18">
        <f t="shared" si="38"/>
        <v>9.380215208052697</v>
      </c>
      <c r="X59" s="18">
        <f t="shared" si="38"/>
        <v>9.77147322933922</v>
      </c>
      <c r="Y59" s="18">
        <f t="shared" si="38"/>
        <v>4.830720134106772</v>
      </c>
      <c r="Z59" s="18">
        <f t="shared" si="38"/>
        <v>19.19871690633839</v>
      </c>
      <c r="AA59" s="18">
        <f t="shared" si="38"/>
        <v>10.566880693803272</v>
      </c>
      <c r="AB59" s="18">
        <f t="shared" si="38"/>
        <v>5.487592592094137</v>
      </c>
      <c r="AC59" s="18">
        <f t="shared" si="38"/>
        <v>5.358697175292445</v>
      </c>
      <c r="AD59" s="18">
        <f t="shared" si="38"/>
        <v>1.2083410053397163</v>
      </c>
      <c r="AE59" s="18">
        <f t="shared" si="38"/>
        <v>8.588422600894766</v>
      </c>
    </row>
    <row r="60" spans="1:31" ht="12.75">
      <c r="A60" s="17" t="s">
        <v>124</v>
      </c>
      <c r="B60" s="25">
        <f>IF(+(B180+B193)=0,0,+(B5-B163)/(B180+B193))</f>
        <v>5.052152586206897</v>
      </c>
      <c r="C60" s="25">
        <f aca="true" t="shared" si="39" ref="C60:AE60">IF(+(C180+C193)=0,0,+(C5-C163)/(C180+C193))</f>
        <v>5.042628995973452</v>
      </c>
      <c r="D60" s="25">
        <f t="shared" si="39"/>
        <v>21.297603048991835</v>
      </c>
      <c r="E60" s="25">
        <f t="shared" si="39"/>
        <v>16.914569813049848</v>
      </c>
      <c r="F60" s="25">
        <f t="shared" si="39"/>
        <v>13.838708864530144</v>
      </c>
      <c r="G60" s="25">
        <f t="shared" si="39"/>
        <v>8.290596869384764</v>
      </c>
      <c r="H60" s="25">
        <f t="shared" si="39"/>
        <v>76.23598820058997</v>
      </c>
      <c r="I60" s="25">
        <f t="shared" si="39"/>
        <v>9.073841837594552</v>
      </c>
      <c r="J60" s="25">
        <f t="shared" si="39"/>
        <v>2.4447214650581457</v>
      </c>
      <c r="K60" s="25">
        <f t="shared" si="39"/>
        <v>22.73511207641229</v>
      </c>
      <c r="L60" s="25">
        <f t="shared" si="39"/>
        <v>12.318723298861563</v>
      </c>
      <c r="M60" s="25">
        <f t="shared" si="39"/>
        <v>32.093962634525234</v>
      </c>
      <c r="N60" s="25">
        <f t="shared" si="39"/>
        <v>8.181425010207809</v>
      </c>
      <c r="O60" s="25">
        <f t="shared" si="39"/>
        <v>8.590439738386154</v>
      </c>
      <c r="P60" s="25">
        <f t="shared" si="39"/>
        <v>14.811534486468572</v>
      </c>
      <c r="Q60" s="25">
        <f t="shared" si="39"/>
        <v>17.658691878142452</v>
      </c>
      <c r="R60" s="25">
        <f t="shared" si="39"/>
        <v>2.7606244195816565</v>
      </c>
      <c r="S60" s="25">
        <f t="shared" si="39"/>
        <v>31.531541563031812</v>
      </c>
      <c r="T60" s="25">
        <f t="shared" si="39"/>
        <v>37.26451495107578</v>
      </c>
      <c r="U60" s="25">
        <f t="shared" si="39"/>
        <v>319.1090712328767</v>
      </c>
      <c r="V60" s="25">
        <f t="shared" si="39"/>
        <v>33.46627753691778</v>
      </c>
      <c r="W60" s="25">
        <f t="shared" si="39"/>
        <v>16.715410189051326</v>
      </c>
      <c r="X60" s="25">
        <f t="shared" si="39"/>
        <v>14.273871607796126</v>
      </c>
      <c r="Y60" s="25">
        <f t="shared" si="39"/>
        <v>1.3933980511241484</v>
      </c>
      <c r="Z60" s="25">
        <f t="shared" si="39"/>
        <v>15.445770720385816</v>
      </c>
      <c r="AA60" s="25">
        <f t="shared" si="39"/>
        <v>24.906864130434784</v>
      </c>
      <c r="AB60" s="25">
        <f t="shared" si="39"/>
        <v>5.559344382525296</v>
      </c>
      <c r="AC60" s="25">
        <f t="shared" si="39"/>
        <v>15.017793309087061</v>
      </c>
      <c r="AD60" s="25">
        <f t="shared" si="39"/>
        <v>27.113</v>
      </c>
      <c r="AE60" s="25">
        <f t="shared" si="39"/>
        <v>10.33253456221198</v>
      </c>
    </row>
    <row r="61" spans="1:31" ht="12.75">
      <c r="A61" s="8" t="s">
        <v>125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2.75">
      <c r="A62" s="9" t="s">
        <v>126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s="8" t="s">
        <v>127</v>
      </c>
      <c r="B63" s="11">
        <v>19630700</v>
      </c>
      <c r="C63" s="11">
        <v>10800000</v>
      </c>
      <c r="D63" s="11">
        <v>35793714</v>
      </c>
      <c r="E63" s="11">
        <v>12600000</v>
      </c>
      <c r="F63" s="11">
        <v>7000000</v>
      </c>
      <c r="G63" s="11">
        <v>512345719</v>
      </c>
      <c r="H63" s="11">
        <v>2300000</v>
      </c>
      <c r="I63" s="11">
        <v>560000</v>
      </c>
      <c r="J63" s="11">
        <v>900000</v>
      </c>
      <c r="K63" s="11">
        <v>35505000</v>
      </c>
      <c r="L63" s="11">
        <v>797731314</v>
      </c>
      <c r="M63" s="11">
        <v>10433708</v>
      </c>
      <c r="N63" s="11">
        <v>0</v>
      </c>
      <c r="O63" s="11">
        <v>3400000</v>
      </c>
      <c r="P63" s="11">
        <v>190300000</v>
      </c>
      <c r="Q63" s="11">
        <v>0</v>
      </c>
      <c r="R63" s="11">
        <v>274359000</v>
      </c>
      <c r="S63" s="11">
        <v>24212800</v>
      </c>
      <c r="T63" s="11">
        <v>34340230</v>
      </c>
      <c r="U63" s="11">
        <v>14928000</v>
      </c>
      <c r="V63" s="11">
        <v>25368750</v>
      </c>
      <c r="W63" s="11">
        <v>23245545</v>
      </c>
      <c r="X63" s="11">
        <v>316718350</v>
      </c>
      <c r="Y63" s="11">
        <v>0</v>
      </c>
      <c r="Z63" s="11">
        <v>1850000</v>
      </c>
      <c r="AA63" s="11">
        <v>13000000</v>
      </c>
      <c r="AB63" s="11">
        <v>2100000</v>
      </c>
      <c r="AC63" s="11">
        <v>0</v>
      </c>
      <c r="AD63" s="11">
        <v>0</v>
      </c>
      <c r="AE63" s="11">
        <v>1072066000</v>
      </c>
    </row>
    <row r="64" spans="1:31" ht="12.75">
      <c r="A64" s="17" t="s">
        <v>128</v>
      </c>
      <c r="B64" s="24">
        <v>19630700</v>
      </c>
      <c r="C64" s="24">
        <v>2140000</v>
      </c>
      <c r="D64" s="24">
        <v>35793714</v>
      </c>
      <c r="E64" s="24">
        <v>12600000</v>
      </c>
      <c r="F64" s="24">
        <v>7000000</v>
      </c>
      <c r="G64" s="24">
        <v>0</v>
      </c>
      <c r="H64" s="24">
        <v>2300000</v>
      </c>
      <c r="I64" s="24">
        <v>0</v>
      </c>
      <c r="J64" s="24">
        <v>0</v>
      </c>
      <c r="K64" s="24">
        <v>35505000</v>
      </c>
      <c r="L64" s="24">
        <v>0</v>
      </c>
      <c r="M64" s="24">
        <v>9800000</v>
      </c>
      <c r="N64" s="24">
        <v>0</v>
      </c>
      <c r="O64" s="24">
        <v>3400000</v>
      </c>
      <c r="P64" s="24">
        <v>14800000</v>
      </c>
      <c r="Q64" s="24">
        <v>0</v>
      </c>
      <c r="R64" s="24">
        <v>0</v>
      </c>
      <c r="S64" s="24">
        <v>20300000</v>
      </c>
      <c r="T64" s="24">
        <v>2893000</v>
      </c>
      <c r="U64" s="24">
        <v>0</v>
      </c>
      <c r="V64" s="24">
        <v>10500000</v>
      </c>
      <c r="W64" s="24">
        <v>2500000</v>
      </c>
      <c r="X64" s="24">
        <v>24628850</v>
      </c>
      <c r="Y64" s="24">
        <v>0</v>
      </c>
      <c r="Z64" s="24">
        <v>1850000</v>
      </c>
      <c r="AA64" s="24">
        <v>13000000</v>
      </c>
      <c r="AB64" s="24">
        <v>2100000</v>
      </c>
      <c r="AC64" s="24">
        <v>0</v>
      </c>
      <c r="AD64" s="24">
        <v>0</v>
      </c>
      <c r="AE64" s="24">
        <v>0</v>
      </c>
    </row>
    <row r="65" spans="1:31" ht="12.75">
      <c r="A65" s="17" t="s">
        <v>129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440040880</v>
      </c>
      <c r="H65" s="24">
        <v>0</v>
      </c>
      <c r="I65" s="24">
        <v>0</v>
      </c>
      <c r="J65" s="24">
        <v>0</v>
      </c>
      <c r="K65" s="24">
        <v>0</v>
      </c>
      <c r="L65" s="24">
        <v>797731314</v>
      </c>
      <c r="M65" s="24">
        <v>0</v>
      </c>
      <c r="N65" s="24">
        <v>0</v>
      </c>
      <c r="O65" s="24">
        <v>0</v>
      </c>
      <c r="P65" s="24">
        <v>171000000</v>
      </c>
      <c r="Q65" s="24">
        <v>0</v>
      </c>
      <c r="R65" s="24">
        <v>267359000</v>
      </c>
      <c r="S65" s="24">
        <v>3912800</v>
      </c>
      <c r="T65" s="24">
        <v>23172000</v>
      </c>
      <c r="U65" s="24">
        <v>0</v>
      </c>
      <c r="V65" s="24">
        <v>0</v>
      </c>
      <c r="W65" s="24">
        <v>10500000</v>
      </c>
      <c r="X65" s="24">
        <v>234836000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864066000</v>
      </c>
    </row>
    <row r="66" spans="1:31" ht="12.75">
      <c r="A66" s="17" t="s">
        <v>130</v>
      </c>
      <c r="B66" s="24">
        <v>0</v>
      </c>
      <c r="C66" s="24">
        <v>2400000</v>
      </c>
      <c r="D66" s="24">
        <v>0</v>
      </c>
      <c r="E66" s="24">
        <v>0</v>
      </c>
      <c r="F66" s="24">
        <v>0</v>
      </c>
      <c r="G66" s="24">
        <v>72304839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500000</v>
      </c>
      <c r="Q66" s="24">
        <v>0</v>
      </c>
      <c r="R66" s="24">
        <v>7000000</v>
      </c>
      <c r="S66" s="24">
        <v>0</v>
      </c>
      <c r="T66" s="24">
        <v>3275230</v>
      </c>
      <c r="U66" s="24">
        <v>14928000</v>
      </c>
      <c r="V66" s="24">
        <v>14868750</v>
      </c>
      <c r="W66" s="24">
        <v>9645545</v>
      </c>
      <c r="X66" s="24">
        <v>51045000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208000000</v>
      </c>
    </row>
    <row r="67" spans="1:31" ht="12.75">
      <c r="A67" s="17" t="s">
        <v>131</v>
      </c>
      <c r="B67" s="24">
        <v>0</v>
      </c>
      <c r="C67" s="24">
        <v>6260000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560000</v>
      </c>
      <c r="J67" s="24">
        <v>900000</v>
      </c>
      <c r="K67" s="24">
        <v>0</v>
      </c>
      <c r="L67" s="24">
        <v>0</v>
      </c>
      <c r="M67" s="24">
        <v>633708</v>
      </c>
      <c r="N67" s="24">
        <v>0</v>
      </c>
      <c r="O67" s="24">
        <v>0</v>
      </c>
      <c r="P67" s="24">
        <v>4000000</v>
      </c>
      <c r="Q67" s="24">
        <v>0</v>
      </c>
      <c r="R67" s="24">
        <v>0</v>
      </c>
      <c r="S67" s="24">
        <v>0</v>
      </c>
      <c r="T67" s="24">
        <v>5000000</v>
      </c>
      <c r="U67" s="24">
        <v>0</v>
      </c>
      <c r="V67" s="24">
        <v>0</v>
      </c>
      <c r="W67" s="24">
        <v>600000</v>
      </c>
      <c r="X67" s="24">
        <v>6208500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ht="12.75">
      <c r="A68" s="8" t="s">
        <v>132</v>
      </c>
      <c r="B68" s="11">
        <v>48300036</v>
      </c>
      <c r="C68" s="11">
        <v>99235901</v>
      </c>
      <c r="D68" s="11">
        <v>106440765</v>
      </c>
      <c r="E68" s="11">
        <v>35492000</v>
      </c>
      <c r="F68" s="11">
        <v>30097101</v>
      </c>
      <c r="G68" s="11">
        <v>0</v>
      </c>
      <c r="H68" s="11">
        <v>18639000</v>
      </c>
      <c r="I68" s="11">
        <v>15562100</v>
      </c>
      <c r="J68" s="11">
        <v>261600000</v>
      </c>
      <c r="K68" s="11">
        <v>119854000</v>
      </c>
      <c r="L68" s="11">
        <v>11483497</v>
      </c>
      <c r="M68" s="11">
        <v>39007850</v>
      </c>
      <c r="N68" s="11">
        <v>41850000</v>
      </c>
      <c r="O68" s="11">
        <v>39014000</v>
      </c>
      <c r="P68" s="11">
        <v>295638000</v>
      </c>
      <c r="Q68" s="11">
        <v>69592150</v>
      </c>
      <c r="R68" s="11">
        <v>0</v>
      </c>
      <c r="S68" s="11">
        <v>21898000</v>
      </c>
      <c r="T68" s="11">
        <v>32767000</v>
      </c>
      <c r="U68" s="11">
        <v>0</v>
      </c>
      <c r="V68" s="11">
        <v>2931250</v>
      </c>
      <c r="W68" s="11">
        <v>19018382</v>
      </c>
      <c r="X68" s="11">
        <v>51604930</v>
      </c>
      <c r="Y68" s="11">
        <v>0</v>
      </c>
      <c r="Z68" s="11">
        <v>63915000</v>
      </c>
      <c r="AA68" s="11">
        <v>79381215</v>
      </c>
      <c r="AB68" s="11">
        <v>121390001</v>
      </c>
      <c r="AC68" s="11">
        <v>19121000</v>
      </c>
      <c r="AD68" s="11">
        <v>0</v>
      </c>
      <c r="AE68" s="11">
        <v>0</v>
      </c>
    </row>
    <row r="69" spans="1:31" ht="12.75">
      <c r="A69" s="17" t="s">
        <v>133</v>
      </c>
      <c r="B69" s="24">
        <v>3000000</v>
      </c>
      <c r="C69" s="24">
        <v>0</v>
      </c>
      <c r="D69" s="24">
        <v>2000</v>
      </c>
      <c r="E69" s="24">
        <v>0</v>
      </c>
      <c r="F69" s="24">
        <v>0</v>
      </c>
      <c r="G69" s="24">
        <v>0</v>
      </c>
      <c r="H69" s="24">
        <v>18639000</v>
      </c>
      <c r="I69" s="24">
        <v>0</v>
      </c>
      <c r="J69" s="24">
        <v>2800000</v>
      </c>
      <c r="K69" s="24">
        <v>1090000</v>
      </c>
      <c r="L69" s="24">
        <v>11483497</v>
      </c>
      <c r="M69" s="24">
        <v>0</v>
      </c>
      <c r="N69" s="24">
        <v>4000000</v>
      </c>
      <c r="O69" s="24">
        <v>500000</v>
      </c>
      <c r="P69" s="24">
        <v>3000000</v>
      </c>
      <c r="Q69" s="24">
        <v>2600000</v>
      </c>
      <c r="R69" s="24">
        <v>0</v>
      </c>
      <c r="S69" s="24">
        <v>0</v>
      </c>
      <c r="T69" s="24">
        <v>2275000</v>
      </c>
      <c r="U69" s="24">
        <v>0</v>
      </c>
      <c r="V69" s="24">
        <v>0</v>
      </c>
      <c r="W69" s="24">
        <v>1500000</v>
      </c>
      <c r="X69" s="24">
        <v>178930</v>
      </c>
      <c r="Y69" s="24">
        <v>0</v>
      </c>
      <c r="Z69" s="24">
        <v>0</v>
      </c>
      <c r="AA69" s="24">
        <v>0</v>
      </c>
      <c r="AB69" s="24">
        <v>4700000</v>
      </c>
      <c r="AC69" s="24">
        <v>19121000</v>
      </c>
      <c r="AD69" s="24">
        <v>0</v>
      </c>
      <c r="AE69" s="24">
        <v>0</v>
      </c>
    </row>
    <row r="70" spans="1:31" ht="12.75">
      <c r="A70" s="17" t="s">
        <v>134</v>
      </c>
      <c r="B70" s="24">
        <v>45300036</v>
      </c>
      <c r="C70" s="24">
        <v>99235901</v>
      </c>
      <c r="D70" s="24">
        <v>106438765</v>
      </c>
      <c r="E70" s="24">
        <v>35492000</v>
      </c>
      <c r="F70" s="24">
        <v>30097101</v>
      </c>
      <c r="G70" s="24">
        <v>0</v>
      </c>
      <c r="H70" s="24">
        <v>0</v>
      </c>
      <c r="I70" s="24">
        <v>15562100</v>
      </c>
      <c r="J70" s="24">
        <v>258800000</v>
      </c>
      <c r="K70" s="24">
        <v>118764000</v>
      </c>
      <c r="L70" s="24">
        <v>0</v>
      </c>
      <c r="M70" s="24">
        <v>39007850</v>
      </c>
      <c r="N70" s="24">
        <v>37850000</v>
      </c>
      <c r="O70" s="24">
        <v>38514000</v>
      </c>
      <c r="P70" s="24">
        <v>292638000</v>
      </c>
      <c r="Q70" s="24">
        <v>66992150</v>
      </c>
      <c r="R70" s="24">
        <v>0</v>
      </c>
      <c r="S70" s="24">
        <v>21898000</v>
      </c>
      <c r="T70" s="24">
        <v>30492000</v>
      </c>
      <c r="U70" s="24">
        <v>0</v>
      </c>
      <c r="V70" s="24">
        <v>2931250</v>
      </c>
      <c r="W70" s="24">
        <v>17218382</v>
      </c>
      <c r="X70" s="24">
        <v>51401000</v>
      </c>
      <c r="Y70" s="24">
        <v>0</v>
      </c>
      <c r="Z70" s="24">
        <v>63915000</v>
      </c>
      <c r="AA70" s="24">
        <v>79381215</v>
      </c>
      <c r="AB70" s="24">
        <v>116690001</v>
      </c>
      <c r="AC70" s="24">
        <v>0</v>
      </c>
      <c r="AD70" s="24">
        <v>0</v>
      </c>
      <c r="AE70" s="24">
        <v>0</v>
      </c>
    </row>
    <row r="71" spans="1:31" ht="12.75">
      <c r="A71" s="17" t="s">
        <v>135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300000</v>
      </c>
      <c r="X71" s="24">
        <v>25000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</row>
    <row r="72" spans="1:31" ht="12.75">
      <c r="A72" s="8" t="s">
        <v>136</v>
      </c>
      <c r="B72" s="11">
        <v>21650000</v>
      </c>
      <c r="C72" s="11">
        <v>5522700</v>
      </c>
      <c r="D72" s="11">
        <v>1150000</v>
      </c>
      <c r="E72" s="11">
        <v>5700000</v>
      </c>
      <c r="F72" s="11">
        <v>10390000</v>
      </c>
      <c r="G72" s="11">
        <v>10860000</v>
      </c>
      <c r="H72" s="11">
        <v>0</v>
      </c>
      <c r="I72" s="11">
        <v>1922000</v>
      </c>
      <c r="J72" s="11">
        <v>7280000</v>
      </c>
      <c r="K72" s="11">
        <v>8579000</v>
      </c>
      <c r="L72" s="11">
        <v>30359182</v>
      </c>
      <c r="M72" s="11">
        <v>7220000</v>
      </c>
      <c r="N72" s="11">
        <v>14457331</v>
      </c>
      <c r="O72" s="11">
        <v>1160000</v>
      </c>
      <c r="P72" s="11">
        <v>28000000</v>
      </c>
      <c r="Q72" s="11">
        <v>25565000</v>
      </c>
      <c r="R72" s="11">
        <v>13198000</v>
      </c>
      <c r="S72" s="11">
        <v>10226259</v>
      </c>
      <c r="T72" s="11">
        <v>3093610</v>
      </c>
      <c r="U72" s="11">
        <v>0</v>
      </c>
      <c r="V72" s="11">
        <v>55000</v>
      </c>
      <c r="W72" s="11">
        <v>2069600</v>
      </c>
      <c r="X72" s="11">
        <v>11921500</v>
      </c>
      <c r="Y72" s="11">
        <v>0</v>
      </c>
      <c r="Z72" s="11">
        <v>1513874</v>
      </c>
      <c r="AA72" s="11">
        <v>1100000</v>
      </c>
      <c r="AB72" s="11">
        <v>9550000</v>
      </c>
      <c r="AC72" s="11">
        <v>1650000</v>
      </c>
      <c r="AD72" s="11">
        <v>0</v>
      </c>
      <c r="AE72" s="11">
        <v>1850000</v>
      </c>
    </row>
    <row r="73" spans="1:31" ht="12.75">
      <c r="A73" s="8" t="s">
        <v>137</v>
      </c>
      <c r="B73" s="11">
        <v>46277000</v>
      </c>
      <c r="C73" s="11">
        <v>53492006</v>
      </c>
      <c r="D73" s="11">
        <v>1300000</v>
      </c>
      <c r="E73" s="11">
        <v>0</v>
      </c>
      <c r="F73" s="11">
        <v>17374593</v>
      </c>
      <c r="G73" s="11">
        <v>5050000</v>
      </c>
      <c r="H73" s="11">
        <v>8354000</v>
      </c>
      <c r="I73" s="11">
        <v>10232697</v>
      </c>
      <c r="J73" s="11">
        <v>42640000</v>
      </c>
      <c r="K73" s="11">
        <v>0</v>
      </c>
      <c r="L73" s="11">
        <v>0</v>
      </c>
      <c r="M73" s="11">
        <v>50000</v>
      </c>
      <c r="N73" s="11">
        <v>10605650</v>
      </c>
      <c r="O73" s="11">
        <v>5703000</v>
      </c>
      <c r="P73" s="11">
        <v>66183000</v>
      </c>
      <c r="Q73" s="11">
        <v>34455000</v>
      </c>
      <c r="R73" s="11">
        <v>14075000</v>
      </c>
      <c r="S73" s="11">
        <v>3501000</v>
      </c>
      <c r="T73" s="11">
        <v>9048000</v>
      </c>
      <c r="U73" s="11">
        <v>1228000</v>
      </c>
      <c r="V73" s="11">
        <v>3581250</v>
      </c>
      <c r="W73" s="11">
        <v>8849223</v>
      </c>
      <c r="X73" s="11">
        <v>29388900</v>
      </c>
      <c r="Y73" s="11">
        <v>0</v>
      </c>
      <c r="Z73" s="11">
        <v>3536339</v>
      </c>
      <c r="AA73" s="11">
        <v>6500000</v>
      </c>
      <c r="AB73" s="11">
        <v>1000000</v>
      </c>
      <c r="AC73" s="11">
        <v>5750000</v>
      </c>
      <c r="AD73" s="11">
        <v>0</v>
      </c>
      <c r="AE73" s="11">
        <v>3550000</v>
      </c>
    </row>
    <row r="74" spans="1:31" ht="12.75">
      <c r="A74" s="8" t="s">
        <v>138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3800000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-3345000</v>
      </c>
      <c r="U74" s="11">
        <v>0</v>
      </c>
      <c r="V74" s="11">
        <v>0</v>
      </c>
      <c r="W74" s="11">
        <v>0</v>
      </c>
      <c r="X74" s="11">
        <v>255000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</row>
    <row r="75" spans="1:31" ht="25.5">
      <c r="A75" s="26" t="s">
        <v>139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ht="12.75">
      <c r="A76" s="9" t="s">
        <v>127</v>
      </c>
      <c r="B76" s="28">
        <f>IF(B40=0,0,B63*100/B40)</f>
        <v>14.449453213323089</v>
      </c>
      <c r="C76" s="28">
        <f aca="true" t="shared" si="40" ref="C76:AE76">IF(C40=0,0,C63*100/C40)</f>
        <v>6.388619474167283</v>
      </c>
      <c r="D76" s="28">
        <f t="shared" si="40"/>
        <v>24.739152566599767</v>
      </c>
      <c r="E76" s="28">
        <f t="shared" si="40"/>
        <v>23.423557406305772</v>
      </c>
      <c r="F76" s="28">
        <f t="shared" si="40"/>
        <v>10.792194234088305</v>
      </c>
      <c r="G76" s="28">
        <f t="shared" si="40"/>
        <v>96.98820108751156</v>
      </c>
      <c r="H76" s="28">
        <f t="shared" si="40"/>
        <v>7.851705185539207</v>
      </c>
      <c r="I76" s="28">
        <f t="shared" si="40"/>
        <v>1.745810219143763</v>
      </c>
      <c r="J76" s="28">
        <f t="shared" si="40"/>
        <v>0.28807374687920106</v>
      </c>
      <c r="K76" s="28">
        <f t="shared" si="40"/>
        <v>21.657577864802548</v>
      </c>
      <c r="L76" s="28">
        <f t="shared" si="40"/>
        <v>95.0162011509568</v>
      </c>
      <c r="M76" s="28">
        <f t="shared" si="40"/>
        <v>18.39785110470779</v>
      </c>
      <c r="N76" s="28">
        <f t="shared" si="40"/>
        <v>0</v>
      </c>
      <c r="O76" s="28">
        <f t="shared" si="40"/>
        <v>6.89977068409197</v>
      </c>
      <c r="P76" s="28">
        <f t="shared" si="40"/>
        <v>32.80350133851386</v>
      </c>
      <c r="Q76" s="28">
        <f t="shared" si="40"/>
        <v>0</v>
      </c>
      <c r="R76" s="28">
        <f t="shared" si="40"/>
        <v>90.95818746021642</v>
      </c>
      <c r="S76" s="28">
        <f t="shared" si="40"/>
        <v>40.46387935143418</v>
      </c>
      <c r="T76" s="28">
        <f t="shared" si="40"/>
        <v>45.24175588481426</v>
      </c>
      <c r="U76" s="28">
        <f t="shared" si="40"/>
        <v>92.39910869026987</v>
      </c>
      <c r="V76" s="28">
        <f t="shared" si="40"/>
        <v>79.43559434811539</v>
      </c>
      <c r="W76" s="28">
        <f t="shared" si="40"/>
        <v>43.70880595681871</v>
      </c>
      <c r="X76" s="28">
        <f t="shared" si="40"/>
        <v>77.26935762168401</v>
      </c>
      <c r="Y76" s="28">
        <f t="shared" si="40"/>
        <v>0</v>
      </c>
      <c r="Z76" s="28">
        <f t="shared" si="40"/>
        <v>2.612433009274434</v>
      </c>
      <c r="AA76" s="28">
        <f t="shared" si="40"/>
        <v>13.002442508825283</v>
      </c>
      <c r="AB76" s="28">
        <f t="shared" si="40"/>
        <v>1.5666964968166481</v>
      </c>
      <c r="AC76" s="28">
        <f t="shared" si="40"/>
        <v>0</v>
      </c>
      <c r="AD76" s="28">
        <f t="shared" si="40"/>
        <v>0</v>
      </c>
      <c r="AE76" s="28">
        <f t="shared" si="40"/>
        <v>99.4988240928252</v>
      </c>
    </row>
    <row r="77" spans="1:31" ht="12.75">
      <c r="A77" s="17" t="s">
        <v>140</v>
      </c>
      <c r="B77" s="18">
        <f>IF(B40=0,0,B64*100/B40)</f>
        <v>14.449453213323089</v>
      </c>
      <c r="C77" s="18">
        <f aca="true" t="shared" si="41" ref="C77:AE77">IF(C40=0,0,C64*100/C40)</f>
        <v>1.265893118029443</v>
      </c>
      <c r="D77" s="18">
        <f t="shared" si="41"/>
        <v>24.739152566599767</v>
      </c>
      <c r="E77" s="18">
        <f t="shared" si="41"/>
        <v>23.423557406305772</v>
      </c>
      <c r="F77" s="18">
        <f t="shared" si="41"/>
        <v>10.792194234088305</v>
      </c>
      <c r="G77" s="18">
        <f t="shared" si="41"/>
        <v>0</v>
      </c>
      <c r="H77" s="18">
        <f t="shared" si="41"/>
        <v>7.851705185539207</v>
      </c>
      <c r="I77" s="18">
        <f t="shared" si="41"/>
        <v>0</v>
      </c>
      <c r="J77" s="18">
        <f t="shared" si="41"/>
        <v>0</v>
      </c>
      <c r="K77" s="18">
        <f t="shared" si="41"/>
        <v>21.657577864802548</v>
      </c>
      <c r="L77" s="18">
        <f t="shared" si="41"/>
        <v>0</v>
      </c>
      <c r="M77" s="18">
        <f t="shared" si="41"/>
        <v>17.2804280919244</v>
      </c>
      <c r="N77" s="18">
        <f t="shared" si="41"/>
        <v>0</v>
      </c>
      <c r="O77" s="18">
        <f t="shared" si="41"/>
        <v>6.89977068409197</v>
      </c>
      <c r="P77" s="18">
        <f t="shared" si="41"/>
        <v>2.5511919065160544</v>
      </c>
      <c r="Q77" s="18">
        <f t="shared" si="41"/>
        <v>0</v>
      </c>
      <c r="R77" s="18">
        <f t="shared" si="41"/>
        <v>0</v>
      </c>
      <c r="S77" s="18">
        <f t="shared" si="41"/>
        <v>33.92489719628105</v>
      </c>
      <c r="T77" s="18">
        <f t="shared" si="41"/>
        <v>3.811401373105761</v>
      </c>
      <c r="U77" s="18">
        <f t="shared" si="41"/>
        <v>0</v>
      </c>
      <c r="V77" s="18">
        <f t="shared" si="41"/>
        <v>32.877999138909544</v>
      </c>
      <c r="W77" s="18">
        <f t="shared" si="41"/>
        <v>4.700772336894952</v>
      </c>
      <c r="X77" s="18">
        <f t="shared" si="41"/>
        <v>6.008668012007553</v>
      </c>
      <c r="Y77" s="18">
        <f t="shared" si="41"/>
        <v>0</v>
      </c>
      <c r="Z77" s="18">
        <f t="shared" si="41"/>
        <v>2.612433009274434</v>
      </c>
      <c r="AA77" s="18">
        <f t="shared" si="41"/>
        <v>13.002442508825283</v>
      </c>
      <c r="AB77" s="18">
        <f t="shared" si="41"/>
        <v>1.5666964968166481</v>
      </c>
      <c r="AC77" s="18">
        <f t="shared" si="41"/>
        <v>0</v>
      </c>
      <c r="AD77" s="18">
        <f t="shared" si="41"/>
        <v>0</v>
      </c>
      <c r="AE77" s="18">
        <f t="shared" si="41"/>
        <v>0</v>
      </c>
    </row>
    <row r="78" spans="1:31" ht="12.75">
      <c r="A78" s="17" t="s">
        <v>141</v>
      </c>
      <c r="B78" s="18">
        <f>IF(B40=0,0,B65*100/B40)</f>
        <v>0</v>
      </c>
      <c r="C78" s="18">
        <f aca="true" t="shared" si="42" ref="C78:AE78">IF(C40=0,0,C65*100/C40)</f>
        <v>0</v>
      </c>
      <c r="D78" s="18">
        <f t="shared" si="42"/>
        <v>0</v>
      </c>
      <c r="E78" s="18">
        <f t="shared" si="42"/>
        <v>0</v>
      </c>
      <c r="F78" s="18">
        <f t="shared" si="42"/>
        <v>0</v>
      </c>
      <c r="G78" s="18">
        <f t="shared" si="42"/>
        <v>83.30073185634551</v>
      </c>
      <c r="H78" s="18">
        <f t="shared" si="42"/>
        <v>0</v>
      </c>
      <c r="I78" s="18">
        <f t="shared" si="42"/>
        <v>0</v>
      </c>
      <c r="J78" s="18">
        <f t="shared" si="42"/>
        <v>0</v>
      </c>
      <c r="K78" s="18">
        <f t="shared" si="42"/>
        <v>0</v>
      </c>
      <c r="L78" s="18">
        <f t="shared" si="42"/>
        <v>95.0162011509568</v>
      </c>
      <c r="M78" s="18">
        <f t="shared" si="42"/>
        <v>0</v>
      </c>
      <c r="N78" s="18">
        <f t="shared" si="42"/>
        <v>0</v>
      </c>
      <c r="O78" s="18">
        <f t="shared" si="42"/>
        <v>0</v>
      </c>
      <c r="P78" s="18">
        <f t="shared" si="42"/>
        <v>29.47660919015171</v>
      </c>
      <c r="Q78" s="18">
        <f t="shared" si="42"/>
        <v>0</v>
      </c>
      <c r="R78" s="18">
        <f t="shared" si="42"/>
        <v>88.63747878209209</v>
      </c>
      <c r="S78" s="18">
        <f t="shared" si="42"/>
        <v>6.5389821551531275</v>
      </c>
      <c r="T78" s="18">
        <f t="shared" si="42"/>
        <v>30.528099764122604</v>
      </c>
      <c r="U78" s="18">
        <f t="shared" si="42"/>
        <v>0</v>
      </c>
      <c r="V78" s="18">
        <f t="shared" si="42"/>
        <v>0</v>
      </c>
      <c r="W78" s="18">
        <f t="shared" si="42"/>
        <v>19.7432438149588</v>
      </c>
      <c r="X78" s="18">
        <f t="shared" si="42"/>
        <v>57.29262881814643</v>
      </c>
      <c r="Y78" s="18">
        <f t="shared" si="42"/>
        <v>0</v>
      </c>
      <c r="Z78" s="18">
        <f t="shared" si="42"/>
        <v>0</v>
      </c>
      <c r="AA78" s="18">
        <f t="shared" si="42"/>
        <v>0</v>
      </c>
      <c r="AB78" s="18">
        <f t="shared" si="42"/>
        <v>0</v>
      </c>
      <c r="AC78" s="18">
        <f t="shared" si="42"/>
        <v>0</v>
      </c>
      <c r="AD78" s="18">
        <f t="shared" si="42"/>
        <v>0</v>
      </c>
      <c r="AE78" s="18">
        <f t="shared" si="42"/>
        <v>80.19427063127746</v>
      </c>
    </row>
    <row r="79" spans="1:31" ht="12.75">
      <c r="A79" s="17" t="s">
        <v>142</v>
      </c>
      <c r="B79" s="18">
        <f>IF(B40=0,0,B66*100/B40)</f>
        <v>0</v>
      </c>
      <c r="C79" s="18">
        <f aca="true" t="shared" si="43" ref="C79:AE79">IF(C40=0,0,C66*100/C40)</f>
        <v>1.4196932164816185</v>
      </c>
      <c r="D79" s="18">
        <f t="shared" si="43"/>
        <v>0</v>
      </c>
      <c r="E79" s="18">
        <f t="shared" si="43"/>
        <v>0</v>
      </c>
      <c r="F79" s="18">
        <f t="shared" si="43"/>
        <v>0</v>
      </c>
      <c r="G79" s="18">
        <f t="shared" si="43"/>
        <v>13.687469231166052</v>
      </c>
      <c r="H79" s="18">
        <f t="shared" si="43"/>
        <v>0</v>
      </c>
      <c r="I79" s="18">
        <f t="shared" si="43"/>
        <v>0</v>
      </c>
      <c r="J79" s="18">
        <f t="shared" si="43"/>
        <v>0</v>
      </c>
      <c r="K79" s="18">
        <f t="shared" si="43"/>
        <v>0</v>
      </c>
      <c r="L79" s="18">
        <f t="shared" si="43"/>
        <v>0</v>
      </c>
      <c r="M79" s="18">
        <f t="shared" si="43"/>
        <v>0</v>
      </c>
      <c r="N79" s="18">
        <f t="shared" si="43"/>
        <v>0</v>
      </c>
      <c r="O79" s="18">
        <f t="shared" si="43"/>
        <v>0</v>
      </c>
      <c r="P79" s="18">
        <f t="shared" si="43"/>
        <v>0.08618891576067751</v>
      </c>
      <c r="Q79" s="18">
        <f t="shared" si="43"/>
        <v>0</v>
      </c>
      <c r="R79" s="18">
        <f t="shared" si="43"/>
        <v>2.320708678124337</v>
      </c>
      <c r="S79" s="18">
        <f t="shared" si="43"/>
        <v>0</v>
      </c>
      <c r="T79" s="18">
        <f t="shared" si="43"/>
        <v>4.314972733922289</v>
      </c>
      <c r="U79" s="18">
        <f t="shared" si="43"/>
        <v>92.39910869026987</v>
      </c>
      <c r="V79" s="18">
        <f t="shared" si="43"/>
        <v>46.55759520920584</v>
      </c>
      <c r="W79" s="18">
        <f t="shared" si="43"/>
        <v>18.136604444110166</v>
      </c>
      <c r="X79" s="18">
        <f t="shared" si="43"/>
        <v>12.453381244878488</v>
      </c>
      <c r="Y79" s="18">
        <f t="shared" si="43"/>
        <v>0</v>
      </c>
      <c r="Z79" s="18">
        <f t="shared" si="43"/>
        <v>0</v>
      </c>
      <c r="AA79" s="18">
        <f t="shared" si="43"/>
        <v>0</v>
      </c>
      <c r="AB79" s="18">
        <f t="shared" si="43"/>
        <v>0</v>
      </c>
      <c r="AC79" s="18">
        <f t="shared" si="43"/>
        <v>0</v>
      </c>
      <c r="AD79" s="18">
        <f t="shared" si="43"/>
        <v>0</v>
      </c>
      <c r="AE79" s="18">
        <f t="shared" si="43"/>
        <v>19.304553461547744</v>
      </c>
    </row>
    <row r="80" spans="1:31" ht="12.75">
      <c r="A80" s="17" t="s">
        <v>143</v>
      </c>
      <c r="B80" s="18">
        <f>IF(B40=0,0,B67*100/B40)</f>
        <v>0</v>
      </c>
      <c r="C80" s="18">
        <f aca="true" t="shared" si="44" ref="C80:AE80">IF(C40=0,0,C67*100/C40)</f>
        <v>3.7030331396562213</v>
      </c>
      <c r="D80" s="18">
        <f t="shared" si="44"/>
        <v>0</v>
      </c>
      <c r="E80" s="18">
        <f t="shared" si="44"/>
        <v>0</v>
      </c>
      <c r="F80" s="18">
        <f t="shared" si="44"/>
        <v>0</v>
      </c>
      <c r="G80" s="18">
        <f t="shared" si="44"/>
        <v>0</v>
      </c>
      <c r="H80" s="18">
        <f t="shared" si="44"/>
        <v>0</v>
      </c>
      <c r="I80" s="18">
        <f t="shared" si="44"/>
        <v>1.745810219143763</v>
      </c>
      <c r="J80" s="18">
        <f t="shared" si="44"/>
        <v>0.28807374687920106</v>
      </c>
      <c r="K80" s="18">
        <f t="shared" si="44"/>
        <v>0</v>
      </c>
      <c r="L80" s="18">
        <f t="shared" si="44"/>
        <v>0</v>
      </c>
      <c r="M80" s="18">
        <f t="shared" si="44"/>
        <v>1.1174230127833906</v>
      </c>
      <c r="N80" s="18">
        <f t="shared" si="44"/>
        <v>0</v>
      </c>
      <c r="O80" s="18">
        <f t="shared" si="44"/>
        <v>0</v>
      </c>
      <c r="P80" s="18">
        <f t="shared" si="44"/>
        <v>0.6895113260854201</v>
      </c>
      <c r="Q80" s="18">
        <f t="shared" si="44"/>
        <v>0</v>
      </c>
      <c r="R80" s="18">
        <f t="shared" si="44"/>
        <v>0</v>
      </c>
      <c r="S80" s="18">
        <f t="shared" si="44"/>
        <v>0</v>
      </c>
      <c r="T80" s="18">
        <f t="shared" si="44"/>
        <v>6.587282013663604</v>
      </c>
      <c r="U80" s="18">
        <f t="shared" si="44"/>
        <v>0</v>
      </c>
      <c r="V80" s="18">
        <f t="shared" si="44"/>
        <v>0</v>
      </c>
      <c r="W80" s="18">
        <f t="shared" si="44"/>
        <v>1.1281853608547885</v>
      </c>
      <c r="X80" s="18">
        <f t="shared" si="44"/>
        <v>1.5146795466515446</v>
      </c>
      <c r="Y80" s="18">
        <f t="shared" si="44"/>
        <v>0</v>
      </c>
      <c r="Z80" s="18">
        <f t="shared" si="44"/>
        <v>0</v>
      </c>
      <c r="AA80" s="18">
        <f t="shared" si="44"/>
        <v>0</v>
      </c>
      <c r="AB80" s="18">
        <f t="shared" si="44"/>
        <v>0</v>
      </c>
      <c r="AC80" s="18">
        <f t="shared" si="44"/>
        <v>0</v>
      </c>
      <c r="AD80" s="18">
        <f t="shared" si="44"/>
        <v>0</v>
      </c>
      <c r="AE80" s="18">
        <f t="shared" si="44"/>
        <v>0</v>
      </c>
    </row>
    <row r="81" spans="1:31" ht="12.75">
      <c r="A81" s="8" t="s">
        <v>132</v>
      </c>
      <c r="B81" s="29">
        <f>IF(B40=0,0,B68*100/B40)</f>
        <v>35.55192175438578</v>
      </c>
      <c r="C81" s="29">
        <f aca="true" t="shared" si="45" ref="C81:AE81">IF(C40=0,0,C68*100/C40)</f>
        <v>58.70188978380894</v>
      </c>
      <c r="D81" s="29">
        <f t="shared" si="45"/>
        <v>73.5675075417039</v>
      </c>
      <c r="E81" s="29">
        <f t="shared" si="45"/>
        <v>65.98007138607971</v>
      </c>
      <c r="F81" s="29">
        <f t="shared" si="45"/>
        <v>46.40196569642477</v>
      </c>
      <c r="G81" s="29">
        <f t="shared" si="45"/>
        <v>0</v>
      </c>
      <c r="H81" s="29">
        <f t="shared" si="45"/>
        <v>63.62953606663708</v>
      </c>
      <c r="I81" s="29">
        <f t="shared" si="45"/>
        <v>48.51513073453063</v>
      </c>
      <c r="J81" s="29">
        <f t="shared" si="45"/>
        <v>83.73343575955444</v>
      </c>
      <c r="K81" s="29">
        <f t="shared" si="45"/>
        <v>73.10934621625249</v>
      </c>
      <c r="L81" s="29">
        <f t="shared" si="45"/>
        <v>1.3677766457446712</v>
      </c>
      <c r="M81" s="29">
        <f t="shared" si="45"/>
        <v>68.78289254546665</v>
      </c>
      <c r="N81" s="29">
        <f t="shared" si="45"/>
        <v>62.54391804782991</v>
      </c>
      <c r="O81" s="29">
        <f t="shared" si="45"/>
        <v>79.1728392556365</v>
      </c>
      <c r="P81" s="29">
        <f t="shared" si="45"/>
        <v>50.96143735531036</v>
      </c>
      <c r="Q81" s="29">
        <f t="shared" si="45"/>
        <v>53.69261292247679</v>
      </c>
      <c r="R81" s="29">
        <f t="shared" si="45"/>
        <v>0</v>
      </c>
      <c r="S81" s="29">
        <f t="shared" si="45"/>
        <v>36.59543836473706</v>
      </c>
      <c r="T81" s="29">
        <f t="shared" si="45"/>
        <v>43.16909394834306</v>
      </c>
      <c r="U81" s="29">
        <f t="shared" si="45"/>
        <v>0</v>
      </c>
      <c r="V81" s="29">
        <f t="shared" si="45"/>
        <v>9.178441426278916</v>
      </c>
      <c r="W81" s="29">
        <f t="shared" si="45"/>
        <v>35.76043359924036</v>
      </c>
      <c r="X81" s="29">
        <f t="shared" si="45"/>
        <v>12.58998662758874</v>
      </c>
      <c r="Y81" s="29">
        <f t="shared" si="45"/>
        <v>0</v>
      </c>
      <c r="Z81" s="29">
        <f t="shared" si="45"/>
        <v>90.25603015555428</v>
      </c>
      <c r="AA81" s="29">
        <f t="shared" si="45"/>
        <v>79.3961295629384</v>
      </c>
      <c r="AB81" s="29">
        <f t="shared" si="45"/>
        <v>90.56251872155686</v>
      </c>
      <c r="AC81" s="29">
        <f t="shared" si="45"/>
        <v>72.0975830473964</v>
      </c>
      <c r="AD81" s="29">
        <f t="shared" si="45"/>
        <v>0</v>
      </c>
      <c r="AE81" s="29">
        <f t="shared" si="45"/>
        <v>0</v>
      </c>
    </row>
    <row r="82" spans="1:31" ht="12.75">
      <c r="A82" s="17" t="s">
        <v>144</v>
      </c>
      <c r="B82" s="18">
        <f>IF(B40=0,0,B69*100/B40)</f>
        <v>2.2081922519303574</v>
      </c>
      <c r="C82" s="18">
        <f aca="true" t="shared" si="46" ref="C82:AE82">IF(C40=0,0,C69*100/C40)</f>
        <v>0</v>
      </c>
      <c r="D82" s="18">
        <f t="shared" si="46"/>
        <v>0.00138231827893578</v>
      </c>
      <c r="E82" s="18">
        <f t="shared" si="46"/>
        <v>0</v>
      </c>
      <c r="F82" s="18">
        <f t="shared" si="46"/>
        <v>0</v>
      </c>
      <c r="G82" s="18">
        <f t="shared" si="46"/>
        <v>0</v>
      </c>
      <c r="H82" s="18">
        <f t="shared" si="46"/>
        <v>63.62953606663708</v>
      </c>
      <c r="I82" s="18">
        <f t="shared" si="46"/>
        <v>0</v>
      </c>
      <c r="J82" s="18">
        <f t="shared" si="46"/>
        <v>0.8962294347352923</v>
      </c>
      <c r="K82" s="18">
        <f t="shared" si="46"/>
        <v>0.6648855054959801</v>
      </c>
      <c r="L82" s="18">
        <f t="shared" si="46"/>
        <v>1.3677766457446712</v>
      </c>
      <c r="M82" s="18">
        <f t="shared" si="46"/>
        <v>0</v>
      </c>
      <c r="N82" s="18">
        <f t="shared" si="46"/>
        <v>5.977913314010028</v>
      </c>
      <c r="O82" s="18">
        <f t="shared" si="46"/>
        <v>1.0146721594252897</v>
      </c>
      <c r="P82" s="18">
        <f t="shared" si="46"/>
        <v>0.5171334945640651</v>
      </c>
      <c r="Q82" s="18">
        <f t="shared" si="46"/>
        <v>2.0059847784331946</v>
      </c>
      <c r="R82" s="18">
        <f t="shared" si="46"/>
        <v>0</v>
      </c>
      <c r="S82" s="18">
        <f t="shared" si="46"/>
        <v>0</v>
      </c>
      <c r="T82" s="18">
        <f t="shared" si="46"/>
        <v>2.9972133162169396</v>
      </c>
      <c r="U82" s="18">
        <f t="shared" si="46"/>
        <v>0</v>
      </c>
      <c r="V82" s="18">
        <f t="shared" si="46"/>
        <v>0</v>
      </c>
      <c r="W82" s="18">
        <f t="shared" si="46"/>
        <v>2.820463402136971</v>
      </c>
      <c r="X82" s="18">
        <f t="shared" si="46"/>
        <v>0.043653315822237394</v>
      </c>
      <c r="Y82" s="18">
        <f t="shared" si="46"/>
        <v>0</v>
      </c>
      <c r="Z82" s="18">
        <f t="shared" si="46"/>
        <v>0</v>
      </c>
      <c r="AA82" s="18">
        <f t="shared" si="46"/>
        <v>0</v>
      </c>
      <c r="AB82" s="18">
        <f t="shared" si="46"/>
        <v>3.506415969065831</v>
      </c>
      <c r="AC82" s="18">
        <f t="shared" si="46"/>
        <v>72.0975830473964</v>
      </c>
      <c r="AD82" s="18">
        <f t="shared" si="46"/>
        <v>0</v>
      </c>
      <c r="AE82" s="18">
        <f t="shared" si="46"/>
        <v>0</v>
      </c>
    </row>
    <row r="83" spans="1:31" ht="12.75">
      <c r="A83" s="17" t="s">
        <v>145</v>
      </c>
      <c r="B83" s="18">
        <f>IF(B40=0,0,B70*100/B40)</f>
        <v>33.343729502455425</v>
      </c>
      <c r="C83" s="18">
        <f aca="true" t="shared" si="47" ref="C83:AE83">IF(C40=0,0,C70*100/C40)</f>
        <v>58.70188978380894</v>
      </c>
      <c r="D83" s="18">
        <f t="shared" si="47"/>
        <v>73.56612522342496</v>
      </c>
      <c r="E83" s="18">
        <f t="shared" si="47"/>
        <v>65.98007138607971</v>
      </c>
      <c r="F83" s="18">
        <f t="shared" si="47"/>
        <v>46.40196569642477</v>
      </c>
      <c r="G83" s="18">
        <f t="shared" si="47"/>
        <v>0</v>
      </c>
      <c r="H83" s="18">
        <f t="shared" si="47"/>
        <v>0</v>
      </c>
      <c r="I83" s="18">
        <f t="shared" si="47"/>
        <v>48.51513073453063</v>
      </c>
      <c r="J83" s="18">
        <f t="shared" si="47"/>
        <v>82.83720632481915</v>
      </c>
      <c r="K83" s="18">
        <f t="shared" si="47"/>
        <v>72.4444607107565</v>
      </c>
      <c r="L83" s="18">
        <f t="shared" si="47"/>
        <v>0</v>
      </c>
      <c r="M83" s="18">
        <f t="shared" si="47"/>
        <v>68.78289254546665</v>
      </c>
      <c r="N83" s="18">
        <f t="shared" si="47"/>
        <v>56.56600473381989</v>
      </c>
      <c r="O83" s="18">
        <f t="shared" si="47"/>
        <v>78.15816709621122</v>
      </c>
      <c r="P83" s="18">
        <f t="shared" si="47"/>
        <v>50.444303860746295</v>
      </c>
      <c r="Q83" s="18">
        <f t="shared" si="47"/>
        <v>51.686628144043596</v>
      </c>
      <c r="R83" s="18">
        <f t="shared" si="47"/>
        <v>0</v>
      </c>
      <c r="S83" s="18">
        <f t="shared" si="47"/>
        <v>36.59543836473706</v>
      </c>
      <c r="T83" s="18">
        <f t="shared" si="47"/>
        <v>40.17188063212612</v>
      </c>
      <c r="U83" s="18">
        <f t="shared" si="47"/>
        <v>0</v>
      </c>
      <c r="V83" s="18">
        <f t="shared" si="47"/>
        <v>9.178441426278916</v>
      </c>
      <c r="W83" s="18">
        <f t="shared" si="47"/>
        <v>32.37587751667599</v>
      </c>
      <c r="X83" s="18">
        <f t="shared" si="47"/>
        <v>12.5402340947791</v>
      </c>
      <c r="Y83" s="18">
        <f t="shared" si="47"/>
        <v>0</v>
      </c>
      <c r="Z83" s="18">
        <f t="shared" si="47"/>
        <v>90.25603015555428</v>
      </c>
      <c r="AA83" s="18">
        <f t="shared" si="47"/>
        <v>79.3961295629384</v>
      </c>
      <c r="AB83" s="18">
        <f t="shared" si="47"/>
        <v>87.05610275249103</v>
      </c>
      <c r="AC83" s="18">
        <f t="shared" si="47"/>
        <v>0</v>
      </c>
      <c r="AD83" s="18">
        <f t="shared" si="47"/>
        <v>0</v>
      </c>
      <c r="AE83" s="18">
        <f t="shared" si="47"/>
        <v>0</v>
      </c>
    </row>
    <row r="84" spans="1:31" ht="12.75">
      <c r="A84" s="17" t="s">
        <v>146</v>
      </c>
      <c r="B84" s="18">
        <f>IF(B40=0,0,B71*100/B40)</f>
        <v>0</v>
      </c>
      <c r="C84" s="18">
        <f aca="true" t="shared" si="48" ref="C84:AE84">IF(C40=0,0,C71*100/C40)</f>
        <v>0</v>
      </c>
      <c r="D84" s="18">
        <f t="shared" si="48"/>
        <v>0</v>
      </c>
      <c r="E84" s="18">
        <f t="shared" si="48"/>
        <v>0</v>
      </c>
      <c r="F84" s="18">
        <f t="shared" si="48"/>
        <v>0</v>
      </c>
      <c r="G84" s="18">
        <f t="shared" si="48"/>
        <v>0</v>
      </c>
      <c r="H84" s="18">
        <f t="shared" si="48"/>
        <v>0</v>
      </c>
      <c r="I84" s="18">
        <f t="shared" si="48"/>
        <v>0</v>
      </c>
      <c r="J84" s="18">
        <f t="shared" si="48"/>
        <v>0</v>
      </c>
      <c r="K84" s="18">
        <f t="shared" si="48"/>
        <v>0</v>
      </c>
      <c r="L84" s="18">
        <f t="shared" si="48"/>
        <v>0</v>
      </c>
      <c r="M84" s="18">
        <f t="shared" si="48"/>
        <v>0</v>
      </c>
      <c r="N84" s="18">
        <f t="shared" si="48"/>
        <v>0</v>
      </c>
      <c r="O84" s="18">
        <f t="shared" si="48"/>
        <v>0</v>
      </c>
      <c r="P84" s="18">
        <f t="shared" si="48"/>
        <v>0</v>
      </c>
      <c r="Q84" s="18">
        <f t="shared" si="48"/>
        <v>0</v>
      </c>
      <c r="R84" s="18">
        <f t="shared" si="48"/>
        <v>0</v>
      </c>
      <c r="S84" s="18">
        <f t="shared" si="48"/>
        <v>0</v>
      </c>
      <c r="T84" s="18">
        <f t="shared" si="48"/>
        <v>0</v>
      </c>
      <c r="U84" s="18">
        <f t="shared" si="48"/>
        <v>0</v>
      </c>
      <c r="V84" s="18">
        <f t="shared" si="48"/>
        <v>0</v>
      </c>
      <c r="W84" s="18">
        <f t="shared" si="48"/>
        <v>0.5640926804273942</v>
      </c>
      <c r="X84" s="18">
        <f t="shared" si="48"/>
        <v>0.006099216987402531</v>
      </c>
      <c r="Y84" s="18">
        <f t="shared" si="48"/>
        <v>0</v>
      </c>
      <c r="Z84" s="18">
        <f t="shared" si="48"/>
        <v>0</v>
      </c>
      <c r="AA84" s="18">
        <f t="shared" si="48"/>
        <v>0</v>
      </c>
      <c r="AB84" s="18">
        <f t="shared" si="48"/>
        <v>0</v>
      </c>
      <c r="AC84" s="18">
        <f t="shared" si="48"/>
        <v>0</v>
      </c>
      <c r="AD84" s="18">
        <f t="shared" si="48"/>
        <v>0</v>
      </c>
      <c r="AE84" s="18">
        <f t="shared" si="48"/>
        <v>0</v>
      </c>
    </row>
    <row r="85" spans="1:31" ht="12.75">
      <c r="A85" s="8" t="s">
        <v>136</v>
      </c>
      <c r="B85" s="29">
        <f>IF(B40=0,0,B72*100/B40)</f>
        <v>15.935787418097414</v>
      </c>
      <c r="C85" s="29">
        <f aca="true" t="shared" si="49" ref="C85:AE85">IF(C40=0,0,C72*100/C40)</f>
        <v>3.266891552776264</v>
      </c>
      <c r="D85" s="29">
        <f t="shared" si="49"/>
        <v>0.7948330103880735</v>
      </c>
      <c r="E85" s="29">
        <f t="shared" si="49"/>
        <v>10.596371207614515</v>
      </c>
      <c r="F85" s="29">
        <f t="shared" si="49"/>
        <v>16.018699727453928</v>
      </c>
      <c r="G85" s="29">
        <f t="shared" si="49"/>
        <v>2.0558225134899106</v>
      </c>
      <c r="H85" s="29">
        <f t="shared" si="49"/>
        <v>0</v>
      </c>
      <c r="I85" s="29">
        <f t="shared" si="49"/>
        <v>5.991870073561272</v>
      </c>
      <c r="J85" s="29">
        <f t="shared" si="49"/>
        <v>2.3301965303117598</v>
      </c>
      <c r="K85" s="29">
        <f t="shared" si="49"/>
        <v>5.233075918944967</v>
      </c>
      <c r="L85" s="29">
        <f t="shared" si="49"/>
        <v>3.6160222032985243</v>
      </c>
      <c r="M85" s="29">
        <f t="shared" si="49"/>
        <v>12.731090900376957</v>
      </c>
      <c r="N85" s="29">
        <f t="shared" si="49"/>
        <v>21.606167867487475</v>
      </c>
      <c r="O85" s="29">
        <f t="shared" si="49"/>
        <v>2.354039409866672</v>
      </c>
      <c r="P85" s="29">
        <f t="shared" si="49"/>
        <v>4.82657928259794</v>
      </c>
      <c r="Q85" s="29">
        <f t="shared" si="49"/>
        <v>19.72423110024793</v>
      </c>
      <c r="R85" s="29">
        <f t="shared" si="49"/>
        <v>4.375530447697857</v>
      </c>
      <c r="S85" s="29">
        <f t="shared" si="49"/>
        <v>17.089890900371618</v>
      </c>
      <c r="T85" s="29">
        <f t="shared" si="49"/>
        <v>4.075696302057972</v>
      </c>
      <c r="U85" s="29">
        <f t="shared" si="49"/>
        <v>0</v>
      </c>
      <c r="V85" s="29">
        <f t="shared" si="49"/>
        <v>0.17221809072762143</v>
      </c>
      <c r="W85" s="29">
        <f t="shared" si="49"/>
        <v>3.891487371375117</v>
      </c>
      <c r="X85" s="29">
        <f t="shared" si="49"/>
        <v>2.908472612612771</v>
      </c>
      <c r="Y85" s="29">
        <f t="shared" si="49"/>
        <v>0</v>
      </c>
      <c r="Z85" s="29">
        <f t="shared" si="49"/>
        <v>2.1377807618823375</v>
      </c>
      <c r="AA85" s="29">
        <f t="shared" si="49"/>
        <v>1.1002066738236778</v>
      </c>
      <c r="AB85" s="29">
        <f t="shared" si="49"/>
        <v>7.124738830761423</v>
      </c>
      <c r="AC85" s="29">
        <f t="shared" si="49"/>
        <v>6.221484861053505</v>
      </c>
      <c r="AD85" s="29">
        <f t="shared" si="49"/>
        <v>0</v>
      </c>
      <c r="AE85" s="29">
        <f t="shared" si="49"/>
        <v>0.17169915338395828</v>
      </c>
    </row>
    <row r="86" spans="1:31" ht="12.75">
      <c r="A86" s="8" t="s">
        <v>137</v>
      </c>
      <c r="B86" s="29">
        <f>IF(B40=0,0,B73*100/B40)</f>
        <v>34.06283761419372</v>
      </c>
      <c r="C86" s="29">
        <f aca="true" t="shared" si="50" ref="C86:AE86">IF(C40=0,0,C73*100/C40)</f>
        <v>31.642599189247512</v>
      </c>
      <c r="D86" s="29">
        <f t="shared" si="50"/>
        <v>0.898506881308257</v>
      </c>
      <c r="E86" s="29">
        <f t="shared" si="50"/>
        <v>0</v>
      </c>
      <c r="F86" s="29">
        <f t="shared" si="50"/>
        <v>26.787140342033002</v>
      </c>
      <c r="G86" s="29">
        <f t="shared" si="50"/>
        <v>0.9559763989985313</v>
      </c>
      <c r="H86" s="29">
        <f t="shared" si="50"/>
        <v>28.51875874782371</v>
      </c>
      <c r="I86" s="29">
        <f t="shared" si="50"/>
        <v>31.90061962857451</v>
      </c>
      <c r="J86" s="29">
        <f t="shared" si="50"/>
        <v>13.648293963254593</v>
      </c>
      <c r="K86" s="29">
        <f t="shared" si="50"/>
        <v>0</v>
      </c>
      <c r="L86" s="29">
        <f t="shared" si="50"/>
        <v>0</v>
      </c>
      <c r="M86" s="29">
        <f t="shared" si="50"/>
        <v>0.08816544944859388</v>
      </c>
      <c r="N86" s="29">
        <f t="shared" si="50"/>
        <v>15.849914084682611</v>
      </c>
      <c r="O86" s="29">
        <f t="shared" si="50"/>
        <v>11.573350650404855</v>
      </c>
      <c r="P86" s="29">
        <f t="shared" si="50"/>
        <v>11.40848202357784</v>
      </c>
      <c r="Q86" s="29">
        <f t="shared" si="50"/>
        <v>26.58315597727528</v>
      </c>
      <c r="R86" s="29">
        <f t="shared" si="50"/>
        <v>4.66628209208572</v>
      </c>
      <c r="S86" s="29">
        <f t="shared" si="50"/>
        <v>5.850791383457141</v>
      </c>
      <c r="T86" s="29">
        <f t="shared" si="50"/>
        <v>11.920345531925658</v>
      </c>
      <c r="U86" s="29">
        <f t="shared" si="50"/>
        <v>7.600891309730131</v>
      </c>
      <c r="V86" s="29">
        <f t="shared" si="50"/>
        <v>11.213746134878077</v>
      </c>
      <c r="W86" s="29">
        <f t="shared" si="50"/>
        <v>16.63927307256582</v>
      </c>
      <c r="X86" s="29">
        <f t="shared" si="50"/>
        <v>7.169971124842969</v>
      </c>
      <c r="Y86" s="29">
        <f t="shared" si="50"/>
        <v>0</v>
      </c>
      <c r="Z86" s="29">
        <f t="shared" si="50"/>
        <v>4.993756073288941</v>
      </c>
      <c r="AA86" s="29">
        <f t="shared" si="50"/>
        <v>6.501221254412641</v>
      </c>
      <c r="AB86" s="29">
        <f t="shared" si="50"/>
        <v>0.7460459508650705</v>
      </c>
      <c r="AC86" s="29">
        <f t="shared" si="50"/>
        <v>21.680932091550094</v>
      </c>
      <c r="AD86" s="29">
        <f t="shared" si="50"/>
        <v>0</v>
      </c>
      <c r="AE86" s="29">
        <f t="shared" si="50"/>
        <v>0.32947675379083885</v>
      </c>
    </row>
    <row r="87" spans="1:31" ht="12.75">
      <c r="A87" s="8" t="s">
        <v>138</v>
      </c>
      <c r="B87" s="29">
        <f>IF(B40=0,0,B74*100/B40)</f>
        <v>0</v>
      </c>
      <c r="C87" s="29">
        <f aca="true" t="shared" si="51" ref="C87:AE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0</v>
      </c>
      <c r="H87" s="29">
        <f t="shared" si="51"/>
        <v>0</v>
      </c>
      <c r="I87" s="29">
        <f t="shared" si="51"/>
        <v>11.84656934418982</v>
      </c>
      <c r="J87" s="29">
        <f t="shared" si="51"/>
        <v>0</v>
      </c>
      <c r="K87" s="29">
        <f t="shared" si="51"/>
        <v>0</v>
      </c>
      <c r="L87" s="29">
        <f t="shared" si="51"/>
        <v>0</v>
      </c>
      <c r="M87" s="29">
        <f t="shared" si="51"/>
        <v>0</v>
      </c>
      <c r="N87" s="29">
        <f t="shared" si="51"/>
        <v>0</v>
      </c>
      <c r="O87" s="29">
        <f t="shared" si="51"/>
        <v>0</v>
      </c>
      <c r="P87" s="29">
        <f t="shared" si="51"/>
        <v>0</v>
      </c>
      <c r="Q87" s="29">
        <f t="shared" si="51"/>
        <v>0</v>
      </c>
      <c r="R87" s="29">
        <f t="shared" si="51"/>
        <v>0</v>
      </c>
      <c r="S87" s="29">
        <f t="shared" si="51"/>
        <v>0</v>
      </c>
      <c r="T87" s="29">
        <f t="shared" si="51"/>
        <v>-4.406891667140951</v>
      </c>
      <c r="U87" s="29">
        <f t="shared" si="51"/>
        <v>0</v>
      </c>
      <c r="V87" s="29">
        <f t="shared" si="51"/>
        <v>0</v>
      </c>
      <c r="W87" s="29">
        <f t="shared" si="51"/>
        <v>0</v>
      </c>
      <c r="X87" s="29">
        <f t="shared" si="51"/>
        <v>0.062212013271505814</v>
      </c>
      <c r="Y87" s="29">
        <f t="shared" si="51"/>
        <v>0</v>
      </c>
      <c r="Z87" s="29">
        <f t="shared" si="51"/>
        <v>0</v>
      </c>
      <c r="AA87" s="29">
        <f t="shared" si="51"/>
        <v>0</v>
      </c>
      <c r="AB87" s="29">
        <f t="shared" si="51"/>
        <v>0</v>
      </c>
      <c r="AC87" s="29">
        <f t="shared" si="51"/>
        <v>0</v>
      </c>
      <c r="AD87" s="29">
        <f t="shared" si="51"/>
        <v>0</v>
      </c>
      <c r="AE87" s="29">
        <f t="shared" si="51"/>
        <v>0</v>
      </c>
    </row>
    <row r="88" spans="1:31" ht="12.75">
      <c r="A88" s="9" t="s">
        <v>147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17" t="s">
        <v>148</v>
      </c>
      <c r="B89" s="24">
        <v>382346000</v>
      </c>
      <c r="C89" s="24">
        <v>675122037</v>
      </c>
      <c r="D89" s="24">
        <v>1845446416</v>
      </c>
      <c r="E89" s="24">
        <v>1360432438</v>
      </c>
      <c r="F89" s="24">
        <v>382412288</v>
      </c>
      <c r="G89" s="24">
        <v>4766275375</v>
      </c>
      <c r="H89" s="24">
        <v>343017000</v>
      </c>
      <c r="I89" s="24">
        <v>143095750</v>
      </c>
      <c r="J89" s="24">
        <v>1087039433</v>
      </c>
      <c r="K89" s="24">
        <v>2050432000</v>
      </c>
      <c r="L89" s="24">
        <v>4597995252</v>
      </c>
      <c r="M89" s="24">
        <v>56711558</v>
      </c>
      <c r="N89" s="24">
        <v>110733744</v>
      </c>
      <c r="O89" s="24">
        <v>257696000</v>
      </c>
      <c r="P89" s="24">
        <v>7640858469</v>
      </c>
      <c r="Q89" s="24">
        <v>620517830</v>
      </c>
      <c r="R89" s="24">
        <v>1961044443</v>
      </c>
      <c r="S89" s="24">
        <v>1311445627</v>
      </c>
      <c r="T89" s="24">
        <v>1103125000</v>
      </c>
      <c r="U89" s="24">
        <v>162819000</v>
      </c>
      <c r="V89" s="24">
        <v>903449314</v>
      </c>
      <c r="W89" s="24">
        <v>755472000</v>
      </c>
      <c r="X89" s="24">
        <v>2204136405</v>
      </c>
      <c r="Y89" s="24">
        <v>54771900</v>
      </c>
      <c r="Z89" s="24">
        <v>0</v>
      </c>
      <c r="AA89" s="24">
        <v>796793223</v>
      </c>
      <c r="AB89" s="24">
        <v>475180535</v>
      </c>
      <c r="AC89" s="24">
        <v>166788065</v>
      </c>
      <c r="AD89" s="24">
        <v>0</v>
      </c>
      <c r="AE89" s="24">
        <v>3563724000</v>
      </c>
    </row>
    <row r="90" spans="1:31" ht="12.75">
      <c r="A90" s="17" t="s">
        <v>149</v>
      </c>
      <c r="B90" s="24">
        <v>63300036</v>
      </c>
      <c r="C90" s="24">
        <v>140439246</v>
      </c>
      <c r="D90" s="24">
        <v>830000</v>
      </c>
      <c r="E90" s="24">
        <v>0</v>
      </c>
      <c r="F90" s="24">
        <v>3500000</v>
      </c>
      <c r="G90" s="24">
        <v>263409224</v>
      </c>
      <c r="H90" s="24">
        <v>0</v>
      </c>
      <c r="I90" s="24">
        <v>13953697</v>
      </c>
      <c r="J90" s="24">
        <v>3000000</v>
      </c>
      <c r="K90" s="24">
        <v>0</v>
      </c>
      <c r="L90" s="24">
        <v>0</v>
      </c>
      <c r="M90" s="24">
        <v>0</v>
      </c>
      <c r="N90" s="24">
        <v>0</v>
      </c>
      <c r="O90" s="24">
        <v>1500000</v>
      </c>
      <c r="P90" s="24">
        <v>153993000</v>
      </c>
      <c r="Q90" s="24">
        <v>5805000</v>
      </c>
      <c r="R90" s="24">
        <v>44772000</v>
      </c>
      <c r="S90" s="24">
        <v>5962800</v>
      </c>
      <c r="T90" s="24">
        <v>18983000</v>
      </c>
      <c r="U90" s="24">
        <v>0</v>
      </c>
      <c r="V90" s="24">
        <v>18100000</v>
      </c>
      <c r="W90" s="24">
        <v>0</v>
      </c>
      <c r="X90" s="24">
        <v>65290000</v>
      </c>
      <c r="Y90" s="24">
        <v>0</v>
      </c>
      <c r="Z90" s="24">
        <v>0</v>
      </c>
      <c r="AA90" s="24">
        <v>41879215</v>
      </c>
      <c r="AB90" s="24">
        <v>5000000</v>
      </c>
      <c r="AC90" s="24">
        <v>0</v>
      </c>
      <c r="AD90" s="24">
        <v>0</v>
      </c>
      <c r="AE90" s="24">
        <v>130502000</v>
      </c>
    </row>
    <row r="91" spans="1:31" ht="12.75">
      <c r="A91" s="17" t="s">
        <v>150</v>
      </c>
      <c r="B91" s="24">
        <v>24135000</v>
      </c>
      <c r="C91" s="24">
        <v>10525594</v>
      </c>
      <c r="D91" s="24">
        <v>134968777</v>
      </c>
      <c r="E91" s="24">
        <v>21333153</v>
      </c>
      <c r="F91" s="24">
        <v>2710000</v>
      </c>
      <c r="G91" s="24">
        <v>86110863</v>
      </c>
      <c r="H91" s="24">
        <v>17877000</v>
      </c>
      <c r="I91" s="24">
        <v>5973540</v>
      </c>
      <c r="J91" s="24">
        <v>31030000</v>
      </c>
      <c r="K91" s="24">
        <v>44668000</v>
      </c>
      <c r="L91" s="24">
        <v>0</v>
      </c>
      <c r="M91" s="24">
        <v>2745273</v>
      </c>
      <c r="N91" s="24">
        <v>7561955</v>
      </c>
      <c r="O91" s="24">
        <v>4385592</v>
      </c>
      <c r="P91" s="24">
        <v>177520393</v>
      </c>
      <c r="Q91" s="24">
        <v>18747658</v>
      </c>
      <c r="R91" s="24">
        <v>93264000</v>
      </c>
      <c r="S91" s="24">
        <v>35639063</v>
      </c>
      <c r="T91" s="24">
        <v>22807000</v>
      </c>
      <c r="U91" s="24">
        <v>7770000</v>
      </c>
      <c r="V91" s="24">
        <v>37899877</v>
      </c>
      <c r="W91" s="24">
        <v>27173214</v>
      </c>
      <c r="X91" s="24">
        <v>69561020</v>
      </c>
      <c r="Y91" s="24">
        <v>1661465</v>
      </c>
      <c r="Z91" s="24">
        <v>0</v>
      </c>
      <c r="AA91" s="24">
        <v>11820000</v>
      </c>
      <c r="AB91" s="24">
        <v>29240105</v>
      </c>
      <c r="AC91" s="24">
        <v>1788000</v>
      </c>
      <c r="AD91" s="24">
        <v>0</v>
      </c>
      <c r="AE91" s="24">
        <v>34000000</v>
      </c>
    </row>
    <row r="92" spans="1:31" ht="12.75">
      <c r="A92" s="17" t="s">
        <v>151</v>
      </c>
      <c r="B92" s="18">
        <f>IF(B176=0,0,B90*100/B176)</f>
        <v>180.8572457142857</v>
      </c>
      <c r="C92" s="18">
        <f aca="true" t="shared" si="52" ref="C92:AE92">IF(C176=0,0,C90*100/C176)</f>
        <v>1210.1359859270528</v>
      </c>
      <c r="D92" s="18">
        <f t="shared" si="52"/>
        <v>0.6732069724386794</v>
      </c>
      <c r="E92" s="18">
        <f t="shared" si="52"/>
        <v>0</v>
      </c>
      <c r="F92" s="18">
        <f t="shared" si="52"/>
        <v>10.606060606060606</v>
      </c>
      <c r="G92" s="18">
        <f t="shared" si="52"/>
        <v>152.0372769419538</v>
      </c>
      <c r="H92" s="18">
        <f t="shared" si="52"/>
        <v>0</v>
      </c>
      <c r="I92" s="18">
        <f t="shared" si="52"/>
        <v>439.6249842470069</v>
      </c>
      <c r="J92" s="18">
        <f t="shared" si="52"/>
        <v>3.6996547284892456</v>
      </c>
      <c r="K92" s="18">
        <f t="shared" si="52"/>
        <v>0</v>
      </c>
      <c r="L92" s="18">
        <f t="shared" si="52"/>
        <v>0</v>
      </c>
      <c r="M92" s="18">
        <f t="shared" si="52"/>
        <v>0</v>
      </c>
      <c r="N92" s="18">
        <f t="shared" si="52"/>
        <v>0</v>
      </c>
      <c r="O92" s="18">
        <f t="shared" si="52"/>
        <v>35.444234404536864</v>
      </c>
      <c r="P92" s="18">
        <f t="shared" si="52"/>
        <v>75.11853658536586</v>
      </c>
      <c r="Q92" s="18">
        <f t="shared" si="52"/>
        <v>16.501538992369124</v>
      </c>
      <c r="R92" s="18">
        <f t="shared" si="52"/>
        <v>54.80451440742282</v>
      </c>
      <c r="S92" s="18">
        <f t="shared" si="52"/>
        <v>26.501333333333335</v>
      </c>
      <c r="T92" s="18">
        <f t="shared" si="52"/>
        <v>31.555116180940956</v>
      </c>
      <c r="U92" s="18">
        <f t="shared" si="52"/>
        <v>0</v>
      </c>
      <c r="V92" s="18">
        <f t="shared" si="52"/>
        <v>55.79662506252459</v>
      </c>
      <c r="W92" s="18">
        <f t="shared" si="52"/>
        <v>0</v>
      </c>
      <c r="X92" s="18">
        <f t="shared" si="52"/>
        <v>84.40978542254254</v>
      </c>
      <c r="Y92" s="18">
        <f t="shared" si="52"/>
        <v>0</v>
      </c>
      <c r="Z92" s="18">
        <f t="shared" si="52"/>
        <v>0</v>
      </c>
      <c r="AA92" s="18">
        <f t="shared" si="52"/>
        <v>119.6549</v>
      </c>
      <c r="AB92" s="18">
        <f t="shared" si="52"/>
        <v>30.091985180299137</v>
      </c>
      <c r="AC92" s="18">
        <f t="shared" si="52"/>
        <v>0</v>
      </c>
      <c r="AD92" s="18">
        <f t="shared" si="52"/>
        <v>0</v>
      </c>
      <c r="AE92" s="18">
        <f t="shared" si="52"/>
        <v>224.61617900172118</v>
      </c>
    </row>
    <row r="93" spans="1:31" ht="12.75">
      <c r="A93" s="17" t="s">
        <v>152</v>
      </c>
      <c r="B93" s="18">
        <f>IF(B89=0,0,B91*100/B89)</f>
        <v>6.312345362577352</v>
      </c>
      <c r="C93" s="18">
        <f aca="true" t="shared" si="53" ref="C93:AE93">IF(C89=0,0,C91*100/C89)</f>
        <v>1.559065387166439</v>
      </c>
      <c r="D93" s="18">
        <f t="shared" si="53"/>
        <v>7.313611266619405</v>
      </c>
      <c r="E93" s="18">
        <f t="shared" si="53"/>
        <v>1.5681155788494952</v>
      </c>
      <c r="F93" s="18">
        <f t="shared" si="53"/>
        <v>0.7086592363893913</v>
      </c>
      <c r="G93" s="18">
        <f t="shared" si="53"/>
        <v>1.8066699094153786</v>
      </c>
      <c r="H93" s="18">
        <f t="shared" si="53"/>
        <v>5.21169504718425</v>
      </c>
      <c r="I93" s="18">
        <f t="shared" si="53"/>
        <v>4.174505532134952</v>
      </c>
      <c r="J93" s="18">
        <f t="shared" si="53"/>
        <v>2.8545422601978414</v>
      </c>
      <c r="K93" s="18">
        <f t="shared" si="53"/>
        <v>2.1784677570385167</v>
      </c>
      <c r="L93" s="18">
        <f t="shared" si="53"/>
        <v>0</v>
      </c>
      <c r="M93" s="18">
        <f t="shared" si="53"/>
        <v>4.840764558081793</v>
      </c>
      <c r="N93" s="18">
        <f t="shared" si="53"/>
        <v>6.828952699368677</v>
      </c>
      <c r="O93" s="18">
        <f t="shared" si="53"/>
        <v>1.7018471377126536</v>
      </c>
      <c r="P93" s="18">
        <f t="shared" si="53"/>
        <v>2.3233042951943728</v>
      </c>
      <c r="Q93" s="18">
        <f t="shared" si="53"/>
        <v>3.0212923938059926</v>
      </c>
      <c r="R93" s="18">
        <f t="shared" si="53"/>
        <v>4.755833062983775</v>
      </c>
      <c r="S93" s="18">
        <f t="shared" si="53"/>
        <v>2.71754026749292</v>
      </c>
      <c r="T93" s="18">
        <f t="shared" si="53"/>
        <v>2.0674900849858355</v>
      </c>
      <c r="U93" s="18">
        <f t="shared" si="53"/>
        <v>4.772170324102224</v>
      </c>
      <c r="V93" s="18">
        <f t="shared" si="53"/>
        <v>4.1950197330051875</v>
      </c>
      <c r="W93" s="18">
        <f t="shared" si="53"/>
        <v>3.596852563695279</v>
      </c>
      <c r="X93" s="18">
        <f t="shared" si="53"/>
        <v>3.155930814545028</v>
      </c>
      <c r="Y93" s="18">
        <f t="shared" si="53"/>
        <v>3.033425899046774</v>
      </c>
      <c r="Z93" s="18">
        <f t="shared" si="53"/>
        <v>0</v>
      </c>
      <c r="AA93" s="18">
        <f t="shared" si="53"/>
        <v>1.4834463520531223</v>
      </c>
      <c r="AB93" s="18">
        <f t="shared" si="53"/>
        <v>6.153472805867353</v>
      </c>
      <c r="AC93" s="18">
        <f t="shared" si="53"/>
        <v>1.0720191519698967</v>
      </c>
      <c r="AD93" s="18">
        <f t="shared" si="53"/>
        <v>0</v>
      </c>
      <c r="AE93" s="18">
        <f t="shared" si="53"/>
        <v>0.9540581706102942</v>
      </c>
    </row>
    <row r="94" spans="1:31" ht="12.75">
      <c r="A94" s="17" t="s">
        <v>153</v>
      </c>
      <c r="B94" s="18">
        <f>IF(B89=0,0,(B91+B90)*100/B89)</f>
        <v>22.868039942878962</v>
      </c>
      <c r="C94" s="18">
        <f aca="true" t="shared" si="54" ref="C94:AE94">IF(C89=0,0,(C91+C90)*100/C89)</f>
        <v>22.361118690604968</v>
      </c>
      <c r="D94" s="18">
        <f t="shared" si="54"/>
        <v>7.358586834200446</v>
      </c>
      <c r="E94" s="18">
        <f t="shared" si="54"/>
        <v>1.5681155788494952</v>
      </c>
      <c r="F94" s="18">
        <f t="shared" si="54"/>
        <v>1.6239017926118524</v>
      </c>
      <c r="G94" s="18">
        <f t="shared" si="54"/>
        <v>7.333191213275208</v>
      </c>
      <c r="H94" s="18">
        <f t="shared" si="54"/>
        <v>5.21169504718425</v>
      </c>
      <c r="I94" s="18">
        <f t="shared" si="54"/>
        <v>13.925806321990695</v>
      </c>
      <c r="J94" s="18">
        <f t="shared" si="54"/>
        <v>3.130521208976234</v>
      </c>
      <c r="K94" s="18">
        <f t="shared" si="54"/>
        <v>2.1784677570385167</v>
      </c>
      <c r="L94" s="18">
        <f t="shared" si="54"/>
        <v>0</v>
      </c>
      <c r="M94" s="18">
        <f t="shared" si="54"/>
        <v>4.840764558081793</v>
      </c>
      <c r="N94" s="18">
        <f t="shared" si="54"/>
        <v>6.828952699368677</v>
      </c>
      <c r="O94" s="18">
        <f t="shared" si="54"/>
        <v>2.283928349683348</v>
      </c>
      <c r="P94" s="18">
        <f t="shared" si="54"/>
        <v>4.338693019180957</v>
      </c>
      <c r="Q94" s="18">
        <f t="shared" si="54"/>
        <v>3.9568013702362106</v>
      </c>
      <c r="R94" s="18">
        <f t="shared" si="54"/>
        <v>7.0389021774964435</v>
      </c>
      <c r="S94" s="18">
        <f t="shared" si="54"/>
        <v>3.1722140928683733</v>
      </c>
      <c r="T94" s="18">
        <f t="shared" si="54"/>
        <v>3.788328611898017</v>
      </c>
      <c r="U94" s="18">
        <f t="shared" si="54"/>
        <v>4.772170324102224</v>
      </c>
      <c r="V94" s="18">
        <f t="shared" si="54"/>
        <v>6.198452545396476</v>
      </c>
      <c r="W94" s="18">
        <f t="shared" si="54"/>
        <v>3.596852563695279</v>
      </c>
      <c r="X94" s="18">
        <f t="shared" si="54"/>
        <v>6.118088685169192</v>
      </c>
      <c r="Y94" s="18">
        <f t="shared" si="54"/>
        <v>3.033425899046774</v>
      </c>
      <c r="Z94" s="18">
        <f t="shared" si="54"/>
        <v>0</v>
      </c>
      <c r="AA94" s="18">
        <f t="shared" si="54"/>
        <v>6.739416632814408</v>
      </c>
      <c r="AB94" s="18">
        <f t="shared" si="54"/>
        <v>7.205704459253576</v>
      </c>
      <c r="AC94" s="18">
        <f t="shared" si="54"/>
        <v>1.0720191519698967</v>
      </c>
      <c r="AD94" s="18">
        <f t="shared" si="54"/>
        <v>0</v>
      </c>
      <c r="AE94" s="18">
        <f t="shared" si="54"/>
        <v>4.6160140347569</v>
      </c>
    </row>
    <row r="95" spans="1:31" ht="12.75">
      <c r="A95" s="17" t="s">
        <v>154</v>
      </c>
      <c r="B95" s="18">
        <f>IF(B89=0,0,B176*100/B89)</f>
        <v>9.154012334377763</v>
      </c>
      <c r="C95" s="18">
        <f aca="true" t="shared" si="55" ref="C95:AE95">IF(C89=0,0,C176*100/C89)</f>
        <v>1.7189847707489365</v>
      </c>
      <c r="D95" s="18">
        <f t="shared" si="55"/>
        <v>6.680793488831377</v>
      </c>
      <c r="E95" s="18">
        <f t="shared" si="55"/>
        <v>5.1530603094896215</v>
      </c>
      <c r="F95" s="18">
        <f t="shared" si="55"/>
        <v>8.629429815811777</v>
      </c>
      <c r="G95" s="18">
        <f t="shared" si="55"/>
        <v>3.634977825845826</v>
      </c>
      <c r="H95" s="18">
        <f t="shared" si="55"/>
        <v>7.694662363672937</v>
      </c>
      <c r="I95" s="18">
        <f t="shared" si="55"/>
        <v>2.218095226448025</v>
      </c>
      <c r="J95" s="18">
        <f t="shared" si="55"/>
        <v>7.459586610967038</v>
      </c>
      <c r="K95" s="18">
        <f t="shared" si="55"/>
        <v>7.482633854719396</v>
      </c>
      <c r="L95" s="18">
        <f t="shared" si="55"/>
        <v>1.5658998335999152</v>
      </c>
      <c r="M95" s="18">
        <f t="shared" si="55"/>
        <v>15.376722677941594</v>
      </c>
      <c r="N95" s="18">
        <f t="shared" si="55"/>
        <v>3.8250390955804763</v>
      </c>
      <c r="O95" s="18">
        <f t="shared" si="55"/>
        <v>1.642245126039985</v>
      </c>
      <c r="P95" s="18">
        <f t="shared" si="55"/>
        <v>2.6829446040875227</v>
      </c>
      <c r="Q95" s="18">
        <f t="shared" si="55"/>
        <v>5.669222591073652</v>
      </c>
      <c r="R95" s="18">
        <f t="shared" si="55"/>
        <v>4.165841334785088</v>
      </c>
      <c r="S95" s="18">
        <f t="shared" si="55"/>
        <v>1.7156639617206182</v>
      </c>
      <c r="T95" s="18">
        <f t="shared" si="55"/>
        <v>5.453437461756374</v>
      </c>
      <c r="U95" s="18">
        <f t="shared" si="55"/>
        <v>10.652319446747615</v>
      </c>
      <c r="V95" s="18">
        <f t="shared" si="55"/>
        <v>3.590598553490074</v>
      </c>
      <c r="W95" s="18">
        <f t="shared" si="55"/>
        <v>3.955750709490226</v>
      </c>
      <c r="X95" s="18">
        <f t="shared" si="55"/>
        <v>3.5092588564181897</v>
      </c>
      <c r="Y95" s="18">
        <f t="shared" si="55"/>
        <v>13.553117565759084</v>
      </c>
      <c r="Z95" s="18">
        <f t="shared" si="55"/>
        <v>0</v>
      </c>
      <c r="AA95" s="18">
        <f t="shared" si="55"/>
        <v>4.392607641443256</v>
      </c>
      <c r="AB95" s="18">
        <f t="shared" si="55"/>
        <v>3.4967173055605065</v>
      </c>
      <c r="AC95" s="18">
        <f t="shared" si="55"/>
        <v>3.3695456566391604</v>
      </c>
      <c r="AD95" s="18">
        <f t="shared" si="55"/>
        <v>0</v>
      </c>
      <c r="AE95" s="18">
        <f t="shared" si="55"/>
        <v>1.6303170503664144</v>
      </c>
    </row>
    <row r="96" spans="1:31" ht="12.75">
      <c r="A96" s="17" t="s">
        <v>155</v>
      </c>
      <c r="B96" s="18">
        <f>IF(B5=0,0,B91*100/B5)</f>
        <v>8.464798415920036</v>
      </c>
      <c r="C96" s="18">
        <f aca="true" t="shared" si="56" ref="C96:AE96">IF(C5=0,0,C91*100/C5)</f>
        <v>4.022392236524809</v>
      </c>
      <c r="D96" s="18">
        <f t="shared" si="56"/>
        <v>14.15964308731464</v>
      </c>
      <c r="E96" s="18">
        <f t="shared" si="56"/>
        <v>4.814905149384843</v>
      </c>
      <c r="F96" s="18">
        <f t="shared" si="56"/>
        <v>2.0535743913423365</v>
      </c>
      <c r="G96" s="18">
        <f t="shared" si="56"/>
        <v>10.078785477953964</v>
      </c>
      <c r="H96" s="18">
        <f t="shared" si="56"/>
        <v>7.818739257270067</v>
      </c>
      <c r="I96" s="18">
        <f t="shared" si="56"/>
        <v>5.68310762631118</v>
      </c>
      <c r="J96" s="18">
        <f t="shared" si="56"/>
        <v>4.205799133673691</v>
      </c>
      <c r="K96" s="18">
        <f t="shared" si="56"/>
        <v>5.943116532762824</v>
      </c>
      <c r="L96" s="18">
        <f t="shared" si="56"/>
        <v>0</v>
      </c>
      <c r="M96" s="18">
        <f t="shared" si="56"/>
        <v>1.3556990200648589</v>
      </c>
      <c r="N96" s="18">
        <f t="shared" si="56"/>
        <v>6.593066380794536</v>
      </c>
      <c r="O96" s="18">
        <f t="shared" si="56"/>
        <v>2.8995950186114987</v>
      </c>
      <c r="P96" s="18">
        <f t="shared" si="56"/>
        <v>7.382953826855707</v>
      </c>
      <c r="Q96" s="18">
        <f t="shared" si="56"/>
        <v>5.4266295375543</v>
      </c>
      <c r="R96" s="18">
        <f t="shared" si="56"/>
        <v>14.867859317759363</v>
      </c>
      <c r="S96" s="18">
        <f t="shared" si="56"/>
        <v>11.657802916232239</v>
      </c>
      <c r="T96" s="18">
        <f t="shared" si="56"/>
        <v>5.748580248507896</v>
      </c>
      <c r="U96" s="18">
        <f t="shared" si="56"/>
        <v>4.7749912579865645</v>
      </c>
      <c r="V96" s="18">
        <f t="shared" si="56"/>
        <v>13.512569365074677</v>
      </c>
      <c r="W96" s="18">
        <f t="shared" si="56"/>
        <v>7.969881903018825</v>
      </c>
      <c r="X96" s="18">
        <f t="shared" si="56"/>
        <v>8.787637142119834</v>
      </c>
      <c r="Y96" s="18">
        <f t="shared" si="56"/>
        <v>1.0812000629926999</v>
      </c>
      <c r="Z96" s="18">
        <f t="shared" si="56"/>
        <v>0</v>
      </c>
      <c r="AA96" s="18">
        <f t="shared" si="56"/>
        <v>3.5685865657358478</v>
      </c>
      <c r="AB96" s="18">
        <f t="shared" si="56"/>
        <v>9.656986491711146</v>
      </c>
      <c r="AC96" s="18">
        <f t="shared" si="56"/>
        <v>1.664874118057844</v>
      </c>
      <c r="AD96" s="18">
        <f t="shared" si="56"/>
        <v>0</v>
      </c>
      <c r="AE96" s="18">
        <f t="shared" si="56"/>
        <v>4.961200493785367</v>
      </c>
    </row>
    <row r="97" spans="1:31" ht="12.75">
      <c r="A97" s="9" t="s">
        <v>156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2.75">
      <c r="A98" s="8" t="s">
        <v>157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2.75">
      <c r="A99" s="15" t="s">
        <v>158</v>
      </c>
      <c r="B99" s="30">
        <v>2</v>
      </c>
      <c r="C99" s="30">
        <v>0</v>
      </c>
      <c r="D99" s="30">
        <v>6</v>
      </c>
      <c r="E99" s="30">
        <v>0</v>
      </c>
      <c r="F99" s="30">
        <v>0</v>
      </c>
      <c r="G99" s="30">
        <v>0</v>
      </c>
      <c r="H99" s="30">
        <v>-100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9.3</v>
      </c>
      <c r="Q99" s="30">
        <v>0</v>
      </c>
      <c r="R99" s="30">
        <v>0</v>
      </c>
      <c r="S99" s="30">
        <v>5.8</v>
      </c>
      <c r="T99" s="30">
        <v>5</v>
      </c>
      <c r="U99" s="30">
        <v>0</v>
      </c>
      <c r="V99" s="30">
        <v>6</v>
      </c>
      <c r="W99" s="30">
        <v>0</v>
      </c>
      <c r="X99" s="30">
        <v>410033.3</v>
      </c>
      <c r="Y99" s="30">
        <v>0</v>
      </c>
      <c r="Z99" s="30">
        <v>-100</v>
      </c>
      <c r="AA99" s="30">
        <v>6.5</v>
      </c>
      <c r="AB99" s="30">
        <v>0</v>
      </c>
      <c r="AC99" s="30">
        <v>0</v>
      </c>
      <c r="AD99" s="30">
        <v>0</v>
      </c>
      <c r="AE99" s="30">
        <v>0</v>
      </c>
    </row>
    <row r="100" spans="1:31" ht="12.75">
      <c r="A100" s="17" t="s">
        <v>159</v>
      </c>
      <c r="B100" s="31">
        <v>0</v>
      </c>
      <c r="C100" s="31">
        <v>12.2</v>
      </c>
      <c r="D100" s="31">
        <v>12</v>
      </c>
      <c r="E100" s="31">
        <v>0</v>
      </c>
      <c r="F100" s="31">
        <v>0</v>
      </c>
      <c r="G100" s="31">
        <v>0</v>
      </c>
      <c r="H100" s="31">
        <v>-100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6.2</v>
      </c>
      <c r="Q100" s="31">
        <v>0</v>
      </c>
      <c r="R100" s="31">
        <v>0</v>
      </c>
      <c r="S100" s="31">
        <v>5.8</v>
      </c>
      <c r="T100" s="31">
        <v>5</v>
      </c>
      <c r="U100" s="31">
        <v>0</v>
      </c>
      <c r="V100" s="31">
        <v>12.2</v>
      </c>
      <c r="W100" s="31">
        <v>0</v>
      </c>
      <c r="X100" s="31">
        <v>0</v>
      </c>
      <c r="Y100" s="31">
        <v>0</v>
      </c>
      <c r="Z100" s="31">
        <v>-100</v>
      </c>
      <c r="AA100" s="31">
        <v>7.9</v>
      </c>
      <c r="AB100" s="31">
        <v>0</v>
      </c>
      <c r="AC100" s="31">
        <v>0</v>
      </c>
      <c r="AD100" s="31">
        <v>0</v>
      </c>
      <c r="AE100" s="31">
        <v>0</v>
      </c>
    </row>
    <row r="101" spans="1:31" ht="12.75">
      <c r="A101" s="17" t="s">
        <v>160</v>
      </c>
      <c r="B101" s="31">
        <v>0</v>
      </c>
      <c r="C101" s="31">
        <v>12.2</v>
      </c>
      <c r="D101" s="31">
        <v>25.4</v>
      </c>
      <c r="E101" s="31">
        <v>0</v>
      </c>
      <c r="F101" s="31">
        <v>0</v>
      </c>
      <c r="G101" s="31">
        <v>0</v>
      </c>
      <c r="H101" s="31">
        <v>-100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9</v>
      </c>
      <c r="Q101" s="31">
        <v>0</v>
      </c>
      <c r="R101" s="31">
        <v>0</v>
      </c>
      <c r="S101" s="31">
        <v>5.8</v>
      </c>
      <c r="T101" s="31">
        <v>5</v>
      </c>
      <c r="U101" s="31">
        <v>0</v>
      </c>
      <c r="V101" s="31">
        <v>12.2</v>
      </c>
      <c r="W101" s="31">
        <v>33.3</v>
      </c>
      <c r="X101" s="31">
        <v>766625.3</v>
      </c>
      <c r="Y101" s="31">
        <v>0</v>
      </c>
      <c r="Z101" s="31">
        <v>-100</v>
      </c>
      <c r="AA101" s="31">
        <v>-60.8</v>
      </c>
      <c r="AB101" s="31">
        <v>0</v>
      </c>
      <c r="AC101" s="31">
        <v>0</v>
      </c>
      <c r="AD101" s="31">
        <v>0</v>
      </c>
      <c r="AE101" s="31">
        <v>0</v>
      </c>
    </row>
    <row r="102" spans="1:31" ht="12.75">
      <c r="A102" s="17" t="s">
        <v>161</v>
      </c>
      <c r="B102" s="31">
        <v>0</v>
      </c>
      <c r="C102" s="31">
        <v>6.3</v>
      </c>
      <c r="D102" s="31">
        <v>0</v>
      </c>
      <c r="E102" s="31">
        <v>0</v>
      </c>
      <c r="F102" s="31">
        <v>0</v>
      </c>
      <c r="G102" s="31">
        <v>0</v>
      </c>
      <c r="H102" s="31">
        <v>-100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5.8</v>
      </c>
      <c r="T102" s="31">
        <v>5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</row>
    <row r="103" spans="1:31" ht="12.75">
      <c r="A103" s="17" t="s">
        <v>162</v>
      </c>
      <c r="B103" s="31">
        <v>0</v>
      </c>
      <c r="C103" s="31">
        <v>6.3</v>
      </c>
      <c r="D103" s="31">
        <v>0</v>
      </c>
      <c r="E103" s="31">
        <v>0</v>
      </c>
      <c r="F103" s="31">
        <v>0</v>
      </c>
      <c r="G103" s="31">
        <v>5.8</v>
      </c>
      <c r="H103" s="31">
        <v>-100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9.9</v>
      </c>
      <c r="Q103" s="31">
        <v>0</v>
      </c>
      <c r="R103" s="31">
        <v>0</v>
      </c>
      <c r="S103" s="31">
        <v>5.8</v>
      </c>
      <c r="T103" s="31">
        <v>5</v>
      </c>
      <c r="U103" s="31">
        <v>0</v>
      </c>
      <c r="V103" s="31">
        <v>10.5</v>
      </c>
      <c r="W103" s="31">
        <v>50</v>
      </c>
      <c r="X103" s="31">
        <v>208200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12.5</v>
      </c>
    </row>
    <row r="104" spans="1:31" ht="12.75">
      <c r="A104" s="17" t="s">
        <v>163</v>
      </c>
      <c r="B104" s="31">
        <v>0</v>
      </c>
      <c r="C104" s="31">
        <v>6.3</v>
      </c>
      <c r="D104" s="31">
        <v>0</v>
      </c>
      <c r="E104" s="31">
        <v>0</v>
      </c>
      <c r="F104" s="31">
        <v>0</v>
      </c>
      <c r="G104" s="31">
        <v>5.7</v>
      </c>
      <c r="H104" s="31">
        <v>-100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9.9</v>
      </c>
      <c r="Q104" s="31">
        <v>0</v>
      </c>
      <c r="R104" s="31">
        <v>0</v>
      </c>
      <c r="S104" s="31">
        <v>5.8</v>
      </c>
      <c r="T104" s="31">
        <v>5</v>
      </c>
      <c r="U104" s="31">
        <v>0</v>
      </c>
      <c r="V104" s="31">
        <v>61.6</v>
      </c>
      <c r="W104" s="31">
        <v>20</v>
      </c>
      <c r="X104" s="31">
        <v>17600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26.2</v>
      </c>
    </row>
    <row r="105" spans="1:31" ht="12.75">
      <c r="A105" s="17" t="s">
        <v>164</v>
      </c>
      <c r="B105" s="31">
        <v>2</v>
      </c>
      <c r="C105" s="31">
        <v>6.3</v>
      </c>
      <c r="D105" s="31">
        <v>6</v>
      </c>
      <c r="E105" s="31">
        <v>0</v>
      </c>
      <c r="F105" s="31">
        <v>0</v>
      </c>
      <c r="G105" s="31">
        <v>0</v>
      </c>
      <c r="H105" s="31">
        <v>-100</v>
      </c>
      <c r="I105" s="31">
        <v>4.8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9.9</v>
      </c>
      <c r="Q105" s="31">
        <v>0</v>
      </c>
      <c r="R105" s="31">
        <v>0</v>
      </c>
      <c r="S105" s="31">
        <v>5.8</v>
      </c>
      <c r="T105" s="31">
        <v>5</v>
      </c>
      <c r="U105" s="31">
        <v>0</v>
      </c>
      <c r="V105" s="31">
        <v>5.9</v>
      </c>
      <c r="W105" s="31">
        <v>20</v>
      </c>
      <c r="X105" s="31">
        <v>56966.6</v>
      </c>
      <c r="Y105" s="31">
        <v>0</v>
      </c>
      <c r="Z105" s="31">
        <v>-100</v>
      </c>
      <c r="AA105" s="31">
        <v>21.1</v>
      </c>
      <c r="AB105" s="31">
        <v>0</v>
      </c>
      <c r="AC105" s="31">
        <v>0</v>
      </c>
      <c r="AD105" s="31">
        <v>0</v>
      </c>
      <c r="AE105" s="31">
        <v>20.7</v>
      </c>
    </row>
    <row r="106" spans="1:31" ht="12.75">
      <c r="A106" s="17" t="s">
        <v>138</v>
      </c>
      <c r="B106" s="31">
        <v>2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-100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-100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</row>
    <row r="107" spans="1:31" ht="12.75">
      <c r="A107" s="8" t="s">
        <v>165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12.75">
      <c r="A108" s="15" t="s">
        <v>158</v>
      </c>
      <c r="B108" s="32">
        <v>7053226.38</v>
      </c>
      <c r="C108" s="32">
        <v>324.21</v>
      </c>
      <c r="D108" s="32">
        <v>755.13</v>
      </c>
      <c r="E108" s="32">
        <v>0</v>
      </c>
      <c r="F108" s="32">
        <v>0</v>
      </c>
      <c r="G108" s="32">
        <v>0</v>
      </c>
      <c r="H108" s="32">
        <v>0</v>
      </c>
      <c r="I108" s="32">
        <v>141.67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156.66</v>
      </c>
      <c r="Q108" s="32">
        <v>0</v>
      </c>
      <c r="R108" s="32">
        <v>0</v>
      </c>
      <c r="S108" s="32">
        <v>295.88</v>
      </c>
      <c r="T108" s="32">
        <v>63.67</v>
      </c>
      <c r="U108" s="32">
        <v>0</v>
      </c>
      <c r="V108" s="32">
        <v>214.68</v>
      </c>
      <c r="W108" s="32">
        <v>1000000</v>
      </c>
      <c r="X108" s="32">
        <v>246.08</v>
      </c>
      <c r="Y108" s="32">
        <v>0</v>
      </c>
      <c r="Z108" s="32">
        <v>0</v>
      </c>
      <c r="AA108" s="32">
        <v>276</v>
      </c>
      <c r="AB108" s="32">
        <v>0</v>
      </c>
      <c r="AC108" s="32">
        <v>0</v>
      </c>
      <c r="AD108" s="32">
        <v>0</v>
      </c>
      <c r="AE108" s="32">
        <v>0</v>
      </c>
    </row>
    <row r="109" spans="1:31" ht="12.75">
      <c r="A109" s="17" t="s">
        <v>159</v>
      </c>
      <c r="B109" s="33">
        <v>0</v>
      </c>
      <c r="C109" s="33">
        <v>231.62</v>
      </c>
      <c r="D109" s="33">
        <v>311.58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68</v>
      </c>
      <c r="Q109" s="33">
        <v>0</v>
      </c>
      <c r="R109" s="33">
        <v>0</v>
      </c>
      <c r="S109" s="33">
        <v>30.33</v>
      </c>
      <c r="T109" s="33">
        <v>68.25</v>
      </c>
      <c r="U109" s="33">
        <v>0</v>
      </c>
      <c r="V109" s="33">
        <v>84.81</v>
      </c>
      <c r="W109" s="33">
        <v>0</v>
      </c>
      <c r="X109" s="33">
        <v>0</v>
      </c>
      <c r="Y109" s="33">
        <v>0</v>
      </c>
      <c r="Z109" s="33">
        <v>0</v>
      </c>
      <c r="AA109" s="33">
        <v>133.8</v>
      </c>
      <c r="AB109" s="33">
        <v>0</v>
      </c>
      <c r="AC109" s="33">
        <v>0</v>
      </c>
      <c r="AD109" s="33">
        <v>0</v>
      </c>
      <c r="AE109" s="33">
        <v>0</v>
      </c>
    </row>
    <row r="110" spans="1:31" ht="12.75">
      <c r="A110" s="17" t="s">
        <v>160</v>
      </c>
      <c r="B110" s="33">
        <v>0</v>
      </c>
      <c r="C110" s="33">
        <v>604.65</v>
      </c>
      <c r="D110" s="33">
        <v>653.06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518</v>
      </c>
      <c r="Q110" s="33">
        <v>0</v>
      </c>
      <c r="R110" s="33">
        <v>0</v>
      </c>
      <c r="S110" s="33">
        <v>607.31</v>
      </c>
      <c r="T110" s="33">
        <v>418.02</v>
      </c>
      <c r="U110" s="33">
        <v>0</v>
      </c>
      <c r="V110" s="33">
        <v>552.84</v>
      </c>
      <c r="W110" s="33">
        <v>4000000</v>
      </c>
      <c r="X110" s="33">
        <v>566.61</v>
      </c>
      <c r="Y110" s="33">
        <v>0</v>
      </c>
      <c r="Z110" s="33">
        <v>0</v>
      </c>
      <c r="AA110" s="33">
        <v>413</v>
      </c>
      <c r="AB110" s="33">
        <v>0</v>
      </c>
      <c r="AC110" s="33">
        <v>0</v>
      </c>
      <c r="AD110" s="33">
        <v>0</v>
      </c>
      <c r="AE110" s="33">
        <v>0</v>
      </c>
    </row>
    <row r="111" spans="1:31" ht="12.75">
      <c r="A111" s="17" t="s">
        <v>161</v>
      </c>
      <c r="B111" s="33">
        <v>0</v>
      </c>
      <c r="C111" s="33">
        <v>42.62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24.07</v>
      </c>
      <c r="T111" s="33">
        <v>32.93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</row>
    <row r="112" spans="1:31" ht="12.75">
      <c r="A112" s="17" t="s">
        <v>162</v>
      </c>
      <c r="B112" s="33">
        <v>0</v>
      </c>
      <c r="C112" s="33">
        <v>133.1</v>
      </c>
      <c r="D112" s="33">
        <v>0</v>
      </c>
      <c r="E112" s="33">
        <v>0</v>
      </c>
      <c r="F112" s="33">
        <v>0</v>
      </c>
      <c r="G112" s="33">
        <v>160.71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222.05</v>
      </c>
      <c r="Q112" s="33">
        <v>0</v>
      </c>
      <c r="R112" s="33">
        <v>0</v>
      </c>
      <c r="S112" s="33">
        <v>166.28</v>
      </c>
      <c r="T112" s="33">
        <v>110.93</v>
      </c>
      <c r="U112" s="33">
        <v>0</v>
      </c>
      <c r="V112" s="33">
        <v>371.4</v>
      </c>
      <c r="W112" s="33">
        <v>1500000</v>
      </c>
      <c r="X112" s="33">
        <v>208.3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38.54</v>
      </c>
    </row>
    <row r="113" spans="1:31" ht="12.75">
      <c r="A113" s="17" t="s">
        <v>163</v>
      </c>
      <c r="B113" s="33">
        <v>0</v>
      </c>
      <c r="C113" s="33">
        <v>154.98</v>
      </c>
      <c r="D113" s="33">
        <v>0</v>
      </c>
      <c r="E113" s="33">
        <v>0</v>
      </c>
      <c r="F113" s="33">
        <v>0</v>
      </c>
      <c r="G113" s="33">
        <v>218.58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52.31</v>
      </c>
      <c r="Q113" s="33">
        <v>0</v>
      </c>
      <c r="R113" s="33">
        <v>0</v>
      </c>
      <c r="S113" s="33">
        <v>123.55</v>
      </c>
      <c r="T113" s="33">
        <v>140.95</v>
      </c>
      <c r="U113" s="33">
        <v>0</v>
      </c>
      <c r="V113" s="33">
        <v>137.89</v>
      </c>
      <c r="W113" s="33">
        <v>1200000</v>
      </c>
      <c r="X113" s="33">
        <v>17.7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202.2</v>
      </c>
    </row>
    <row r="114" spans="1:31" ht="12.75">
      <c r="A114" s="17" t="s">
        <v>164</v>
      </c>
      <c r="B114" s="33">
        <v>4739338.28</v>
      </c>
      <c r="C114" s="33">
        <v>121.6</v>
      </c>
      <c r="D114" s="33">
        <v>104.82</v>
      </c>
      <c r="E114" s="33">
        <v>0</v>
      </c>
      <c r="F114" s="33">
        <v>0</v>
      </c>
      <c r="G114" s="33">
        <v>0</v>
      </c>
      <c r="H114" s="33">
        <v>0</v>
      </c>
      <c r="I114" s="33">
        <v>52.4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87.32</v>
      </c>
      <c r="Q114" s="33">
        <v>0</v>
      </c>
      <c r="R114" s="33">
        <v>0</v>
      </c>
      <c r="S114" s="33">
        <v>298.12</v>
      </c>
      <c r="T114" s="33">
        <v>89.25</v>
      </c>
      <c r="U114" s="33">
        <v>0</v>
      </c>
      <c r="V114" s="33">
        <v>84.17</v>
      </c>
      <c r="W114" s="33">
        <v>1200000</v>
      </c>
      <c r="X114" s="33">
        <v>34.24</v>
      </c>
      <c r="Y114" s="33">
        <v>0</v>
      </c>
      <c r="Z114" s="33">
        <v>0</v>
      </c>
      <c r="AA114" s="33">
        <v>76.3</v>
      </c>
      <c r="AB114" s="33">
        <v>0</v>
      </c>
      <c r="AC114" s="33">
        <v>0</v>
      </c>
      <c r="AD114" s="33">
        <v>0</v>
      </c>
      <c r="AE114" s="33">
        <v>58.12</v>
      </c>
    </row>
    <row r="115" spans="1:31" ht="12.75">
      <c r="A115" s="17" t="s">
        <v>138</v>
      </c>
      <c r="B115" s="33">
        <v>460510.17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50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</row>
    <row r="116" spans="1:31" ht="12.75">
      <c r="A116" s="19" t="s">
        <v>166</v>
      </c>
      <c r="B116" s="34">
        <v>12253074.83</v>
      </c>
      <c r="C116" s="34">
        <v>1612.78</v>
      </c>
      <c r="D116" s="34">
        <v>1824.59</v>
      </c>
      <c r="E116" s="34">
        <v>0</v>
      </c>
      <c r="F116" s="34">
        <v>0</v>
      </c>
      <c r="G116" s="34">
        <v>379.29</v>
      </c>
      <c r="H116" s="34">
        <v>0</v>
      </c>
      <c r="I116" s="34">
        <v>194.07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1154.34</v>
      </c>
      <c r="Q116" s="34">
        <v>0</v>
      </c>
      <c r="R116" s="34">
        <v>0</v>
      </c>
      <c r="S116" s="34">
        <v>1545.55</v>
      </c>
      <c r="T116" s="34">
        <v>924</v>
      </c>
      <c r="U116" s="34">
        <v>0</v>
      </c>
      <c r="V116" s="34">
        <v>1445.79</v>
      </c>
      <c r="W116" s="34">
        <v>8900000</v>
      </c>
      <c r="X116" s="34">
        <v>1072.93</v>
      </c>
      <c r="Y116" s="34">
        <v>0</v>
      </c>
      <c r="Z116" s="34">
        <v>0</v>
      </c>
      <c r="AA116" s="34">
        <v>899.1</v>
      </c>
      <c r="AB116" s="34">
        <v>0</v>
      </c>
      <c r="AC116" s="34">
        <v>0</v>
      </c>
      <c r="AD116" s="34">
        <v>0</v>
      </c>
      <c r="AE116" s="34">
        <v>298.86</v>
      </c>
    </row>
    <row r="117" spans="1:31" ht="12.75">
      <c r="A117" s="9" t="s">
        <v>167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2.75">
      <c r="A118" s="17" t="s">
        <v>168</v>
      </c>
      <c r="B118" s="35">
        <v>67021</v>
      </c>
      <c r="C118" s="35">
        <v>54357</v>
      </c>
      <c r="D118" s="35">
        <v>0</v>
      </c>
      <c r="E118" s="35">
        <v>38019</v>
      </c>
      <c r="F118" s="35">
        <v>24470</v>
      </c>
      <c r="G118" s="35">
        <v>227065</v>
      </c>
      <c r="H118" s="35">
        <v>9561</v>
      </c>
      <c r="I118" s="35">
        <v>0</v>
      </c>
      <c r="J118" s="35">
        <v>0</v>
      </c>
      <c r="K118" s="35">
        <v>163600</v>
      </c>
      <c r="L118" s="35">
        <v>10000</v>
      </c>
      <c r="M118" s="35">
        <v>0</v>
      </c>
      <c r="N118" s="35">
        <v>33918</v>
      </c>
      <c r="O118" s="35">
        <v>29666</v>
      </c>
      <c r="P118" s="35">
        <v>178001</v>
      </c>
      <c r="Q118" s="35">
        <v>0</v>
      </c>
      <c r="R118" s="35">
        <v>152000</v>
      </c>
      <c r="S118" s="35">
        <v>26535</v>
      </c>
      <c r="T118" s="35">
        <v>29880</v>
      </c>
      <c r="U118" s="35">
        <v>10195</v>
      </c>
      <c r="V118" s="35">
        <v>18826</v>
      </c>
      <c r="W118" s="35">
        <v>16468</v>
      </c>
      <c r="X118" s="35">
        <v>87811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263802</v>
      </c>
    </row>
    <row r="119" spans="1:31" ht="12.75">
      <c r="A119" s="9" t="s">
        <v>169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2.75">
      <c r="A120" s="17" t="s">
        <v>170</v>
      </c>
      <c r="B120" s="35">
        <v>6</v>
      </c>
      <c r="C120" s="35">
        <v>8706000</v>
      </c>
      <c r="D120" s="35">
        <v>6</v>
      </c>
      <c r="E120" s="35">
        <v>0</v>
      </c>
      <c r="F120" s="35">
        <v>14430</v>
      </c>
      <c r="G120" s="35">
        <v>0</v>
      </c>
      <c r="H120" s="35">
        <v>6</v>
      </c>
      <c r="I120" s="35">
        <v>0</v>
      </c>
      <c r="J120" s="35">
        <v>0</v>
      </c>
      <c r="K120" s="35">
        <v>6</v>
      </c>
      <c r="L120" s="35">
        <v>0</v>
      </c>
      <c r="M120" s="35">
        <v>6</v>
      </c>
      <c r="N120" s="35">
        <v>0</v>
      </c>
      <c r="O120" s="35">
        <v>0</v>
      </c>
      <c r="P120" s="35">
        <v>6</v>
      </c>
      <c r="Q120" s="35">
        <v>0</v>
      </c>
      <c r="R120" s="35">
        <v>202164</v>
      </c>
      <c r="S120" s="35">
        <v>6</v>
      </c>
      <c r="T120" s="35">
        <v>6</v>
      </c>
      <c r="U120" s="35">
        <v>10</v>
      </c>
      <c r="V120" s="35">
        <v>6</v>
      </c>
      <c r="W120" s="35">
        <v>6000</v>
      </c>
      <c r="X120" s="35">
        <v>6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</row>
    <row r="121" spans="1:31" ht="12.75">
      <c r="A121" s="17" t="s">
        <v>171</v>
      </c>
      <c r="B121" s="35">
        <v>0</v>
      </c>
      <c r="C121" s="35">
        <v>9000</v>
      </c>
      <c r="D121" s="35">
        <v>50</v>
      </c>
      <c r="E121" s="35">
        <v>0</v>
      </c>
      <c r="F121" s="35">
        <v>86950</v>
      </c>
      <c r="G121" s="35">
        <v>0</v>
      </c>
      <c r="H121" s="35">
        <v>0</v>
      </c>
      <c r="I121" s="35">
        <v>0</v>
      </c>
      <c r="J121" s="35">
        <v>0</v>
      </c>
      <c r="K121" s="35">
        <v>50</v>
      </c>
      <c r="L121" s="35">
        <v>0</v>
      </c>
      <c r="M121" s="35">
        <v>50</v>
      </c>
      <c r="N121" s="35">
        <v>0</v>
      </c>
      <c r="O121" s="35">
        <v>0</v>
      </c>
      <c r="P121" s="35">
        <v>100</v>
      </c>
      <c r="Q121" s="35">
        <v>0</v>
      </c>
      <c r="R121" s="35">
        <v>0</v>
      </c>
      <c r="S121" s="35">
        <v>53</v>
      </c>
      <c r="T121" s="35">
        <v>50</v>
      </c>
      <c r="U121" s="35">
        <v>50</v>
      </c>
      <c r="V121" s="35">
        <v>65</v>
      </c>
      <c r="W121" s="35">
        <v>50</v>
      </c>
      <c r="X121" s="35">
        <v>52</v>
      </c>
      <c r="Y121" s="35">
        <v>0</v>
      </c>
      <c r="Z121" s="35">
        <v>0</v>
      </c>
      <c r="AA121" s="35">
        <v>50</v>
      </c>
      <c r="AB121" s="35">
        <v>50</v>
      </c>
      <c r="AC121" s="35">
        <v>0</v>
      </c>
      <c r="AD121" s="35">
        <v>0</v>
      </c>
      <c r="AE121" s="35">
        <v>0</v>
      </c>
    </row>
    <row r="122" spans="1:31" ht="25.5">
      <c r="A122" s="8" t="s">
        <v>172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2.75">
      <c r="A123" s="15" t="s">
        <v>173</v>
      </c>
      <c r="B123" s="36">
        <v>27270</v>
      </c>
      <c r="C123" s="36">
        <v>2122</v>
      </c>
      <c r="D123" s="36">
        <v>32000</v>
      </c>
      <c r="E123" s="36">
        <v>0</v>
      </c>
      <c r="F123" s="36">
        <v>0</v>
      </c>
      <c r="G123" s="36">
        <v>45355</v>
      </c>
      <c r="H123" s="36">
        <v>4126</v>
      </c>
      <c r="I123" s="36">
        <v>0</v>
      </c>
      <c r="J123" s="36">
        <v>0</v>
      </c>
      <c r="K123" s="36">
        <v>1900</v>
      </c>
      <c r="L123" s="36">
        <v>0</v>
      </c>
      <c r="M123" s="36">
        <v>19177</v>
      </c>
      <c r="N123" s="36">
        <v>33918</v>
      </c>
      <c r="O123" s="36">
        <v>23</v>
      </c>
      <c r="P123" s="36">
        <v>116921</v>
      </c>
      <c r="Q123" s="36">
        <v>0</v>
      </c>
      <c r="R123" s="36">
        <v>33694</v>
      </c>
      <c r="S123" s="36">
        <v>8412</v>
      </c>
      <c r="T123" s="36">
        <v>0</v>
      </c>
      <c r="U123" s="36">
        <v>1026</v>
      </c>
      <c r="V123" s="36">
        <v>5050</v>
      </c>
      <c r="W123" s="36">
        <v>5960</v>
      </c>
      <c r="X123" s="36">
        <v>2614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3851248</v>
      </c>
    </row>
    <row r="124" spans="1:31" ht="12.75">
      <c r="A124" s="17" t="s">
        <v>174</v>
      </c>
      <c r="B124" s="35">
        <v>0</v>
      </c>
      <c r="C124" s="35">
        <v>19</v>
      </c>
      <c r="D124" s="35">
        <v>32000</v>
      </c>
      <c r="E124" s="35">
        <v>0</v>
      </c>
      <c r="F124" s="35">
        <v>0</v>
      </c>
      <c r="G124" s="35">
        <v>16561</v>
      </c>
      <c r="H124" s="35">
        <v>4126</v>
      </c>
      <c r="I124" s="35">
        <v>0</v>
      </c>
      <c r="J124" s="35">
        <v>0</v>
      </c>
      <c r="K124" s="35">
        <v>980</v>
      </c>
      <c r="L124" s="35">
        <v>0</v>
      </c>
      <c r="M124" s="35">
        <v>0</v>
      </c>
      <c r="N124" s="35">
        <v>0</v>
      </c>
      <c r="O124" s="35">
        <v>23</v>
      </c>
      <c r="P124" s="35">
        <v>64073</v>
      </c>
      <c r="Q124" s="35">
        <v>0</v>
      </c>
      <c r="R124" s="35">
        <v>0</v>
      </c>
      <c r="S124" s="35">
        <v>8412</v>
      </c>
      <c r="T124" s="35">
        <v>0</v>
      </c>
      <c r="U124" s="35">
        <v>1026</v>
      </c>
      <c r="V124" s="35">
        <v>5050</v>
      </c>
      <c r="W124" s="35">
        <v>5960</v>
      </c>
      <c r="X124" s="35">
        <v>2614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2053099</v>
      </c>
    </row>
    <row r="125" spans="1:31" ht="12.75">
      <c r="A125" s="17" t="s">
        <v>175</v>
      </c>
      <c r="B125" s="35">
        <v>16160</v>
      </c>
      <c r="C125" s="35">
        <v>2122</v>
      </c>
      <c r="D125" s="35">
        <v>6000</v>
      </c>
      <c r="E125" s="35">
        <v>0</v>
      </c>
      <c r="F125" s="35">
        <v>6002</v>
      </c>
      <c r="G125" s="35">
        <v>34025</v>
      </c>
      <c r="H125" s="35">
        <v>4126</v>
      </c>
      <c r="I125" s="35">
        <v>0</v>
      </c>
      <c r="J125" s="35">
        <v>0</v>
      </c>
      <c r="K125" s="35">
        <v>7750</v>
      </c>
      <c r="L125" s="35">
        <v>0</v>
      </c>
      <c r="M125" s="35">
        <v>936</v>
      </c>
      <c r="N125" s="35">
        <v>11000</v>
      </c>
      <c r="O125" s="35">
        <v>23</v>
      </c>
      <c r="P125" s="35">
        <v>28000</v>
      </c>
      <c r="Q125" s="35">
        <v>0</v>
      </c>
      <c r="R125" s="35">
        <v>0</v>
      </c>
      <c r="S125" s="35">
        <v>8412</v>
      </c>
      <c r="T125" s="35">
        <v>0</v>
      </c>
      <c r="U125" s="35">
        <v>1026</v>
      </c>
      <c r="V125" s="35">
        <v>5050</v>
      </c>
      <c r="W125" s="35">
        <v>5960</v>
      </c>
      <c r="X125" s="35">
        <v>2614</v>
      </c>
      <c r="Y125" s="35">
        <v>0</v>
      </c>
      <c r="Z125" s="35">
        <v>0</v>
      </c>
      <c r="AA125" s="35">
        <v>1277</v>
      </c>
      <c r="AB125" s="35">
        <v>9981</v>
      </c>
      <c r="AC125" s="35">
        <v>0</v>
      </c>
      <c r="AD125" s="35">
        <v>0</v>
      </c>
      <c r="AE125" s="35">
        <v>0</v>
      </c>
    </row>
    <row r="126" spans="1:31" ht="12.75">
      <c r="A126" s="17" t="s">
        <v>176</v>
      </c>
      <c r="B126" s="35">
        <v>0</v>
      </c>
      <c r="C126" s="35">
        <v>19</v>
      </c>
      <c r="D126" s="35">
        <v>1300</v>
      </c>
      <c r="E126" s="35">
        <v>0</v>
      </c>
      <c r="F126" s="35">
        <v>0</v>
      </c>
      <c r="G126" s="35">
        <v>0</v>
      </c>
      <c r="H126" s="35">
        <v>4126</v>
      </c>
      <c r="I126" s="35">
        <v>42</v>
      </c>
      <c r="J126" s="35">
        <v>840</v>
      </c>
      <c r="K126" s="35">
        <v>0</v>
      </c>
      <c r="L126" s="35">
        <v>0</v>
      </c>
      <c r="M126" s="35">
        <v>60</v>
      </c>
      <c r="N126" s="35">
        <v>0</v>
      </c>
      <c r="O126" s="35">
        <v>23</v>
      </c>
      <c r="P126" s="35">
        <v>99433</v>
      </c>
      <c r="Q126" s="35">
        <v>0</v>
      </c>
      <c r="R126" s="35">
        <v>0</v>
      </c>
      <c r="S126" s="35">
        <v>8412</v>
      </c>
      <c r="T126" s="35">
        <v>0</v>
      </c>
      <c r="U126" s="35">
        <v>1026</v>
      </c>
      <c r="V126" s="35">
        <v>5050</v>
      </c>
      <c r="W126" s="35">
        <v>5960</v>
      </c>
      <c r="X126" s="35">
        <v>2614</v>
      </c>
      <c r="Y126" s="35">
        <v>0</v>
      </c>
      <c r="Z126" s="35">
        <v>0</v>
      </c>
      <c r="AA126" s="35">
        <v>9538</v>
      </c>
      <c r="AB126" s="35">
        <v>0</v>
      </c>
      <c r="AC126" s="35">
        <v>0</v>
      </c>
      <c r="AD126" s="35">
        <v>100</v>
      </c>
      <c r="AE126" s="35">
        <v>0</v>
      </c>
    </row>
    <row r="127" spans="1:31" ht="12.75">
      <c r="A127" s="8" t="s">
        <v>177</v>
      </c>
      <c r="B127" s="37">
        <v>622655</v>
      </c>
      <c r="C127" s="37">
        <v>16791711</v>
      </c>
      <c r="D127" s="37">
        <v>5514000</v>
      </c>
      <c r="E127" s="37">
        <v>0</v>
      </c>
      <c r="F127" s="37">
        <v>7357</v>
      </c>
      <c r="G127" s="37">
        <v>0</v>
      </c>
      <c r="H127" s="37">
        <v>8888000</v>
      </c>
      <c r="I127" s="37">
        <v>1197</v>
      </c>
      <c r="J127" s="37">
        <v>29000000</v>
      </c>
      <c r="K127" s="37">
        <v>10501000</v>
      </c>
      <c r="L127" s="37">
        <v>0</v>
      </c>
      <c r="M127" s="37">
        <v>1145304</v>
      </c>
      <c r="N127" s="37">
        <v>5000000</v>
      </c>
      <c r="O127" s="37">
        <v>0</v>
      </c>
      <c r="P127" s="37">
        <v>38731393</v>
      </c>
      <c r="Q127" s="37">
        <v>220396</v>
      </c>
      <c r="R127" s="37">
        <v>21206415</v>
      </c>
      <c r="S127" s="37">
        <v>33793201</v>
      </c>
      <c r="T127" s="37">
        <v>1518050</v>
      </c>
      <c r="U127" s="37">
        <v>1950000</v>
      </c>
      <c r="V127" s="37">
        <v>0</v>
      </c>
      <c r="W127" s="37">
        <v>8557225</v>
      </c>
      <c r="X127" s="37">
        <v>22706977</v>
      </c>
      <c r="Y127" s="37">
        <v>0</v>
      </c>
      <c r="Z127" s="37">
        <v>0</v>
      </c>
      <c r="AA127" s="37">
        <v>4000000</v>
      </c>
      <c r="AB127" s="37">
        <v>4500000</v>
      </c>
      <c r="AC127" s="37">
        <v>2000000</v>
      </c>
      <c r="AD127" s="37">
        <v>7000</v>
      </c>
      <c r="AE127" s="37">
        <v>36115200</v>
      </c>
    </row>
    <row r="128" spans="1:31" ht="12.75">
      <c r="A128" s="15" t="s">
        <v>173</v>
      </c>
      <c r="B128" s="23">
        <v>0</v>
      </c>
      <c r="C128" s="23">
        <v>1338269</v>
      </c>
      <c r="D128" s="23">
        <v>530000</v>
      </c>
      <c r="E128" s="23">
        <v>0</v>
      </c>
      <c r="F128" s="23">
        <v>2405</v>
      </c>
      <c r="G128" s="23">
        <v>0</v>
      </c>
      <c r="H128" s="23">
        <v>3555000</v>
      </c>
      <c r="I128" s="23">
        <v>0</v>
      </c>
      <c r="J128" s="23">
        <v>0</v>
      </c>
      <c r="K128" s="23">
        <v>1836000</v>
      </c>
      <c r="L128" s="23">
        <v>0</v>
      </c>
      <c r="M128" s="23">
        <v>0</v>
      </c>
      <c r="N128" s="23">
        <v>2000000</v>
      </c>
      <c r="O128" s="23">
        <v>0</v>
      </c>
      <c r="P128" s="23">
        <v>6501825</v>
      </c>
      <c r="Q128" s="23">
        <v>3357</v>
      </c>
      <c r="R128" s="23">
        <v>21206415</v>
      </c>
      <c r="S128" s="23">
        <v>4171749</v>
      </c>
      <c r="T128" s="23">
        <v>153300</v>
      </c>
      <c r="U128" s="23">
        <v>640284</v>
      </c>
      <c r="V128" s="23">
        <v>0</v>
      </c>
      <c r="W128" s="23">
        <v>3517999</v>
      </c>
      <c r="X128" s="23">
        <v>17019317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34848000</v>
      </c>
    </row>
    <row r="129" spans="1:31" ht="12.75">
      <c r="A129" s="17" t="s">
        <v>174</v>
      </c>
      <c r="B129" s="24">
        <v>0</v>
      </c>
      <c r="C129" s="24">
        <v>3944583</v>
      </c>
      <c r="D129" s="24">
        <v>140000</v>
      </c>
      <c r="E129" s="24">
        <v>0</v>
      </c>
      <c r="F129" s="24">
        <v>3213</v>
      </c>
      <c r="G129" s="24">
        <v>0</v>
      </c>
      <c r="H129" s="24">
        <v>3333000</v>
      </c>
      <c r="I129" s="24">
        <v>0</v>
      </c>
      <c r="J129" s="24">
        <v>0</v>
      </c>
      <c r="K129" s="24">
        <v>930000</v>
      </c>
      <c r="L129" s="24">
        <v>0</v>
      </c>
      <c r="M129" s="24">
        <v>0</v>
      </c>
      <c r="N129" s="24">
        <v>0</v>
      </c>
      <c r="O129" s="24">
        <v>0</v>
      </c>
      <c r="P129" s="24">
        <v>8570055</v>
      </c>
      <c r="Q129" s="24">
        <v>13921</v>
      </c>
      <c r="R129" s="24">
        <v>0</v>
      </c>
      <c r="S129" s="24">
        <v>12606632</v>
      </c>
      <c r="T129" s="24">
        <v>950000</v>
      </c>
      <c r="U129" s="24">
        <v>358279</v>
      </c>
      <c r="V129" s="24">
        <v>0</v>
      </c>
      <c r="W129" s="24">
        <v>2090588</v>
      </c>
      <c r="X129" s="24">
        <v>604610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1267200</v>
      </c>
    </row>
    <row r="130" spans="1:31" ht="12.75">
      <c r="A130" s="17" t="s">
        <v>175</v>
      </c>
      <c r="B130" s="24">
        <v>0</v>
      </c>
      <c r="C130" s="24">
        <v>2558241</v>
      </c>
      <c r="D130" s="24">
        <v>3700000</v>
      </c>
      <c r="E130" s="24">
        <v>0</v>
      </c>
      <c r="F130" s="24">
        <v>1739</v>
      </c>
      <c r="G130" s="24">
        <v>0</v>
      </c>
      <c r="H130" s="24">
        <v>1111000</v>
      </c>
      <c r="I130" s="24">
        <v>0</v>
      </c>
      <c r="J130" s="24">
        <v>7000000</v>
      </c>
      <c r="K130" s="24">
        <v>7735000</v>
      </c>
      <c r="L130" s="24">
        <v>0</v>
      </c>
      <c r="M130" s="24">
        <v>1000000</v>
      </c>
      <c r="N130" s="24">
        <v>3000000</v>
      </c>
      <c r="O130" s="24">
        <v>0</v>
      </c>
      <c r="P130" s="24">
        <v>15114853</v>
      </c>
      <c r="Q130" s="24">
        <v>0</v>
      </c>
      <c r="R130" s="24">
        <v>0</v>
      </c>
      <c r="S130" s="24">
        <v>5671606</v>
      </c>
      <c r="T130" s="24">
        <v>153300</v>
      </c>
      <c r="U130" s="24">
        <v>639700</v>
      </c>
      <c r="V130" s="24">
        <v>0</v>
      </c>
      <c r="W130" s="24">
        <v>721780</v>
      </c>
      <c r="X130" s="24">
        <v>3893400</v>
      </c>
      <c r="Y130" s="24">
        <v>0</v>
      </c>
      <c r="Z130" s="24">
        <v>0</v>
      </c>
      <c r="AA130" s="24">
        <v>4000000</v>
      </c>
      <c r="AB130" s="24">
        <v>4500000</v>
      </c>
      <c r="AC130" s="24">
        <v>2000000</v>
      </c>
      <c r="AD130" s="24">
        <v>0</v>
      </c>
      <c r="AE130" s="24">
        <v>0</v>
      </c>
    </row>
    <row r="131" spans="1:31" ht="12.75">
      <c r="A131" s="17" t="s">
        <v>176</v>
      </c>
      <c r="B131" s="24">
        <v>0</v>
      </c>
      <c r="C131" s="24">
        <v>8950619</v>
      </c>
      <c r="D131" s="24">
        <v>1144000</v>
      </c>
      <c r="E131" s="24">
        <v>0</v>
      </c>
      <c r="F131" s="24">
        <v>0</v>
      </c>
      <c r="G131" s="24">
        <v>0</v>
      </c>
      <c r="H131" s="24">
        <v>889000</v>
      </c>
      <c r="I131" s="24">
        <v>1197</v>
      </c>
      <c r="J131" s="24">
        <v>22000000</v>
      </c>
      <c r="K131" s="24">
        <v>0</v>
      </c>
      <c r="L131" s="24">
        <v>0</v>
      </c>
      <c r="M131" s="24">
        <v>145304</v>
      </c>
      <c r="N131" s="24">
        <v>0</v>
      </c>
      <c r="O131" s="24">
        <v>0</v>
      </c>
      <c r="P131" s="24">
        <v>8544660</v>
      </c>
      <c r="Q131" s="24">
        <v>203117</v>
      </c>
      <c r="R131" s="24">
        <v>0</v>
      </c>
      <c r="S131" s="24">
        <v>11343213</v>
      </c>
      <c r="T131" s="24">
        <v>0</v>
      </c>
      <c r="U131" s="24">
        <v>311737</v>
      </c>
      <c r="V131" s="24">
        <v>0</v>
      </c>
      <c r="W131" s="24">
        <v>2226858</v>
      </c>
      <c r="X131" s="24">
        <v>1189650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7000</v>
      </c>
      <c r="AE131" s="24">
        <v>0</v>
      </c>
    </row>
    <row r="132" spans="1:31" ht="12.75">
      <c r="A132" s="8" t="s">
        <v>178</v>
      </c>
      <c r="B132" s="38">
        <f>SUM(B133:B136)</f>
        <v>0</v>
      </c>
      <c r="C132" s="38">
        <f aca="true" t="shared" si="57" ref="C132:AE132">SUM(C133:C136)</f>
        <v>680531.086214594</v>
      </c>
      <c r="D132" s="38">
        <f t="shared" si="57"/>
        <v>1517.6041666666665</v>
      </c>
      <c r="E132" s="38">
        <f t="shared" si="57"/>
        <v>0</v>
      </c>
      <c r="F132" s="38">
        <f t="shared" si="57"/>
        <v>0.2897367544151949</v>
      </c>
      <c r="G132" s="38">
        <f t="shared" si="57"/>
        <v>0</v>
      </c>
      <c r="H132" s="38">
        <f t="shared" si="57"/>
        <v>2154.144449830344</v>
      </c>
      <c r="I132" s="38">
        <f t="shared" si="57"/>
        <v>28.5</v>
      </c>
      <c r="J132" s="38">
        <f t="shared" si="57"/>
        <v>26190.47619047619</v>
      </c>
      <c r="K132" s="38">
        <f t="shared" si="57"/>
        <v>2913.3598974394513</v>
      </c>
      <c r="L132" s="38">
        <f t="shared" si="57"/>
        <v>0</v>
      </c>
      <c r="M132" s="38">
        <f t="shared" si="57"/>
        <v>3490.1094017094015</v>
      </c>
      <c r="N132" s="38">
        <f t="shared" si="57"/>
        <v>331.6930136318072</v>
      </c>
      <c r="O132" s="38">
        <f t="shared" si="57"/>
        <v>0</v>
      </c>
      <c r="P132" s="38">
        <f t="shared" si="57"/>
        <v>815.1132706703804</v>
      </c>
      <c r="Q132" s="38">
        <f t="shared" si="57"/>
        <v>0</v>
      </c>
      <c r="R132" s="38">
        <f t="shared" si="57"/>
        <v>629.382531014424</v>
      </c>
      <c r="S132" s="38">
        <f t="shared" si="57"/>
        <v>4017.2610556348072</v>
      </c>
      <c r="T132" s="38">
        <f t="shared" si="57"/>
        <v>0</v>
      </c>
      <c r="U132" s="38">
        <f t="shared" si="57"/>
        <v>1900.5847953216376</v>
      </c>
      <c r="V132" s="38">
        <f t="shared" si="57"/>
        <v>0</v>
      </c>
      <c r="W132" s="38">
        <f t="shared" si="57"/>
        <v>1435.7760067114093</v>
      </c>
      <c r="X132" s="38">
        <f t="shared" si="57"/>
        <v>8686.678270849272</v>
      </c>
      <c r="Y132" s="38">
        <f t="shared" si="57"/>
        <v>0</v>
      </c>
      <c r="Z132" s="38">
        <f t="shared" si="57"/>
        <v>0</v>
      </c>
      <c r="AA132" s="38">
        <f t="shared" si="57"/>
        <v>3132.3414252153484</v>
      </c>
      <c r="AB132" s="38">
        <f t="shared" si="57"/>
        <v>450.8566275924256</v>
      </c>
      <c r="AC132" s="38">
        <f t="shared" si="57"/>
        <v>0</v>
      </c>
      <c r="AD132" s="38">
        <f t="shared" si="57"/>
        <v>70</v>
      </c>
      <c r="AE132" s="38">
        <f t="shared" si="57"/>
        <v>9.66570874435629</v>
      </c>
    </row>
    <row r="133" spans="1:31" ht="12.75">
      <c r="A133" s="15" t="s">
        <v>173</v>
      </c>
      <c r="B133" s="39">
        <f>IF(B123=0,0,B128/B123)</f>
        <v>0</v>
      </c>
      <c r="C133" s="39">
        <f aca="true" t="shared" si="58" ref="C133:AE136">IF(C123=0,0,C128/C123)</f>
        <v>630.6639962299718</v>
      </c>
      <c r="D133" s="39">
        <f t="shared" si="58"/>
        <v>16.5625</v>
      </c>
      <c r="E133" s="39">
        <f t="shared" si="58"/>
        <v>0</v>
      </c>
      <c r="F133" s="39">
        <f t="shared" si="58"/>
        <v>0</v>
      </c>
      <c r="G133" s="39">
        <f t="shared" si="58"/>
        <v>0</v>
      </c>
      <c r="H133" s="39">
        <f t="shared" si="58"/>
        <v>861.6093068347068</v>
      </c>
      <c r="I133" s="39">
        <f t="shared" si="58"/>
        <v>0</v>
      </c>
      <c r="J133" s="39">
        <f t="shared" si="58"/>
        <v>0</v>
      </c>
      <c r="K133" s="39">
        <f t="shared" si="58"/>
        <v>966.3157894736842</v>
      </c>
      <c r="L133" s="39">
        <f t="shared" si="58"/>
        <v>0</v>
      </c>
      <c r="M133" s="39">
        <f t="shared" si="58"/>
        <v>0</v>
      </c>
      <c r="N133" s="39">
        <f t="shared" si="58"/>
        <v>58.965740904534464</v>
      </c>
      <c r="O133" s="39">
        <f t="shared" si="58"/>
        <v>0</v>
      </c>
      <c r="P133" s="39">
        <f t="shared" si="58"/>
        <v>55.60870160193635</v>
      </c>
      <c r="Q133" s="39">
        <f t="shared" si="58"/>
        <v>0</v>
      </c>
      <c r="R133" s="39">
        <f t="shared" si="58"/>
        <v>629.382531014424</v>
      </c>
      <c r="S133" s="39">
        <f t="shared" si="58"/>
        <v>495.9283166904422</v>
      </c>
      <c r="T133" s="39">
        <f t="shared" si="58"/>
        <v>0</v>
      </c>
      <c r="U133" s="39">
        <f t="shared" si="58"/>
        <v>624.0584795321637</v>
      </c>
      <c r="V133" s="39">
        <f t="shared" si="58"/>
        <v>0</v>
      </c>
      <c r="W133" s="39">
        <f t="shared" si="58"/>
        <v>590.268288590604</v>
      </c>
      <c r="X133" s="39">
        <f t="shared" si="58"/>
        <v>6510.832823259372</v>
      </c>
      <c r="Y133" s="39">
        <f t="shared" si="58"/>
        <v>0</v>
      </c>
      <c r="Z133" s="39">
        <f t="shared" si="58"/>
        <v>0</v>
      </c>
      <c r="AA133" s="39">
        <f t="shared" si="58"/>
        <v>0</v>
      </c>
      <c r="AB133" s="39">
        <f t="shared" si="58"/>
        <v>0</v>
      </c>
      <c r="AC133" s="39">
        <f t="shared" si="58"/>
        <v>0</v>
      </c>
      <c r="AD133" s="39">
        <f t="shared" si="58"/>
        <v>0</v>
      </c>
      <c r="AE133" s="39">
        <f t="shared" si="58"/>
        <v>9.048495448748042</v>
      </c>
    </row>
    <row r="134" spans="1:31" ht="12.75">
      <c r="A134" s="17" t="s">
        <v>174</v>
      </c>
      <c r="B134" s="40">
        <f>IF(B124=0,0,B129/B124)</f>
        <v>0</v>
      </c>
      <c r="C134" s="40">
        <f t="shared" si="58"/>
        <v>207609.63157894736</v>
      </c>
      <c r="D134" s="40">
        <f t="shared" si="58"/>
        <v>4.375</v>
      </c>
      <c r="E134" s="40">
        <f t="shared" si="58"/>
        <v>0</v>
      </c>
      <c r="F134" s="40">
        <f t="shared" si="58"/>
        <v>0</v>
      </c>
      <c r="G134" s="40">
        <f t="shared" si="58"/>
        <v>0</v>
      </c>
      <c r="H134" s="40">
        <f t="shared" si="58"/>
        <v>807.8041686863791</v>
      </c>
      <c r="I134" s="40">
        <f t="shared" si="58"/>
        <v>0</v>
      </c>
      <c r="J134" s="40">
        <f t="shared" si="58"/>
        <v>0</v>
      </c>
      <c r="K134" s="40">
        <f t="shared" si="58"/>
        <v>948.9795918367347</v>
      </c>
      <c r="L134" s="40">
        <f t="shared" si="58"/>
        <v>0</v>
      </c>
      <c r="M134" s="40">
        <f t="shared" si="58"/>
        <v>0</v>
      </c>
      <c r="N134" s="40">
        <f t="shared" si="58"/>
        <v>0</v>
      </c>
      <c r="O134" s="40">
        <f t="shared" si="58"/>
        <v>0</v>
      </c>
      <c r="P134" s="40">
        <f t="shared" si="58"/>
        <v>133.75454559642907</v>
      </c>
      <c r="Q134" s="40">
        <f t="shared" si="58"/>
        <v>0</v>
      </c>
      <c r="R134" s="40">
        <f t="shared" si="58"/>
        <v>0</v>
      </c>
      <c r="S134" s="40">
        <f t="shared" si="58"/>
        <v>1498.6485972420353</v>
      </c>
      <c r="T134" s="40">
        <f t="shared" si="58"/>
        <v>0</v>
      </c>
      <c r="U134" s="40">
        <f t="shared" si="58"/>
        <v>349.1998050682261</v>
      </c>
      <c r="V134" s="40">
        <f t="shared" si="58"/>
        <v>0</v>
      </c>
      <c r="W134" s="40">
        <f t="shared" si="58"/>
        <v>350.7697986577181</v>
      </c>
      <c r="X134" s="40">
        <f t="shared" si="58"/>
        <v>231.29686304514155</v>
      </c>
      <c r="Y134" s="40">
        <f t="shared" si="58"/>
        <v>0</v>
      </c>
      <c r="Z134" s="40">
        <f t="shared" si="58"/>
        <v>0</v>
      </c>
      <c r="AA134" s="40">
        <f t="shared" si="58"/>
        <v>0</v>
      </c>
      <c r="AB134" s="40">
        <f t="shared" si="58"/>
        <v>0</v>
      </c>
      <c r="AC134" s="40">
        <f t="shared" si="58"/>
        <v>0</v>
      </c>
      <c r="AD134" s="40">
        <f t="shared" si="58"/>
        <v>0</v>
      </c>
      <c r="AE134" s="40">
        <f t="shared" si="58"/>
        <v>0.6172132956082488</v>
      </c>
    </row>
    <row r="135" spans="1:31" ht="12.75">
      <c r="A135" s="17" t="s">
        <v>175</v>
      </c>
      <c r="B135" s="40">
        <f>IF(B125=0,0,B130/B125)</f>
        <v>0</v>
      </c>
      <c r="C135" s="40">
        <f t="shared" si="58"/>
        <v>1205.5801131008482</v>
      </c>
      <c r="D135" s="40">
        <f t="shared" si="58"/>
        <v>616.6666666666666</v>
      </c>
      <c r="E135" s="40">
        <f t="shared" si="58"/>
        <v>0</v>
      </c>
      <c r="F135" s="40">
        <f t="shared" si="58"/>
        <v>0.2897367544151949</v>
      </c>
      <c r="G135" s="40">
        <f t="shared" si="58"/>
        <v>0</v>
      </c>
      <c r="H135" s="40">
        <f t="shared" si="58"/>
        <v>269.268056228793</v>
      </c>
      <c r="I135" s="40">
        <f t="shared" si="58"/>
        <v>0</v>
      </c>
      <c r="J135" s="40">
        <f t="shared" si="58"/>
        <v>0</v>
      </c>
      <c r="K135" s="40">
        <f t="shared" si="58"/>
        <v>998.0645161290323</v>
      </c>
      <c r="L135" s="40">
        <f t="shared" si="58"/>
        <v>0</v>
      </c>
      <c r="M135" s="40">
        <f t="shared" si="58"/>
        <v>1068.3760683760684</v>
      </c>
      <c r="N135" s="40">
        <f t="shared" si="58"/>
        <v>272.72727272727275</v>
      </c>
      <c r="O135" s="40">
        <f t="shared" si="58"/>
        <v>0</v>
      </c>
      <c r="P135" s="40">
        <f t="shared" si="58"/>
        <v>539.8161785714286</v>
      </c>
      <c r="Q135" s="40">
        <f t="shared" si="58"/>
        <v>0</v>
      </c>
      <c r="R135" s="40">
        <f t="shared" si="58"/>
        <v>0</v>
      </c>
      <c r="S135" s="40">
        <f t="shared" si="58"/>
        <v>674.2280076081788</v>
      </c>
      <c r="T135" s="40">
        <f t="shared" si="58"/>
        <v>0</v>
      </c>
      <c r="U135" s="40">
        <f t="shared" si="58"/>
        <v>623.4892787524367</v>
      </c>
      <c r="V135" s="40">
        <f t="shared" si="58"/>
        <v>0</v>
      </c>
      <c r="W135" s="40">
        <f t="shared" si="58"/>
        <v>121.10402684563758</v>
      </c>
      <c r="X135" s="40">
        <f t="shared" si="58"/>
        <v>1489.4414690130068</v>
      </c>
      <c r="Y135" s="40">
        <f t="shared" si="58"/>
        <v>0</v>
      </c>
      <c r="Z135" s="40">
        <f t="shared" si="58"/>
        <v>0</v>
      </c>
      <c r="AA135" s="40">
        <f t="shared" si="58"/>
        <v>3132.3414252153484</v>
      </c>
      <c r="AB135" s="40">
        <f t="shared" si="58"/>
        <v>450.8566275924256</v>
      </c>
      <c r="AC135" s="40">
        <f t="shared" si="58"/>
        <v>0</v>
      </c>
      <c r="AD135" s="40">
        <f t="shared" si="58"/>
        <v>0</v>
      </c>
      <c r="AE135" s="40">
        <f t="shared" si="58"/>
        <v>0</v>
      </c>
    </row>
    <row r="136" spans="1:31" ht="12.75">
      <c r="A136" s="17" t="s">
        <v>176</v>
      </c>
      <c r="B136" s="40">
        <f>IF(B126=0,0,B131/B126)</f>
        <v>0</v>
      </c>
      <c r="C136" s="40">
        <f t="shared" si="58"/>
        <v>471085.2105263158</v>
      </c>
      <c r="D136" s="40">
        <f t="shared" si="58"/>
        <v>880</v>
      </c>
      <c r="E136" s="40">
        <f t="shared" si="58"/>
        <v>0</v>
      </c>
      <c r="F136" s="40">
        <f t="shared" si="58"/>
        <v>0</v>
      </c>
      <c r="G136" s="40">
        <f t="shared" si="58"/>
        <v>0</v>
      </c>
      <c r="H136" s="40">
        <f t="shared" si="58"/>
        <v>215.46291808046533</v>
      </c>
      <c r="I136" s="40">
        <f t="shared" si="58"/>
        <v>28.5</v>
      </c>
      <c r="J136" s="40">
        <f t="shared" si="58"/>
        <v>26190.47619047619</v>
      </c>
      <c r="K136" s="40">
        <f t="shared" si="58"/>
        <v>0</v>
      </c>
      <c r="L136" s="40">
        <f t="shared" si="58"/>
        <v>0</v>
      </c>
      <c r="M136" s="40">
        <f t="shared" si="58"/>
        <v>2421.733333333333</v>
      </c>
      <c r="N136" s="40">
        <f t="shared" si="58"/>
        <v>0</v>
      </c>
      <c r="O136" s="40">
        <f t="shared" si="58"/>
        <v>0</v>
      </c>
      <c r="P136" s="40">
        <f t="shared" si="58"/>
        <v>85.93384490058632</v>
      </c>
      <c r="Q136" s="40">
        <f t="shared" si="58"/>
        <v>0</v>
      </c>
      <c r="R136" s="40">
        <f t="shared" si="58"/>
        <v>0</v>
      </c>
      <c r="S136" s="40">
        <f t="shared" si="58"/>
        <v>1348.4561340941511</v>
      </c>
      <c r="T136" s="40">
        <f t="shared" si="58"/>
        <v>0</v>
      </c>
      <c r="U136" s="40">
        <f t="shared" si="58"/>
        <v>303.8372319688109</v>
      </c>
      <c r="V136" s="40">
        <f t="shared" si="58"/>
        <v>0</v>
      </c>
      <c r="W136" s="40">
        <f t="shared" si="58"/>
        <v>373.63389261744965</v>
      </c>
      <c r="X136" s="40">
        <f t="shared" si="58"/>
        <v>455.10711553175213</v>
      </c>
      <c r="Y136" s="40">
        <f t="shared" si="58"/>
        <v>0</v>
      </c>
      <c r="Z136" s="40">
        <f t="shared" si="58"/>
        <v>0</v>
      </c>
      <c r="AA136" s="40">
        <f t="shared" si="58"/>
        <v>0</v>
      </c>
      <c r="AB136" s="40">
        <f t="shared" si="58"/>
        <v>0</v>
      </c>
      <c r="AC136" s="40">
        <f t="shared" si="58"/>
        <v>0</v>
      </c>
      <c r="AD136" s="40">
        <f t="shared" si="58"/>
        <v>70</v>
      </c>
      <c r="AE136" s="40">
        <f t="shared" si="58"/>
        <v>0</v>
      </c>
    </row>
    <row r="137" spans="1:31" ht="25.5">
      <c r="A137" s="8" t="s">
        <v>179</v>
      </c>
      <c r="B137" s="41">
        <f>+B132*B123</f>
        <v>0</v>
      </c>
      <c r="C137" s="41">
        <f aca="true" t="shared" si="59" ref="C137:AE137">+C132*C123</f>
        <v>1444086964.9473684</v>
      </c>
      <c r="D137" s="41">
        <f t="shared" si="59"/>
        <v>48563333.33333333</v>
      </c>
      <c r="E137" s="41">
        <f t="shared" si="59"/>
        <v>0</v>
      </c>
      <c r="F137" s="41">
        <f t="shared" si="59"/>
        <v>0</v>
      </c>
      <c r="G137" s="41">
        <f t="shared" si="59"/>
        <v>0</v>
      </c>
      <c r="H137" s="41">
        <f t="shared" si="59"/>
        <v>8888000</v>
      </c>
      <c r="I137" s="41">
        <f t="shared" si="59"/>
        <v>0</v>
      </c>
      <c r="J137" s="41">
        <f t="shared" si="59"/>
        <v>0</v>
      </c>
      <c r="K137" s="41">
        <f t="shared" si="59"/>
        <v>5535383.805134958</v>
      </c>
      <c r="L137" s="41">
        <f t="shared" si="59"/>
        <v>0</v>
      </c>
      <c r="M137" s="41">
        <f t="shared" si="59"/>
        <v>66929827.99658119</v>
      </c>
      <c r="N137" s="41">
        <f t="shared" si="59"/>
        <v>11250363.636363637</v>
      </c>
      <c r="O137" s="41">
        <f t="shared" si="59"/>
        <v>0</v>
      </c>
      <c r="P137" s="41">
        <f t="shared" si="59"/>
        <v>95303858.72005154</v>
      </c>
      <c r="Q137" s="41">
        <f t="shared" si="59"/>
        <v>0</v>
      </c>
      <c r="R137" s="41">
        <f t="shared" si="59"/>
        <v>21206415.000000004</v>
      </c>
      <c r="S137" s="41">
        <f t="shared" si="59"/>
        <v>33793200</v>
      </c>
      <c r="T137" s="41">
        <f t="shared" si="59"/>
        <v>0</v>
      </c>
      <c r="U137" s="41">
        <f t="shared" si="59"/>
        <v>1950000.0000000002</v>
      </c>
      <c r="V137" s="41">
        <f t="shared" si="59"/>
        <v>0</v>
      </c>
      <c r="W137" s="41">
        <f t="shared" si="59"/>
        <v>8557225</v>
      </c>
      <c r="X137" s="41">
        <f t="shared" si="59"/>
        <v>22706976.999999996</v>
      </c>
      <c r="Y137" s="41">
        <f t="shared" si="59"/>
        <v>0</v>
      </c>
      <c r="Z137" s="41">
        <f t="shared" si="59"/>
        <v>0</v>
      </c>
      <c r="AA137" s="41">
        <f t="shared" si="59"/>
        <v>0</v>
      </c>
      <c r="AB137" s="41">
        <f t="shared" si="59"/>
        <v>0</v>
      </c>
      <c r="AC137" s="41">
        <f t="shared" si="59"/>
        <v>0</v>
      </c>
      <c r="AD137" s="41">
        <f t="shared" si="59"/>
        <v>0</v>
      </c>
      <c r="AE137" s="41">
        <f t="shared" si="59"/>
        <v>37225041.47028468</v>
      </c>
    </row>
    <row r="138" spans="1:31" ht="25.5">
      <c r="A138" s="9" t="s">
        <v>180</v>
      </c>
      <c r="B138" s="42">
        <v>0</v>
      </c>
      <c r="C138" s="42">
        <v>2000002</v>
      </c>
      <c r="D138" s="42">
        <v>5514000</v>
      </c>
      <c r="E138" s="42">
        <v>0</v>
      </c>
      <c r="F138" s="42">
        <v>0</v>
      </c>
      <c r="G138" s="42">
        <v>0</v>
      </c>
      <c r="H138" s="42">
        <v>14093000</v>
      </c>
      <c r="I138" s="42">
        <v>1197</v>
      </c>
      <c r="J138" s="42">
        <v>13500000</v>
      </c>
      <c r="K138" s="42">
        <v>0</v>
      </c>
      <c r="L138" s="42">
        <v>0</v>
      </c>
      <c r="M138" s="42">
        <v>1560000</v>
      </c>
      <c r="N138" s="42">
        <v>0</v>
      </c>
      <c r="O138" s="42">
        <v>0</v>
      </c>
      <c r="P138" s="42">
        <v>41947840</v>
      </c>
      <c r="Q138" s="42">
        <v>220396</v>
      </c>
      <c r="R138" s="42">
        <v>1285763</v>
      </c>
      <c r="S138" s="42">
        <v>37658019</v>
      </c>
      <c r="T138" s="42">
        <v>817050</v>
      </c>
      <c r="U138" s="42">
        <v>2550000</v>
      </c>
      <c r="V138" s="42">
        <v>9108000</v>
      </c>
      <c r="W138" s="42">
        <v>8800000</v>
      </c>
      <c r="X138" s="42">
        <v>22706977</v>
      </c>
      <c r="Y138" s="42">
        <v>0</v>
      </c>
      <c r="Z138" s="42">
        <v>0</v>
      </c>
      <c r="AA138" s="42">
        <v>5100000</v>
      </c>
      <c r="AB138" s="42">
        <v>0</v>
      </c>
      <c r="AC138" s="42">
        <v>2000000</v>
      </c>
      <c r="AD138" s="42">
        <v>0</v>
      </c>
      <c r="AE138" s="42">
        <v>0</v>
      </c>
    </row>
    <row r="139" spans="1:31" ht="12.75">
      <c r="A139" s="15" t="s">
        <v>181</v>
      </c>
      <c r="B139" s="23">
        <v>221971000</v>
      </c>
      <c r="C139" s="23">
        <v>208866000</v>
      </c>
      <c r="D139" s="23">
        <v>288642000</v>
      </c>
      <c r="E139" s="23">
        <v>107805000</v>
      </c>
      <c r="F139" s="23">
        <v>92441000</v>
      </c>
      <c r="G139" s="23">
        <v>631553000</v>
      </c>
      <c r="H139" s="23">
        <v>47735000</v>
      </c>
      <c r="I139" s="23">
        <v>88938000</v>
      </c>
      <c r="J139" s="23">
        <v>433020000</v>
      </c>
      <c r="K139" s="23">
        <v>354731000</v>
      </c>
      <c r="L139" s="23">
        <v>681432000</v>
      </c>
      <c r="M139" s="23">
        <v>147635000</v>
      </c>
      <c r="N139" s="23">
        <v>122831000</v>
      </c>
      <c r="O139" s="23">
        <v>106287000</v>
      </c>
      <c r="P139" s="23">
        <v>522595000</v>
      </c>
      <c r="Q139" s="23">
        <v>204754000</v>
      </c>
      <c r="R139" s="23">
        <v>502417000</v>
      </c>
      <c r="S139" s="23">
        <v>60064000</v>
      </c>
      <c r="T139" s="23">
        <v>87409000</v>
      </c>
      <c r="U139" s="23">
        <v>41540000</v>
      </c>
      <c r="V139" s="23">
        <v>59775000</v>
      </c>
      <c r="W139" s="23">
        <v>63428000</v>
      </c>
      <c r="X139" s="23">
        <v>341563000</v>
      </c>
      <c r="Y139" s="23">
        <v>111232000</v>
      </c>
      <c r="Z139" s="23">
        <v>118546000</v>
      </c>
      <c r="AA139" s="23">
        <v>212959000</v>
      </c>
      <c r="AB139" s="23">
        <v>228571000</v>
      </c>
      <c r="AC139" s="23">
        <v>83169000</v>
      </c>
      <c r="AD139" s="23">
        <v>234852000</v>
      </c>
      <c r="AE139" s="23">
        <v>546538000</v>
      </c>
    </row>
    <row r="140" spans="1:31" ht="12.75">
      <c r="A140" s="43" t="s">
        <v>182</v>
      </c>
      <c r="B140" s="44" t="str">
        <f>IF(B10&gt;0,"Funded","Unfunded")</f>
        <v>Funded</v>
      </c>
      <c r="C140" s="44" t="str">
        <f aca="true" t="shared" si="60" ref="C140:AE140">IF(C10&gt;0,"Funded","Unfunded")</f>
        <v>Funded</v>
      </c>
      <c r="D140" s="44" t="str">
        <f t="shared" si="60"/>
        <v>Funded</v>
      </c>
      <c r="E140" s="44" t="str">
        <f t="shared" si="60"/>
        <v>Funded</v>
      </c>
      <c r="F140" s="44" t="str">
        <f t="shared" si="60"/>
        <v>Funded</v>
      </c>
      <c r="G140" s="44" t="str">
        <f t="shared" si="60"/>
        <v>Funded</v>
      </c>
      <c r="H140" s="44" t="str">
        <f t="shared" si="60"/>
        <v>Unfunded</v>
      </c>
      <c r="I140" s="44" t="str">
        <f t="shared" si="60"/>
        <v>Funded</v>
      </c>
      <c r="J140" s="44" t="str">
        <f t="shared" si="60"/>
        <v>Funded</v>
      </c>
      <c r="K140" s="44" t="str">
        <f t="shared" si="60"/>
        <v>Funded</v>
      </c>
      <c r="L140" s="44" t="str">
        <f t="shared" si="60"/>
        <v>Unfunded</v>
      </c>
      <c r="M140" s="44" t="str">
        <f t="shared" si="60"/>
        <v>Funded</v>
      </c>
      <c r="N140" s="44" t="str">
        <f t="shared" si="60"/>
        <v>Funded</v>
      </c>
      <c r="O140" s="44" t="str">
        <f t="shared" si="60"/>
        <v>Funded</v>
      </c>
      <c r="P140" s="44" t="str">
        <f t="shared" si="60"/>
        <v>Funded</v>
      </c>
      <c r="Q140" s="44" t="str">
        <f t="shared" si="60"/>
        <v>Funded</v>
      </c>
      <c r="R140" s="44" t="str">
        <f t="shared" si="60"/>
        <v>Funded</v>
      </c>
      <c r="S140" s="44" t="str">
        <f t="shared" si="60"/>
        <v>Funded</v>
      </c>
      <c r="T140" s="44" t="str">
        <f t="shared" si="60"/>
        <v>Funded</v>
      </c>
      <c r="U140" s="44" t="str">
        <f t="shared" si="60"/>
        <v>Unfunded</v>
      </c>
      <c r="V140" s="44" t="str">
        <f t="shared" si="60"/>
        <v>Funded</v>
      </c>
      <c r="W140" s="44" t="str">
        <f t="shared" si="60"/>
        <v>Funded</v>
      </c>
      <c r="X140" s="44" t="str">
        <f t="shared" si="60"/>
        <v>Funded</v>
      </c>
      <c r="Y140" s="44" t="str">
        <f t="shared" si="60"/>
        <v>Funded</v>
      </c>
      <c r="Z140" s="44" t="str">
        <f t="shared" si="60"/>
        <v>Unfunded</v>
      </c>
      <c r="AA140" s="44" t="str">
        <f t="shared" si="60"/>
        <v>Funded</v>
      </c>
      <c r="AB140" s="44" t="str">
        <f t="shared" si="60"/>
        <v>Funded</v>
      </c>
      <c r="AC140" s="44" t="str">
        <f t="shared" si="60"/>
        <v>Funded</v>
      </c>
      <c r="AD140" s="44" t="str">
        <f t="shared" si="60"/>
        <v>Unfunded</v>
      </c>
      <c r="AE140" s="44" t="str">
        <f t="shared" si="60"/>
        <v>Funded</v>
      </c>
    </row>
    <row r="141" spans="1:31" ht="12.75" hidden="1">
      <c r="A141" s="45" t="s">
        <v>183</v>
      </c>
      <c r="B141" s="46">
        <v>31444970</v>
      </c>
      <c r="C141" s="46">
        <v>37196146</v>
      </c>
      <c r="D141" s="46">
        <v>542584917</v>
      </c>
      <c r="E141" s="46">
        <v>251995071</v>
      </c>
      <c r="F141" s="46">
        <v>39807108</v>
      </c>
      <c r="G141" s="46">
        <v>216079927</v>
      </c>
      <c r="H141" s="46">
        <v>162652000</v>
      </c>
      <c r="I141" s="46">
        <v>10185760</v>
      </c>
      <c r="J141" s="46">
        <v>95399022</v>
      </c>
      <c r="K141" s="46">
        <v>376316253</v>
      </c>
      <c r="L141" s="46">
        <v>130244000</v>
      </c>
      <c r="M141" s="46">
        <v>47013574</v>
      </c>
      <c r="N141" s="46">
        <v>18713692</v>
      </c>
      <c r="O141" s="46">
        <v>26167382</v>
      </c>
      <c r="P141" s="46">
        <v>1435201809</v>
      </c>
      <c r="Q141" s="46">
        <v>111202091</v>
      </c>
      <c r="R141" s="46">
        <v>8882603</v>
      </c>
      <c r="S141" s="46">
        <v>210137912</v>
      </c>
      <c r="T141" s="46">
        <v>265850851</v>
      </c>
      <c r="U141" s="46">
        <v>100108100</v>
      </c>
      <c r="V141" s="46">
        <v>195817005</v>
      </c>
      <c r="W141" s="46">
        <v>232323097</v>
      </c>
      <c r="X141" s="46">
        <v>375145032</v>
      </c>
      <c r="Y141" s="46">
        <v>2002696</v>
      </c>
      <c r="Z141" s="46">
        <v>97769136</v>
      </c>
      <c r="AA141" s="46">
        <v>97742110</v>
      </c>
      <c r="AB141" s="46">
        <v>43514646</v>
      </c>
      <c r="AC141" s="46">
        <v>3454548</v>
      </c>
      <c r="AD141" s="46">
        <v>104451004</v>
      </c>
      <c r="AE141" s="46">
        <v>79995000</v>
      </c>
    </row>
    <row r="142" spans="1:31" ht="12.75" hidden="1">
      <c r="A142" s="47" t="s">
        <v>184</v>
      </c>
      <c r="B142" s="24">
        <v>39725970</v>
      </c>
      <c r="C142" s="24">
        <v>27880925</v>
      </c>
      <c r="D142" s="24">
        <v>550968328</v>
      </c>
      <c r="E142" s="24">
        <v>242571753</v>
      </c>
      <c r="F142" s="24">
        <v>21388863</v>
      </c>
      <c r="G142" s="24">
        <v>131968566</v>
      </c>
      <c r="H142" s="24">
        <v>133413000</v>
      </c>
      <c r="I142" s="24">
        <v>3519845</v>
      </c>
      <c r="J142" s="24">
        <v>104308000</v>
      </c>
      <c r="K142" s="24">
        <v>342676195</v>
      </c>
      <c r="L142" s="24">
        <v>123976006</v>
      </c>
      <c r="M142" s="24">
        <v>34851574</v>
      </c>
      <c r="N142" s="24">
        <v>4530625</v>
      </c>
      <c r="O142" s="24">
        <v>23406328</v>
      </c>
      <c r="P142" s="24">
        <v>1524803924</v>
      </c>
      <c r="Q142" s="24">
        <v>26710142</v>
      </c>
      <c r="R142" s="24">
        <v>39913000</v>
      </c>
      <c r="S142" s="24">
        <v>218607589</v>
      </c>
      <c r="T142" s="24">
        <v>238744324</v>
      </c>
      <c r="U142" s="24">
        <v>104445500</v>
      </c>
      <c r="V142" s="24">
        <v>192342586</v>
      </c>
      <c r="W142" s="24">
        <v>212627221</v>
      </c>
      <c r="X142" s="24">
        <v>360951726</v>
      </c>
      <c r="Y142" s="24">
        <v>2033500</v>
      </c>
      <c r="Z142" s="24">
        <v>83562794</v>
      </c>
      <c r="AA142" s="24">
        <v>97073516</v>
      </c>
      <c r="AB142" s="24">
        <v>32923158</v>
      </c>
      <c r="AC142" s="24">
        <v>14695240</v>
      </c>
      <c r="AD142" s="24">
        <v>83800000</v>
      </c>
      <c r="AE142" s="24">
        <v>48510000</v>
      </c>
    </row>
    <row r="143" spans="1:31" ht="12.75" hidden="1">
      <c r="A143" s="47" t="s">
        <v>185</v>
      </c>
      <c r="B143" s="24">
        <v>12279000</v>
      </c>
      <c r="C143" s="24">
        <v>16943735</v>
      </c>
      <c r="D143" s="24">
        <v>64975478</v>
      </c>
      <c r="E143" s="24">
        <v>87055912</v>
      </c>
      <c r="F143" s="24">
        <v>10387690</v>
      </c>
      <c r="G143" s="24">
        <v>84110811</v>
      </c>
      <c r="H143" s="24">
        <v>31400000</v>
      </c>
      <c r="I143" s="24">
        <v>6963605</v>
      </c>
      <c r="J143" s="24">
        <v>94630822</v>
      </c>
      <c r="K143" s="24">
        <v>42035000</v>
      </c>
      <c r="L143" s="24">
        <v>6268439</v>
      </c>
      <c r="M143" s="24">
        <v>12688184</v>
      </c>
      <c r="N143" s="24">
        <v>14988573</v>
      </c>
      <c r="O143" s="24">
        <v>15425104</v>
      </c>
      <c r="P143" s="24">
        <v>139599075</v>
      </c>
      <c r="Q143" s="24">
        <v>100100728</v>
      </c>
      <c r="R143" s="24">
        <v>900000</v>
      </c>
      <c r="S143" s="24">
        <v>22261857</v>
      </c>
      <c r="T143" s="24">
        <v>43493365</v>
      </c>
      <c r="U143" s="24">
        <v>11989311</v>
      </c>
      <c r="V143" s="24">
        <v>20802349</v>
      </c>
      <c r="W143" s="24">
        <v>56444345</v>
      </c>
      <c r="X143" s="24">
        <v>16993212</v>
      </c>
      <c r="Y143" s="24">
        <v>24100</v>
      </c>
      <c r="Z143" s="24">
        <v>16447797</v>
      </c>
      <c r="AA143" s="24">
        <v>12898059</v>
      </c>
      <c r="AB143" s="24">
        <v>24991490</v>
      </c>
      <c r="AC143" s="24">
        <v>3366000</v>
      </c>
      <c r="AD143" s="24">
        <v>21352000</v>
      </c>
      <c r="AE143" s="24">
        <v>55598000</v>
      </c>
    </row>
    <row r="144" spans="1:31" ht="12.75" hidden="1">
      <c r="A144" s="47" t="s">
        <v>186</v>
      </c>
      <c r="B144" s="24">
        <v>48960000</v>
      </c>
      <c r="C144" s="24">
        <v>144508630</v>
      </c>
      <c r="D144" s="24">
        <v>22375357</v>
      </c>
      <c r="E144" s="24">
        <v>3312070</v>
      </c>
      <c r="F144" s="24">
        <v>45560000</v>
      </c>
      <c r="G144" s="24">
        <v>34972924</v>
      </c>
      <c r="H144" s="24">
        <v>18197000</v>
      </c>
      <c r="I144" s="24">
        <v>2000000</v>
      </c>
      <c r="J144" s="24">
        <v>455275577</v>
      </c>
      <c r="K144" s="24">
        <v>55026000</v>
      </c>
      <c r="L144" s="24">
        <v>79796000</v>
      </c>
      <c r="M144" s="24">
        <v>47363865</v>
      </c>
      <c r="N144" s="24">
        <v>23800000</v>
      </c>
      <c r="O144" s="24">
        <v>35068000</v>
      </c>
      <c r="P144" s="24">
        <v>473999800</v>
      </c>
      <c r="Q144" s="24">
        <v>99300000</v>
      </c>
      <c r="R144" s="24">
        <v>114382075</v>
      </c>
      <c r="S144" s="24">
        <v>1958597</v>
      </c>
      <c r="T144" s="24">
        <v>67804000</v>
      </c>
      <c r="U144" s="24">
        <v>389000</v>
      </c>
      <c r="V144" s="24">
        <v>16726051</v>
      </c>
      <c r="W144" s="24">
        <v>26497693</v>
      </c>
      <c r="X144" s="24">
        <v>296217412</v>
      </c>
      <c r="Y144" s="24">
        <v>62799303</v>
      </c>
      <c r="Z144" s="24">
        <v>0</v>
      </c>
      <c r="AA144" s="24">
        <v>25630983</v>
      </c>
      <c r="AB144" s="24">
        <v>51931675</v>
      </c>
      <c r="AC144" s="24">
        <v>11538337</v>
      </c>
      <c r="AD144" s="24">
        <v>0</v>
      </c>
      <c r="AE144" s="24">
        <v>327660000</v>
      </c>
    </row>
    <row r="145" spans="1:31" ht="12.75" hidden="1">
      <c r="A145" s="47" t="s">
        <v>187</v>
      </c>
      <c r="B145" s="24">
        <v>57739000</v>
      </c>
      <c r="C145" s="24">
        <v>39328400</v>
      </c>
      <c r="D145" s="24">
        <v>199877272</v>
      </c>
      <c r="E145" s="24">
        <v>5091247</v>
      </c>
      <c r="F145" s="24">
        <v>10752817</v>
      </c>
      <c r="G145" s="24">
        <v>211823969</v>
      </c>
      <c r="H145" s="24">
        <v>571770000</v>
      </c>
      <c r="I145" s="24">
        <v>3000000</v>
      </c>
      <c r="J145" s="24">
        <v>126000000</v>
      </c>
      <c r="K145" s="24">
        <v>104642000</v>
      </c>
      <c r="L145" s="24">
        <v>428958996</v>
      </c>
      <c r="M145" s="24">
        <v>18512935</v>
      </c>
      <c r="N145" s="24">
        <v>6690000</v>
      </c>
      <c r="O145" s="24">
        <v>2334000</v>
      </c>
      <c r="P145" s="24">
        <v>720000000</v>
      </c>
      <c r="Q145" s="24">
        <v>38000000</v>
      </c>
      <c r="R145" s="24">
        <v>100742455</v>
      </c>
      <c r="S145" s="24">
        <v>137950000</v>
      </c>
      <c r="T145" s="24">
        <v>59731000</v>
      </c>
      <c r="U145" s="24">
        <v>31892000</v>
      </c>
      <c r="V145" s="24">
        <v>60000000</v>
      </c>
      <c r="W145" s="24">
        <v>27443000</v>
      </c>
      <c r="X145" s="24">
        <v>131634665</v>
      </c>
      <c r="Y145" s="24">
        <v>10340100</v>
      </c>
      <c r="Z145" s="24">
        <v>0</v>
      </c>
      <c r="AA145" s="24">
        <v>29000000</v>
      </c>
      <c r="AB145" s="24">
        <v>14375891</v>
      </c>
      <c r="AC145" s="24">
        <v>11640700</v>
      </c>
      <c r="AD145" s="24">
        <v>0</v>
      </c>
      <c r="AE145" s="24">
        <v>290423000</v>
      </c>
    </row>
    <row r="146" spans="1:31" ht="12.75" hidden="1">
      <c r="A146" s="47" t="s">
        <v>188</v>
      </c>
      <c r="B146" s="24">
        <v>34793000</v>
      </c>
      <c r="C146" s="24">
        <v>11439988</v>
      </c>
      <c r="D146" s="24">
        <v>89460242</v>
      </c>
      <c r="E146" s="24">
        <v>161832205</v>
      </c>
      <c r="F146" s="24">
        <v>10600000</v>
      </c>
      <c r="G146" s="24">
        <v>263444478</v>
      </c>
      <c r="H146" s="24">
        <v>11249000</v>
      </c>
      <c r="I146" s="24">
        <v>3765504</v>
      </c>
      <c r="J146" s="24">
        <v>19889008</v>
      </c>
      <c r="K146" s="24">
        <v>54042000</v>
      </c>
      <c r="L146" s="24">
        <v>0</v>
      </c>
      <c r="M146" s="24">
        <v>7152162</v>
      </c>
      <c r="N146" s="24">
        <v>10000000</v>
      </c>
      <c r="O146" s="24">
        <v>3059000</v>
      </c>
      <c r="P146" s="24">
        <v>364198069</v>
      </c>
      <c r="Q146" s="24">
        <v>78628606</v>
      </c>
      <c r="R146" s="24">
        <v>94073573</v>
      </c>
      <c r="S146" s="24">
        <v>146350516</v>
      </c>
      <c r="T146" s="24">
        <v>94492000</v>
      </c>
      <c r="U146" s="24">
        <v>47349000</v>
      </c>
      <c r="V146" s="24">
        <v>91246652</v>
      </c>
      <c r="W146" s="24">
        <v>13032633</v>
      </c>
      <c r="X146" s="24">
        <v>68021192</v>
      </c>
      <c r="Y146" s="24">
        <v>30000</v>
      </c>
      <c r="Z146" s="24">
        <v>0</v>
      </c>
      <c r="AA146" s="24">
        <v>24184000</v>
      </c>
      <c r="AB146" s="24">
        <v>19222505</v>
      </c>
      <c r="AC146" s="24">
        <v>0</v>
      </c>
      <c r="AD146" s="24">
        <v>0</v>
      </c>
      <c r="AE146" s="24">
        <v>212324000</v>
      </c>
    </row>
    <row r="147" spans="1:31" ht="12.75" hidden="1">
      <c r="A147" s="47" t="s">
        <v>189</v>
      </c>
      <c r="B147" s="24">
        <v>20400000</v>
      </c>
      <c r="C147" s="24">
        <v>0</v>
      </c>
      <c r="D147" s="24">
        <v>185657515</v>
      </c>
      <c r="E147" s="24">
        <v>0</v>
      </c>
      <c r="F147" s="24">
        <v>29000000</v>
      </c>
      <c r="G147" s="24">
        <v>275633596</v>
      </c>
      <c r="H147" s="24">
        <v>38359000</v>
      </c>
      <c r="I147" s="24">
        <v>200000</v>
      </c>
      <c r="J147" s="24">
        <v>55000000</v>
      </c>
      <c r="K147" s="24">
        <v>13233000</v>
      </c>
      <c r="L147" s="24">
        <v>259406520</v>
      </c>
      <c r="M147" s="24">
        <v>4826365</v>
      </c>
      <c r="N147" s="24">
        <v>0</v>
      </c>
      <c r="O147" s="24">
        <v>3010000</v>
      </c>
      <c r="P147" s="24">
        <v>47000000</v>
      </c>
      <c r="Q147" s="24">
        <v>29642404</v>
      </c>
      <c r="R147" s="24">
        <v>4748900</v>
      </c>
      <c r="S147" s="24">
        <v>0</v>
      </c>
      <c r="T147" s="24">
        <v>0</v>
      </c>
      <c r="U147" s="24">
        <v>778000</v>
      </c>
      <c r="V147" s="24">
        <v>3000000</v>
      </c>
      <c r="W147" s="24">
        <v>1179000</v>
      </c>
      <c r="X147" s="24">
        <v>129934081</v>
      </c>
      <c r="Y147" s="24">
        <v>1865400</v>
      </c>
      <c r="Z147" s="24">
        <v>0</v>
      </c>
      <c r="AA147" s="24">
        <v>14400000</v>
      </c>
      <c r="AB147" s="24">
        <v>15600000</v>
      </c>
      <c r="AC147" s="24">
        <v>2675000</v>
      </c>
      <c r="AD147" s="24">
        <v>0</v>
      </c>
      <c r="AE147" s="24">
        <v>42554000</v>
      </c>
    </row>
    <row r="148" spans="1:31" ht="12.75" hidden="1">
      <c r="A148" s="47" t="s">
        <v>190</v>
      </c>
      <c r="B148" s="24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180000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5593000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6056596</v>
      </c>
      <c r="Y148" s="24">
        <v>54800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</row>
    <row r="149" spans="1:31" ht="12.75" hidden="1">
      <c r="A149" s="47" t="s">
        <v>191</v>
      </c>
      <c r="B149" s="24">
        <v>0</v>
      </c>
      <c r="C149" s="24">
        <v>0</v>
      </c>
      <c r="D149" s="24">
        <v>10032374</v>
      </c>
      <c r="E149" s="24">
        <v>0</v>
      </c>
      <c r="F149" s="24">
        <v>4500000</v>
      </c>
      <c r="G149" s="24">
        <v>0</v>
      </c>
      <c r="H149" s="24">
        <v>-140063330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335000</v>
      </c>
      <c r="P149" s="24">
        <v>0</v>
      </c>
      <c r="Q149" s="24">
        <v>0</v>
      </c>
      <c r="R149" s="24">
        <v>-13646200</v>
      </c>
      <c r="S149" s="24">
        <v>-13498403</v>
      </c>
      <c r="T149" s="24">
        <v>0</v>
      </c>
      <c r="U149" s="24">
        <v>26167000</v>
      </c>
      <c r="V149" s="24">
        <v>26683000</v>
      </c>
      <c r="W149" s="24">
        <v>6641804</v>
      </c>
      <c r="X149" s="24">
        <v>0</v>
      </c>
      <c r="Y149" s="24">
        <v>35105400</v>
      </c>
      <c r="Z149" s="24">
        <v>0</v>
      </c>
      <c r="AA149" s="24">
        <v>15000000</v>
      </c>
      <c r="AB149" s="24">
        <v>33760677</v>
      </c>
      <c r="AC149" s="24">
        <v>0</v>
      </c>
      <c r="AD149" s="24">
        <v>0</v>
      </c>
      <c r="AE149" s="24">
        <v>0</v>
      </c>
    </row>
    <row r="150" spans="1:31" ht="12.75" hidden="1">
      <c r="A150" s="47" t="s">
        <v>192</v>
      </c>
      <c r="B150" s="24">
        <v>143005339</v>
      </c>
      <c r="C150" s="24">
        <v>104392255</v>
      </c>
      <c r="D150" s="24">
        <v>586582099</v>
      </c>
      <c r="E150" s="24">
        <v>284200701</v>
      </c>
      <c r="F150" s="24">
        <v>65812388</v>
      </c>
      <c r="G150" s="24">
        <v>587004702</v>
      </c>
      <c r="H150" s="24">
        <v>166960000</v>
      </c>
      <c r="I150" s="24">
        <v>56597964</v>
      </c>
      <c r="J150" s="24">
        <v>232174775</v>
      </c>
      <c r="K150" s="24">
        <v>486906934</v>
      </c>
      <c r="L150" s="24">
        <v>471905015</v>
      </c>
      <c r="M150" s="24">
        <v>119605423</v>
      </c>
      <c r="N150" s="24">
        <v>71955329</v>
      </c>
      <c r="O150" s="24">
        <v>88109452</v>
      </c>
      <c r="P150" s="24">
        <v>1494955559</v>
      </c>
      <c r="Q150" s="24">
        <v>115562929</v>
      </c>
      <c r="R150" s="24">
        <v>352261000</v>
      </c>
      <c r="S150" s="24">
        <v>183434562</v>
      </c>
      <c r="T150" s="24">
        <v>299118939</v>
      </c>
      <c r="U150" s="24">
        <v>115077654</v>
      </c>
      <c r="V150" s="24">
        <v>237964324</v>
      </c>
      <c r="W150" s="24">
        <v>237154859</v>
      </c>
      <c r="X150" s="24">
        <v>517849038</v>
      </c>
      <c r="Y150" s="24">
        <v>135409697</v>
      </c>
      <c r="Z150" s="24">
        <v>104167764</v>
      </c>
      <c r="AA150" s="24">
        <v>219049271</v>
      </c>
      <c r="AB150" s="24">
        <v>128956233</v>
      </c>
      <c r="AC150" s="24">
        <v>52003845</v>
      </c>
      <c r="AD150" s="24">
        <v>161232883</v>
      </c>
      <c r="AE150" s="24">
        <v>489388447</v>
      </c>
    </row>
    <row r="151" spans="1:31" ht="12.75" hidden="1">
      <c r="A151" s="47" t="s">
        <v>193</v>
      </c>
      <c r="B151" s="24">
        <v>20000000</v>
      </c>
      <c r="C151" s="24">
        <v>5229158</v>
      </c>
      <c r="D151" s="24">
        <v>20583459</v>
      </c>
      <c r="E151" s="24">
        <v>33325587</v>
      </c>
      <c r="F151" s="24">
        <v>3700000</v>
      </c>
      <c r="G151" s="24">
        <v>12399835</v>
      </c>
      <c r="H151" s="24">
        <v>529000</v>
      </c>
      <c r="I151" s="24">
        <v>2234496</v>
      </c>
      <c r="J151" s="24">
        <v>75215400</v>
      </c>
      <c r="K151" s="24">
        <v>10000000</v>
      </c>
      <c r="L151" s="24">
        <v>0</v>
      </c>
      <c r="M151" s="24">
        <v>6242800</v>
      </c>
      <c r="N151" s="24">
        <v>0</v>
      </c>
      <c r="O151" s="24">
        <v>3170280</v>
      </c>
      <c r="P151" s="24">
        <v>50000000</v>
      </c>
      <c r="Q151" s="24">
        <v>29557299</v>
      </c>
      <c r="R151" s="24">
        <v>31930400</v>
      </c>
      <c r="S151" s="24">
        <v>9530000</v>
      </c>
      <c r="T151" s="24">
        <v>1650000</v>
      </c>
      <c r="U151" s="24">
        <v>1700000</v>
      </c>
      <c r="V151" s="24">
        <v>15900000</v>
      </c>
      <c r="W151" s="24">
        <v>27711953</v>
      </c>
      <c r="X151" s="24">
        <v>47820650</v>
      </c>
      <c r="Y151" s="24">
        <v>0</v>
      </c>
      <c r="Z151" s="24">
        <v>6900000</v>
      </c>
      <c r="AA151" s="24">
        <v>11000000</v>
      </c>
      <c r="AB151" s="24">
        <v>18935152</v>
      </c>
      <c r="AC151" s="24">
        <v>11400000</v>
      </c>
      <c r="AD151" s="24">
        <v>2700000</v>
      </c>
      <c r="AE151" s="24">
        <v>9872000</v>
      </c>
    </row>
    <row r="152" spans="1:31" ht="12.75" hidden="1">
      <c r="A152" s="47" t="s">
        <v>194</v>
      </c>
      <c r="B152" s="24">
        <v>74918930</v>
      </c>
      <c r="C152" s="24">
        <v>60788811</v>
      </c>
      <c r="D152" s="24">
        <v>234776569</v>
      </c>
      <c r="E152" s="24">
        <v>82361672</v>
      </c>
      <c r="F152" s="24">
        <v>35158947</v>
      </c>
      <c r="G152" s="24">
        <v>237620840</v>
      </c>
      <c r="H152" s="24">
        <v>32152000</v>
      </c>
      <c r="I152" s="24">
        <v>28830597</v>
      </c>
      <c r="J152" s="24">
        <v>249712001</v>
      </c>
      <c r="K152" s="24">
        <v>184796000</v>
      </c>
      <c r="L152" s="24">
        <v>289019909</v>
      </c>
      <c r="M152" s="24">
        <v>56126601</v>
      </c>
      <c r="N152" s="24">
        <v>42740240</v>
      </c>
      <c r="O152" s="24">
        <v>37602825</v>
      </c>
      <c r="P152" s="24">
        <v>538604441</v>
      </c>
      <c r="Q152" s="24">
        <v>112578905</v>
      </c>
      <c r="R152" s="24">
        <v>243094600</v>
      </c>
      <c r="S152" s="24">
        <v>52920476</v>
      </c>
      <c r="T152" s="24">
        <v>76423562</v>
      </c>
      <c r="U152" s="24">
        <v>28568218</v>
      </c>
      <c r="V152" s="24">
        <v>49435306</v>
      </c>
      <c r="W152" s="24">
        <v>73474849</v>
      </c>
      <c r="X152" s="24">
        <v>140539185</v>
      </c>
      <c r="Y152" s="24">
        <v>24155100</v>
      </c>
      <c r="Z152" s="24">
        <v>151948497</v>
      </c>
      <c r="AA152" s="24">
        <v>74981646</v>
      </c>
      <c r="AB152" s="24">
        <v>64107498</v>
      </c>
      <c r="AC152" s="24">
        <v>33323100</v>
      </c>
      <c r="AD152" s="24">
        <v>359788774</v>
      </c>
      <c r="AE152" s="24">
        <v>150165300</v>
      </c>
    </row>
    <row r="153" spans="1:31" ht="12.75" hidden="1">
      <c r="A153" s="47" t="s">
        <v>195</v>
      </c>
      <c r="B153" s="24">
        <v>40</v>
      </c>
      <c r="C153" s="24">
        <v>40</v>
      </c>
      <c r="D153" s="24">
        <v>40</v>
      </c>
      <c r="E153" s="24">
        <v>40</v>
      </c>
      <c r="F153" s="24">
        <v>40</v>
      </c>
      <c r="G153" s="24">
        <v>40</v>
      </c>
      <c r="H153" s="24">
        <v>100</v>
      </c>
      <c r="I153" s="24">
        <v>40</v>
      </c>
      <c r="J153" s="24">
        <v>40</v>
      </c>
      <c r="K153" s="24">
        <v>40</v>
      </c>
      <c r="L153" s="24">
        <v>40</v>
      </c>
      <c r="M153" s="24">
        <v>40</v>
      </c>
      <c r="N153" s="24">
        <v>40</v>
      </c>
      <c r="O153" s="24">
        <v>40</v>
      </c>
      <c r="P153" s="24">
        <v>40</v>
      </c>
      <c r="Q153" s="24">
        <v>40</v>
      </c>
      <c r="R153" s="24">
        <v>40</v>
      </c>
      <c r="S153" s="24">
        <v>40</v>
      </c>
      <c r="T153" s="24">
        <v>40</v>
      </c>
      <c r="U153" s="24">
        <v>40</v>
      </c>
      <c r="V153" s="24">
        <v>40</v>
      </c>
      <c r="W153" s="24">
        <v>40</v>
      </c>
      <c r="X153" s="24">
        <v>40</v>
      </c>
      <c r="Y153" s="24">
        <v>40</v>
      </c>
      <c r="Z153" s="24">
        <v>40</v>
      </c>
      <c r="AA153" s="24">
        <v>40</v>
      </c>
      <c r="AB153" s="24">
        <v>40</v>
      </c>
      <c r="AC153" s="24">
        <v>40</v>
      </c>
      <c r="AD153" s="24">
        <v>40</v>
      </c>
      <c r="AE153" s="24">
        <v>40</v>
      </c>
    </row>
    <row r="154" spans="1:31" ht="12.75" hidden="1">
      <c r="A154" s="47" t="s">
        <v>196</v>
      </c>
      <c r="B154" s="24">
        <v>240309947</v>
      </c>
      <c r="C154" s="24">
        <v>231806286</v>
      </c>
      <c r="D154" s="24">
        <v>824367771</v>
      </c>
      <c r="E154" s="24">
        <v>356251313</v>
      </c>
      <c r="F154" s="24">
        <v>102166815</v>
      </c>
      <c r="G154" s="24">
        <v>938774373</v>
      </c>
      <c r="H154" s="24">
        <v>187233000</v>
      </c>
      <c r="I154" s="24">
        <v>82095598</v>
      </c>
      <c r="J154" s="24">
        <v>742180422</v>
      </c>
      <c r="K154" s="24">
        <v>656222000</v>
      </c>
      <c r="L154" s="24">
        <v>755185586</v>
      </c>
      <c r="M154" s="24">
        <v>164957910</v>
      </c>
      <c r="N154" s="24">
        <v>102409621</v>
      </c>
      <c r="O154" s="24">
        <v>125435550</v>
      </c>
      <c r="P154" s="24">
        <v>2228099000</v>
      </c>
      <c r="Q154" s="24">
        <v>288474158</v>
      </c>
      <c r="R154" s="24">
        <v>604244000</v>
      </c>
      <c r="S154" s="24">
        <v>267389068</v>
      </c>
      <c r="T154" s="24">
        <v>352071025</v>
      </c>
      <c r="U154" s="24">
        <v>124683300</v>
      </c>
      <c r="V154" s="24">
        <v>253234971</v>
      </c>
      <c r="W154" s="24">
        <v>307178964</v>
      </c>
      <c r="X154" s="24">
        <v>683202735</v>
      </c>
      <c r="Y154" s="24">
        <v>111456000</v>
      </c>
      <c r="Z154" s="24">
        <v>223494460</v>
      </c>
      <c r="AA154" s="24">
        <v>280118600</v>
      </c>
      <c r="AB154" s="24">
        <v>252279393</v>
      </c>
      <c r="AC154" s="24">
        <v>89991899</v>
      </c>
      <c r="AD154" s="24">
        <v>276922500</v>
      </c>
      <c r="AE154" s="24">
        <v>676583000</v>
      </c>
    </row>
    <row r="155" spans="1:31" ht="12.75" hidden="1">
      <c r="A155" s="47" t="s">
        <v>197</v>
      </c>
      <c r="B155" s="24">
        <v>35000000</v>
      </c>
      <c r="C155" s="24">
        <v>6660048</v>
      </c>
      <c r="D155" s="24">
        <v>61583274</v>
      </c>
      <c r="E155" s="24">
        <v>124588976</v>
      </c>
      <c r="F155" s="24">
        <v>18922165</v>
      </c>
      <c r="G155" s="24">
        <v>0</v>
      </c>
      <c r="H155" s="24">
        <v>15163000</v>
      </c>
      <c r="I155" s="24">
        <v>2150000</v>
      </c>
      <c r="J155" s="24">
        <v>53700000</v>
      </c>
      <c r="K155" s="24">
        <v>43642000</v>
      </c>
      <c r="L155" s="24">
        <v>0</v>
      </c>
      <c r="M155" s="24">
        <v>15500000</v>
      </c>
      <c r="N155" s="24">
        <v>4205325</v>
      </c>
      <c r="O155" s="24">
        <v>10866049</v>
      </c>
      <c r="P155" s="24">
        <v>332477244</v>
      </c>
      <c r="Q155" s="24">
        <v>20037449</v>
      </c>
      <c r="R155" s="24">
        <v>0</v>
      </c>
      <c r="S155" s="24">
        <v>28392000</v>
      </c>
      <c r="T155" s="24">
        <v>48380589</v>
      </c>
      <c r="U155" s="24">
        <v>24166000</v>
      </c>
      <c r="V155" s="24">
        <v>31800000</v>
      </c>
      <c r="W155" s="24">
        <v>59959347</v>
      </c>
      <c r="X155" s="24">
        <v>54402577</v>
      </c>
      <c r="Y155" s="24">
        <v>0</v>
      </c>
      <c r="Z155" s="24">
        <v>26766354</v>
      </c>
      <c r="AA155" s="24">
        <v>26182000</v>
      </c>
      <c r="AB155" s="24">
        <v>32828168</v>
      </c>
      <c r="AC155" s="24">
        <v>9720000</v>
      </c>
      <c r="AD155" s="24">
        <v>67700000</v>
      </c>
      <c r="AE155" s="24">
        <v>0</v>
      </c>
    </row>
    <row r="156" spans="1:31" ht="12.75" hidden="1">
      <c r="A156" s="47" t="s">
        <v>198</v>
      </c>
      <c r="B156" s="24">
        <v>30000000</v>
      </c>
      <c r="C156" s="24">
        <v>6355008</v>
      </c>
      <c r="D156" s="24">
        <v>64000000</v>
      </c>
      <c r="E156" s="24">
        <v>70633500</v>
      </c>
      <c r="F156" s="24">
        <v>13393944</v>
      </c>
      <c r="G156" s="24">
        <v>0</v>
      </c>
      <c r="H156" s="24">
        <v>11985000</v>
      </c>
      <c r="I156" s="24">
        <v>2150000</v>
      </c>
      <c r="J156" s="24">
        <v>103824251</v>
      </c>
      <c r="K156" s="24">
        <v>35311000</v>
      </c>
      <c r="L156" s="24">
        <v>0</v>
      </c>
      <c r="M156" s="24">
        <v>14120000</v>
      </c>
      <c r="N156" s="24">
        <v>7114045</v>
      </c>
      <c r="O156" s="24">
        <v>8345692</v>
      </c>
      <c r="P156" s="24">
        <v>302252040</v>
      </c>
      <c r="Q156" s="24">
        <v>19119703</v>
      </c>
      <c r="R156" s="24">
        <v>0</v>
      </c>
      <c r="S156" s="24">
        <v>17977982</v>
      </c>
      <c r="T156" s="24">
        <v>47544438</v>
      </c>
      <c r="U156" s="24">
        <v>21066000</v>
      </c>
      <c r="V156" s="24">
        <v>29100000</v>
      </c>
      <c r="W156" s="24">
        <v>59401097</v>
      </c>
      <c r="X156" s="24">
        <v>51214679</v>
      </c>
      <c r="Y156" s="24">
        <v>0</v>
      </c>
      <c r="Z156" s="24">
        <v>15204926</v>
      </c>
      <c r="AA156" s="24">
        <v>30000000</v>
      </c>
      <c r="AB156" s="24">
        <v>35616305</v>
      </c>
      <c r="AC156" s="24">
        <v>9000000</v>
      </c>
      <c r="AD156" s="24">
        <v>54820000</v>
      </c>
      <c r="AE156" s="24">
        <v>0</v>
      </c>
    </row>
    <row r="157" spans="1:31" ht="12.75" hidden="1">
      <c r="A157" s="47" t="s">
        <v>199</v>
      </c>
      <c r="B157" s="24">
        <v>0</v>
      </c>
      <c r="C157" s="24">
        <v>16802542</v>
      </c>
      <c r="D157" s="24">
        <v>458770114</v>
      </c>
      <c r="E157" s="24">
        <v>105665576</v>
      </c>
      <c r="F157" s="24">
        <v>0</v>
      </c>
      <c r="G157" s="24">
        <v>0</v>
      </c>
      <c r="H157" s="24">
        <v>95421000</v>
      </c>
      <c r="I157" s="24">
        <v>0</v>
      </c>
      <c r="J157" s="24">
        <v>0</v>
      </c>
      <c r="K157" s="24">
        <v>288861195</v>
      </c>
      <c r="L157" s="24">
        <v>0</v>
      </c>
      <c r="M157" s="24">
        <v>18000000</v>
      </c>
      <c r="N157" s="24">
        <v>0</v>
      </c>
      <c r="O157" s="24">
        <v>10749687</v>
      </c>
      <c r="P157" s="24">
        <v>793523342</v>
      </c>
      <c r="Q157" s="24">
        <v>0</v>
      </c>
      <c r="R157" s="24">
        <v>0</v>
      </c>
      <c r="S157" s="24">
        <v>81612643</v>
      </c>
      <c r="T157" s="24">
        <v>128321405</v>
      </c>
      <c r="U157" s="24">
        <v>55717000</v>
      </c>
      <c r="V157" s="24">
        <v>97596000</v>
      </c>
      <c r="W157" s="24">
        <v>105368142</v>
      </c>
      <c r="X157" s="24">
        <v>214731483</v>
      </c>
      <c r="Y157" s="24">
        <v>0</v>
      </c>
      <c r="Z157" s="24">
        <v>52440970</v>
      </c>
      <c r="AA157" s="24">
        <v>62972820</v>
      </c>
      <c r="AB157" s="24">
        <v>0</v>
      </c>
      <c r="AC157" s="24">
        <v>0</v>
      </c>
      <c r="AD157" s="24">
        <v>0</v>
      </c>
      <c r="AE157" s="24">
        <v>0</v>
      </c>
    </row>
    <row r="158" spans="1:31" ht="12.75" hidden="1">
      <c r="A158" s="47" t="s">
        <v>200</v>
      </c>
      <c r="B158" s="24">
        <v>0</v>
      </c>
      <c r="C158" s="24">
        <v>15906476</v>
      </c>
      <c r="D158" s="24">
        <v>405773803</v>
      </c>
      <c r="E158" s="24">
        <v>95327250</v>
      </c>
      <c r="F158" s="24">
        <v>0</v>
      </c>
      <c r="G158" s="24">
        <v>0</v>
      </c>
      <c r="H158" s="24">
        <v>85891000</v>
      </c>
      <c r="I158" s="24">
        <v>0</v>
      </c>
      <c r="J158" s="24">
        <v>0</v>
      </c>
      <c r="K158" s="24">
        <v>256416000</v>
      </c>
      <c r="L158" s="24">
        <v>0</v>
      </c>
      <c r="M158" s="24">
        <v>15782243</v>
      </c>
      <c r="N158" s="24">
        <v>0</v>
      </c>
      <c r="O158" s="24">
        <v>10141214</v>
      </c>
      <c r="P158" s="24">
        <v>775070850</v>
      </c>
      <c r="Q158" s="24">
        <v>0</v>
      </c>
      <c r="R158" s="24">
        <v>0</v>
      </c>
      <c r="S158" s="24">
        <v>66367548</v>
      </c>
      <c r="T158" s="24">
        <v>120087240</v>
      </c>
      <c r="U158" s="24">
        <v>37670000</v>
      </c>
      <c r="V158" s="24">
        <v>82600000</v>
      </c>
      <c r="W158" s="24">
        <v>103517296</v>
      </c>
      <c r="X158" s="24">
        <v>193085868</v>
      </c>
      <c r="Y158" s="24">
        <v>0</v>
      </c>
      <c r="Z158" s="24">
        <v>47093133</v>
      </c>
      <c r="AA158" s="24">
        <v>56305000</v>
      </c>
      <c r="AB158" s="24">
        <v>0</v>
      </c>
      <c r="AC158" s="24">
        <v>0</v>
      </c>
      <c r="AD158" s="24">
        <v>0</v>
      </c>
      <c r="AE158" s="24">
        <v>0</v>
      </c>
    </row>
    <row r="159" spans="1:31" ht="12.75" hidden="1">
      <c r="A159" s="47" t="s">
        <v>201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107567441</v>
      </c>
      <c r="H159" s="24">
        <v>0</v>
      </c>
      <c r="I159" s="24">
        <v>0</v>
      </c>
      <c r="J159" s="24">
        <v>0</v>
      </c>
      <c r="K159" s="24">
        <v>0</v>
      </c>
      <c r="L159" s="24">
        <v>123976006</v>
      </c>
      <c r="M159" s="24">
        <v>0</v>
      </c>
      <c r="N159" s="24">
        <v>0</v>
      </c>
      <c r="O159" s="24">
        <v>0</v>
      </c>
      <c r="P159" s="24">
        <v>258995033</v>
      </c>
      <c r="Q159" s="24">
        <v>0</v>
      </c>
      <c r="R159" s="24">
        <v>39913000</v>
      </c>
      <c r="S159" s="24">
        <v>67575000</v>
      </c>
      <c r="T159" s="24">
        <v>35299808</v>
      </c>
      <c r="U159" s="24">
        <v>9128000</v>
      </c>
      <c r="V159" s="24">
        <v>41250000</v>
      </c>
      <c r="W159" s="24">
        <v>23479094</v>
      </c>
      <c r="X159" s="24">
        <v>60702701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38910000</v>
      </c>
    </row>
    <row r="160" spans="1:31" ht="12.75" hidden="1">
      <c r="A160" s="47" t="s">
        <v>202</v>
      </c>
      <c r="B160" s="24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283530868</v>
      </c>
      <c r="H160" s="24">
        <v>0</v>
      </c>
      <c r="I160" s="24">
        <v>0</v>
      </c>
      <c r="J160" s="24">
        <v>0</v>
      </c>
      <c r="K160" s="24">
        <v>0</v>
      </c>
      <c r="L160" s="24">
        <v>103700741</v>
      </c>
      <c r="M160" s="24">
        <v>0</v>
      </c>
      <c r="N160" s="24">
        <v>0</v>
      </c>
      <c r="O160" s="24">
        <v>0</v>
      </c>
      <c r="P160" s="24">
        <v>279545526</v>
      </c>
      <c r="Q160" s="24">
        <v>0</v>
      </c>
      <c r="R160" s="24">
        <v>37654000</v>
      </c>
      <c r="S160" s="24">
        <v>61431682</v>
      </c>
      <c r="T160" s="24">
        <v>34121696</v>
      </c>
      <c r="U160" s="24">
        <v>5015000</v>
      </c>
      <c r="V160" s="24">
        <v>37500000</v>
      </c>
      <c r="W160" s="24">
        <v>24433076</v>
      </c>
      <c r="X160" s="24">
        <v>52381644</v>
      </c>
      <c r="Y160" s="24">
        <v>0</v>
      </c>
      <c r="Z160" s="24">
        <v>1389259</v>
      </c>
      <c r="AA160" s="24">
        <v>0</v>
      </c>
      <c r="AB160" s="24">
        <v>0</v>
      </c>
      <c r="AC160" s="24">
        <v>0</v>
      </c>
      <c r="AD160" s="24">
        <v>0</v>
      </c>
      <c r="AE160" s="24">
        <v>41130000</v>
      </c>
    </row>
    <row r="161" spans="1:31" ht="12.75" hidden="1">
      <c r="A161" s="47" t="s">
        <v>203</v>
      </c>
      <c r="B161" s="24">
        <v>38900000</v>
      </c>
      <c r="C161" s="24">
        <v>27752000</v>
      </c>
      <c r="D161" s="24">
        <v>550009228</v>
      </c>
      <c r="E161" s="24">
        <v>242225913</v>
      </c>
      <c r="F161" s="24">
        <v>21097777</v>
      </c>
      <c r="G161" s="24">
        <v>131968566</v>
      </c>
      <c r="H161" s="24">
        <v>125073000</v>
      </c>
      <c r="I161" s="24">
        <v>3433024</v>
      </c>
      <c r="J161" s="24">
        <v>103308000</v>
      </c>
      <c r="K161" s="24">
        <v>342227195</v>
      </c>
      <c r="L161" s="24">
        <v>123976006</v>
      </c>
      <c r="M161" s="24">
        <v>34500000</v>
      </c>
      <c r="N161" s="24">
        <v>4205325</v>
      </c>
      <c r="O161" s="24">
        <v>23149958</v>
      </c>
      <c r="P161" s="24">
        <v>1503583265</v>
      </c>
      <c r="Q161" s="24">
        <v>26169829</v>
      </c>
      <c r="R161" s="24">
        <v>39913000</v>
      </c>
      <c r="S161" s="24">
        <v>217388773</v>
      </c>
      <c r="T161" s="24">
        <v>238474440</v>
      </c>
      <c r="U161" s="24">
        <v>104282000</v>
      </c>
      <c r="V161" s="24">
        <v>192110000</v>
      </c>
      <c r="W161" s="24">
        <v>210537770</v>
      </c>
      <c r="X161" s="24">
        <v>359871408</v>
      </c>
      <c r="Y161" s="24">
        <v>2033500</v>
      </c>
      <c r="Z161" s="24">
        <v>83365364</v>
      </c>
      <c r="AA161" s="24">
        <v>93783136</v>
      </c>
      <c r="AB161" s="24">
        <v>32828168</v>
      </c>
      <c r="AC161" s="24">
        <v>14421200</v>
      </c>
      <c r="AD161" s="24">
        <v>83300000</v>
      </c>
      <c r="AE161" s="24">
        <v>48510000</v>
      </c>
    </row>
    <row r="162" spans="1:31" ht="12.75" hidden="1">
      <c r="A162" s="47" t="s">
        <v>204</v>
      </c>
      <c r="B162" s="24">
        <v>33955000</v>
      </c>
      <c r="C162" s="24">
        <v>26354857</v>
      </c>
      <c r="D162" s="24">
        <v>497676643</v>
      </c>
      <c r="E162" s="24">
        <v>177297266</v>
      </c>
      <c r="F162" s="24">
        <v>16048944</v>
      </c>
      <c r="G162" s="24">
        <v>310694343</v>
      </c>
      <c r="H162" s="24">
        <v>106531000</v>
      </c>
      <c r="I162" s="24">
        <v>3093246</v>
      </c>
      <c r="J162" s="24">
        <v>125775130</v>
      </c>
      <c r="K162" s="24">
        <v>299440000</v>
      </c>
      <c r="L162" s="24">
        <v>103700741</v>
      </c>
      <c r="M162" s="24">
        <v>31102243</v>
      </c>
      <c r="N162" s="24">
        <v>7114045</v>
      </c>
      <c r="O162" s="24">
        <v>20193906</v>
      </c>
      <c r="P162" s="24">
        <v>1483991239</v>
      </c>
      <c r="Q162" s="24">
        <v>24971210</v>
      </c>
      <c r="R162" s="24">
        <v>37654000</v>
      </c>
      <c r="S162" s="24">
        <v>178279344</v>
      </c>
      <c r="T162" s="24">
        <v>224244488</v>
      </c>
      <c r="U162" s="24">
        <v>73536000</v>
      </c>
      <c r="V162" s="24">
        <v>167100000</v>
      </c>
      <c r="W162" s="24">
        <v>205154002</v>
      </c>
      <c r="X162" s="24">
        <v>322811161</v>
      </c>
      <c r="Y162" s="24">
        <v>1571000</v>
      </c>
      <c r="Z162" s="24">
        <v>68085343</v>
      </c>
      <c r="AA162" s="24">
        <v>92975000</v>
      </c>
      <c r="AB162" s="24">
        <v>35616305</v>
      </c>
      <c r="AC162" s="24">
        <v>12629501</v>
      </c>
      <c r="AD162" s="24">
        <v>63980000</v>
      </c>
      <c r="AE162" s="24">
        <v>41130000</v>
      </c>
    </row>
    <row r="163" spans="1:31" ht="12.75" hidden="1">
      <c r="A163" s="47" t="s">
        <v>205</v>
      </c>
      <c r="B163" s="24">
        <v>226517000</v>
      </c>
      <c r="C163" s="24">
        <v>212960000</v>
      </c>
      <c r="D163" s="24">
        <v>333148549</v>
      </c>
      <c r="E163" s="24">
        <v>113160000</v>
      </c>
      <c r="F163" s="24">
        <v>95171000</v>
      </c>
      <c r="G163" s="24">
        <v>635448000</v>
      </c>
      <c r="H163" s="24">
        <v>47735000</v>
      </c>
      <c r="I163" s="24">
        <v>94127000</v>
      </c>
      <c r="J163" s="24">
        <v>512852000</v>
      </c>
      <c r="K163" s="24">
        <v>363596000</v>
      </c>
      <c r="L163" s="24">
        <v>760033401</v>
      </c>
      <c r="M163" s="24">
        <v>153973150</v>
      </c>
      <c r="N163" s="24">
        <v>93376019</v>
      </c>
      <c r="O163" s="24">
        <v>111217000</v>
      </c>
      <c r="P163" s="24">
        <v>678860000</v>
      </c>
      <c r="Q163" s="24">
        <v>213405326</v>
      </c>
      <c r="R163" s="24">
        <v>564860000</v>
      </c>
      <c r="S163" s="24">
        <v>64840500</v>
      </c>
      <c r="T163" s="24">
        <v>106720998</v>
      </c>
      <c r="U163" s="24">
        <v>46248000</v>
      </c>
      <c r="V163" s="24">
        <v>65121751</v>
      </c>
      <c r="W163" s="24">
        <v>67877200</v>
      </c>
      <c r="X163" s="24">
        <v>377210563</v>
      </c>
      <c r="Y163" s="24">
        <v>146381000</v>
      </c>
      <c r="Z163" s="24">
        <v>122308000</v>
      </c>
      <c r="AA163" s="24">
        <v>216652000</v>
      </c>
      <c r="AB163" s="24">
        <v>232170000</v>
      </c>
      <c r="AC163" s="24">
        <v>88095450</v>
      </c>
      <c r="AD163" s="24">
        <v>412924000</v>
      </c>
      <c r="AE163" s="24">
        <v>573210000</v>
      </c>
    </row>
    <row r="164" spans="1:31" ht="12.75" hidden="1">
      <c r="A164" s="47" t="s">
        <v>206</v>
      </c>
      <c r="B164" s="24">
        <v>178190000</v>
      </c>
      <c r="C164" s="24">
        <v>171854000</v>
      </c>
      <c r="D164" s="24">
        <v>256100550</v>
      </c>
      <c r="E164" s="24">
        <v>88490350</v>
      </c>
      <c r="F164" s="24">
        <v>77054000</v>
      </c>
      <c r="G164" s="24">
        <v>602416000</v>
      </c>
      <c r="H164" s="24">
        <v>42767000</v>
      </c>
      <c r="I164" s="24">
        <v>70264903</v>
      </c>
      <c r="J164" s="24">
        <v>391738000</v>
      </c>
      <c r="K164" s="24">
        <v>291305000</v>
      </c>
      <c r="L164" s="24">
        <v>633675000</v>
      </c>
      <c r="M164" s="24">
        <v>121458000</v>
      </c>
      <c r="N164" s="24">
        <v>81839780</v>
      </c>
      <c r="O164" s="24">
        <v>95048000</v>
      </c>
      <c r="P164" s="24">
        <v>556489000</v>
      </c>
      <c r="Q164" s="24">
        <v>168448526</v>
      </c>
      <c r="R164" s="24">
        <v>491226000</v>
      </c>
      <c r="S164" s="24">
        <v>69092000</v>
      </c>
      <c r="T164" s="24">
        <v>89499650</v>
      </c>
      <c r="U164" s="24">
        <v>38478000</v>
      </c>
      <c r="V164" s="24">
        <v>64267201</v>
      </c>
      <c r="W164" s="24">
        <v>60905200</v>
      </c>
      <c r="X164" s="24">
        <v>307965320</v>
      </c>
      <c r="Y164" s="24">
        <v>104099000</v>
      </c>
      <c r="Z164" s="24">
        <v>126497000</v>
      </c>
      <c r="AA164" s="24">
        <v>170641000</v>
      </c>
      <c r="AB164" s="24">
        <v>185336000</v>
      </c>
      <c r="AC164" s="24">
        <v>68361520</v>
      </c>
      <c r="AD164" s="24">
        <v>186548000</v>
      </c>
      <c r="AE164" s="24">
        <v>573875000</v>
      </c>
    </row>
    <row r="165" spans="1:31" ht="12.75" hidden="1">
      <c r="A165" s="47" t="s">
        <v>207</v>
      </c>
      <c r="B165" s="24">
        <v>88660000</v>
      </c>
      <c r="C165" s="24">
        <v>55692000</v>
      </c>
      <c r="D165" s="24">
        <v>91631451</v>
      </c>
      <c r="E165" s="24">
        <v>36492000</v>
      </c>
      <c r="F165" s="24">
        <v>35684434</v>
      </c>
      <c r="G165" s="24">
        <v>497320500</v>
      </c>
      <c r="H165" s="24">
        <v>0</v>
      </c>
      <c r="I165" s="24">
        <v>23807000</v>
      </c>
      <c r="J165" s="24">
        <v>132820000</v>
      </c>
      <c r="K165" s="24">
        <v>129264000</v>
      </c>
      <c r="L165" s="24">
        <v>698707000</v>
      </c>
      <c r="M165" s="24">
        <v>44907850</v>
      </c>
      <c r="N165" s="24">
        <v>66912981</v>
      </c>
      <c r="O165" s="24">
        <v>31418576</v>
      </c>
      <c r="P165" s="24">
        <v>466288000</v>
      </c>
      <c r="Q165" s="24">
        <v>76678000</v>
      </c>
      <c r="R165" s="24">
        <v>280881500</v>
      </c>
      <c r="S165" s="24">
        <v>29172000</v>
      </c>
      <c r="T165" s="24">
        <v>48534000</v>
      </c>
      <c r="U165" s="24">
        <v>16156000</v>
      </c>
      <c r="V165" s="24">
        <v>31731250</v>
      </c>
      <c r="W165" s="24">
        <v>34971000</v>
      </c>
      <c r="X165" s="24">
        <v>290668000</v>
      </c>
      <c r="Y165" s="24">
        <v>0</v>
      </c>
      <c r="Z165" s="24">
        <v>32405000</v>
      </c>
      <c r="AA165" s="24">
        <v>63102000</v>
      </c>
      <c r="AB165" s="24">
        <v>59950000</v>
      </c>
      <c r="AC165" s="24">
        <v>21003550</v>
      </c>
      <c r="AD165" s="24">
        <v>214459000</v>
      </c>
      <c r="AE165" s="24">
        <v>1046468000</v>
      </c>
    </row>
    <row r="166" spans="1:31" ht="12.75" hidden="1">
      <c r="A166" s="47" t="s">
        <v>208</v>
      </c>
      <c r="B166" s="24">
        <v>66046000</v>
      </c>
      <c r="C166" s="24">
        <v>53440000</v>
      </c>
      <c r="D166" s="24">
        <v>108744450</v>
      </c>
      <c r="E166" s="24">
        <v>37278650</v>
      </c>
      <c r="F166" s="24">
        <v>25309000</v>
      </c>
      <c r="G166" s="24">
        <v>609721000</v>
      </c>
      <c r="H166" s="24">
        <v>18943000</v>
      </c>
      <c r="I166" s="24">
        <v>22855100</v>
      </c>
      <c r="J166" s="24">
        <v>141460000</v>
      </c>
      <c r="K166" s="24">
        <v>114087000</v>
      </c>
      <c r="L166" s="24">
        <v>581594000</v>
      </c>
      <c r="M166" s="24">
        <v>41408000</v>
      </c>
      <c r="N166" s="24">
        <v>52706220</v>
      </c>
      <c r="O166" s="24">
        <v>30397000</v>
      </c>
      <c r="P166" s="24">
        <v>436799000</v>
      </c>
      <c r="Q166" s="24">
        <v>49920000</v>
      </c>
      <c r="R166" s="24">
        <v>293554000</v>
      </c>
      <c r="S166" s="24">
        <v>32926000</v>
      </c>
      <c r="T166" s="24">
        <v>49796347</v>
      </c>
      <c r="U166" s="24">
        <v>14985000</v>
      </c>
      <c r="V166" s="24">
        <v>35775800</v>
      </c>
      <c r="W166" s="24">
        <v>22193000</v>
      </c>
      <c r="X166" s="24">
        <v>229710433</v>
      </c>
      <c r="Y166" s="24">
        <v>0</v>
      </c>
      <c r="Z166" s="24">
        <v>0</v>
      </c>
      <c r="AA166" s="24">
        <v>50840000</v>
      </c>
      <c r="AB166" s="24">
        <v>57452000</v>
      </c>
      <c r="AC166" s="24">
        <v>0</v>
      </c>
      <c r="AD166" s="24">
        <v>125575000</v>
      </c>
      <c r="AE166" s="24">
        <v>719343500</v>
      </c>
    </row>
    <row r="167" spans="1:31" ht="12.75" hidden="1">
      <c r="A167" s="47" t="s">
        <v>209</v>
      </c>
      <c r="B167" s="24">
        <v>235438450</v>
      </c>
      <c r="C167" s="24">
        <v>164150748</v>
      </c>
      <c r="D167" s="24">
        <v>851014349</v>
      </c>
      <c r="E167" s="24">
        <v>438818631</v>
      </c>
      <c r="F167" s="24">
        <v>132706615</v>
      </c>
      <c r="G167" s="24">
        <v>894275745</v>
      </c>
      <c r="H167" s="24">
        <v>197171000</v>
      </c>
      <c r="I167" s="24">
        <v>71383597</v>
      </c>
      <c r="J167" s="24">
        <v>549777422</v>
      </c>
      <c r="K167" s="24">
        <v>746269000</v>
      </c>
      <c r="L167" s="24">
        <v>796045223</v>
      </c>
      <c r="M167" s="24">
        <v>159469079</v>
      </c>
      <c r="N167" s="24">
        <v>111409622</v>
      </c>
      <c r="O167" s="24">
        <v>117320404</v>
      </c>
      <c r="P167" s="24">
        <v>2145710999</v>
      </c>
      <c r="Q167" s="24">
        <v>237017021</v>
      </c>
      <c r="R167" s="24">
        <v>685034000</v>
      </c>
      <c r="S167" s="24">
        <v>230272418</v>
      </c>
      <c r="T167" s="24">
        <v>394905992</v>
      </c>
      <c r="U167" s="24">
        <v>135929041</v>
      </c>
      <c r="V167" s="24">
        <v>296243661</v>
      </c>
      <c r="W167" s="24">
        <v>296980450</v>
      </c>
      <c r="X167" s="24">
        <v>711568485</v>
      </c>
      <c r="Y167" s="24">
        <v>125216108</v>
      </c>
      <c r="Z167" s="24">
        <v>166564043</v>
      </c>
      <c r="AA167" s="24">
        <v>291496837</v>
      </c>
      <c r="AB167" s="24">
        <v>190859175</v>
      </c>
      <c r="AC167" s="24">
        <v>87472767</v>
      </c>
      <c r="AD167" s="24">
        <v>359691759</v>
      </c>
      <c r="AE167" s="24">
        <v>739148088</v>
      </c>
    </row>
    <row r="168" spans="1:31" ht="12.75" hidden="1">
      <c r="A168" s="47" t="s">
        <v>210</v>
      </c>
      <c r="B168" s="24">
        <v>107908124</v>
      </c>
      <c r="C168" s="24">
        <v>65065494</v>
      </c>
      <c r="D168" s="24">
        <v>162196246</v>
      </c>
      <c r="E168" s="24">
        <v>122692586</v>
      </c>
      <c r="F168" s="24">
        <v>47479446</v>
      </c>
      <c r="G168" s="24">
        <v>369598972</v>
      </c>
      <c r="H168" s="24">
        <v>100564000</v>
      </c>
      <c r="I168" s="24">
        <v>45825636</v>
      </c>
      <c r="J168" s="24">
        <v>205004342</v>
      </c>
      <c r="K168" s="24">
        <v>241177000</v>
      </c>
      <c r="L168" s="24">
        <v>458723412</v>
      </c>
      <c r="M168" s="24">
        <v>84290513</v>
      </c>
      <c r="N168" s="24">
        <v>52356833</v>
      </c>
      <c r="O168" s="24">
        <v>66055175</v>
      </c>
      <c r="P168" s="24">
        <v>571451009</v>
      </c>
      <c r="Q168" s="24">
        <v>77012866</v>
      </c>
      <c r="R168" s="24">
        <v>263160000</v>
      </c>
      <c r="S168" s="24">
        <v>100461193</v>
      </c>
      <c r="T168" s="24">
        <v>148331169</v>
      </c>
      <c r="U168" s="24">
        <v>56668935</v>
      </c>
      <c r="V168" s="24">
        <v>118340624</v>
      </c>
      <c r="W168" s="24">
        <v>107832978</v>
      </c>
      <c r="X168" s="24">
        <v>241237380</v>
      </c>
      <c r="Y168" s="24">
        <v>74335997</v>
      </c>
      <c r="Z168" s="24">
        <v>65178322</v>
      </c>
      <c r="AA168" s="24">
        <v>115255894</v>
      </c>
      <c r="AB168" s="24">
        <v>66046571</v>
      </c>
      <c r="AC168" s="24">
        <v>36988845</v>
      </c>
      <c r="AD168" s="24">
        <v>112203181</v>
      </c>
      <c r="AE168" s="24">
        <v>297433000</v>
      </c>
    </row>
    <row r="169" spans="1:31" ht="12.75" hidden="1">
      <c r="A169" s="47" t="s">
        <v>211</v>
      </c>
      <c r="B169" s="24">
        <v>94994660</v>
      </c>
      <c r="C169" s="24">
        <v>64346274</v>
      </c>
      <c r="D169" s="24">
        <v>148315024</v>
      </c>
      <c r="E169" s="24">
        <v>118379190</v>
      </c>
      <c r="F169" s="24">
        <v>43045251</v>
      </c>
      <c r="G169" s="24">
        <v>348597565</v>
      </c>
      <c r="H169" s="24">
        <v>81279000</v>
      </c>
      <c r="I169" s="24">
        <v>35972248</v>
      </c>
      <c r="J169" s="24">
        <v>183894924</v>
      </c>
      <c r="K169" s="24">
        <v>228090000</v>
      </c>
      <c r="L169" s="24">
        <v>433722000</v>
      </c>
      <c r="M169" s="24">
        <v>78682982</v>
      </c>
      <c r="N169" s="24">
        <v>47416021</v>
      </c>
      <c r="O169" s="24">
        <v>63173518</v>
      </c>
      <c r="P169" s="24">
        <v>504000000</v>
      </c>
      <c r="Q169" s="24">
        <v>72338843</v>
      </c>
      <c r="R169" s="24">
        <v>249045000</v>
      </c>
      <c r="S169" s="24">
        <v>91789963</v>
      </c>
      <c r="T169" s="24">
        <v>124110840</v>
      </c>
      <c r="U169" s="24">
        <v>46410236</v>
      </c>
      <c r="V169" s="24">
        <v>101842257</v>
      </c>
      <c r="W169" s="24">
        <v>91493526</v>
      </c>
      <c r="X169" s="24">
        <v>220085233</v>
      </c>
      <c r="Y169" s="24">
        <v>67477436</v>
      </c>
      <c r="Z169" s="24">
        <v>47354523</v>
      </c>
      <c r="AA169" s="24">
        <v>97177379</v>
      </c>
      <c r="AB169" s="24">
        <v>63225262</v>
      </c>
      <c r="AC169" s="24">
        <v>34682576</v>
      </c>
      <c r="AD169" s="24">
        <v>105646399</v>
      </c>
      <c r="AE169" s="24">
        <v>241759900</v>
      </c>
    </row>
    <row r="170" spans="1:31" ht="12.75" hidden="1">
      <c r="A170" s="47" t="s">
        <v>212</v>
      </c>
      <c r="B170" s="24">
        <v>2475000</v>
      </c>
      <c r="C170" s="24">
        <v>3330368</v>
      </c>
      <c r="D170" s="24">
        <v>23927866</v>
      </c>
      <c r="E170" s="24">
        <v>4152843</v>
      </c>
      <c r="F170" s="24">
        <v>880000</v>
      </c>
      <c r="G170" s="24">
        <v>17398006</v>
      </c>
      <c r="H170" s="24">
        <v>8419564</v>
      </c>
      <c r="I170" s="24">
        <v>382208</v>
      </c>
      <c r="J170" s="24">
        <v>2701000</v>
      </c>
      <c r="K170" s="24">
        <v>17676873</v>
      </c>
      <c r="L170" s="24">
        <v>0</v>
      </c>
      <c r="M170" s="24">
        <v>1287350</v>
      </c>
      <c r="N170" s="24">
        <v>1490736</v>
      </c>
      <c r="O170" s="24">
        <v>681000</v>
      </c>
      <c r="P170" s="24">
        <v>0</v>
      </c>
      <c r="Q170" s="24">
        <v>1204560</v>
      </c>
      <c r="R170" s="24">
        <v>11115000</v>
      </c>
      <c r="S170" s="24">
        <v>4928743</v>
      </c>
      <c r="T170" s="24">
        <v>4285130</v>
      </c>
      <c r="U170" s="24">
        <v>0</v>
      </c>
      <c r="V170" s="24">
        <v>4774700</v>
      </c>
      <c r="W170" s="24">
        <v>4881664</v>
      </c>
      <c r="X170" s="24">
        <v>13167313</v>
      </c>
      <c r="Y170" s="24">
        <v>716200</v>
      </c>
      <c r="Z170" s="24">
        <v>1185125</v>
      </c>
      <c r="AA170" s="24">
        <v>1380000</v>
      </c>
      <c r="AB170" s="24">
        <v>269457</v>
      </c>
      <c r="AC170" s="24">
        <v>391195</v>
      </c>
      <c r="AD170" s="24">
        <v>1000000</v>
      </c>
      <c r="AE170" s="24">
        <v>12286192</v>
      </c>
    </row>
    <row r="171" spans="1:31" ht="12.75" hidden="1">
      <c r="A171" s="47" t="s">
        <v>213</v>
      </c>
      <c r="B171" s="24">
        <v>0</v>
      </c>
      <c r="C171" s="24">
        <v>12884742</v>
      </c>
      <c r="D171" s="24">
        <v>307100624</v>
      </c>
      <c r="E171" s="24">
        <v>94331738</v>
      </c>
      <c r="F171" s="24">
        <v>0</v>
      </c>
      <c r="G171" s="24">
        <v>0</v>
      </c>
      <c r="H171" s="24">
        <v>54827000</v>
      </c>
      <c r="I171" s="24">
        <v>0</v>
      </c>
      <c r="J171" s="24">
        <v>0</v>
      </c>
      <c r="K171" s="24">
        <v>216938934</v>
      </c>
      <c r="L171" s="24">
        <v>0</v>
      </c>
      <c r="M171" s="24">
        <v>18000000</v>
      </c>
      <c r="N171" s="24">
        <v>0</v>
      </c>
      <c r="O171" s="24">
        <v>0</v>
      </c>
      <c r="P171" s="24">
        <v>602000000</v>
      </c>
      <c r="Q171" s="24">
        <v>0</v>
      </c>
      <c r="R171" s="24">
        <v>0</v>
      </c>
      <c r="S171" s="24">
        <v>46633561</v>
      </c>
      <c r="T171" s="24">
        <v>102226164</v>
      </c>
      <c r="U171" s="24">
        <v>42817692</v>
      </c>
      <c r="V171" s="24">
        <v>92575000</v>
      </c>
      <c r="W171" s="24">
        <v>73497789</v>
      </c>
      <c r="X171" s="24">
        <v>175500744</v>
      </c>
      <c r="Y171" s="24">
        <v>0</v>
      </c>
      <c r="Z171" s="24">
        <v>27220941</v>
      </c>
      <c r="AA171" s="24">
        <v>60000000</v>
      </c>
      <c r="AB171" s="24">
        <v>0</v>
      </c>
      <c r="AC171" s="24">
        <v>0</v>
      </c>
      <c r="AD171" s="24">
        <v>0</v>
      </c>
      <c r="AE171" s="24">
        <v>0</v>
      </c>
    </row>
    <row r="172" spans="1:31" ht="12.75" hidden="1">
      <c r="A172" s="47" t="s">
        <v>214</v>
      </c>
      <c r="B172" s="24">
        <v>0</v>
      </c>
      <c r="C172" s="24">
        <v>13484073</v>
      </c>
      <c r="D172" s="24">
        <v>268820574</v>
      </c>
      <c r="E172" s="24">
        <v>82573300</v>
      </c>
      <c r="F172" s="24">
        <v>900000</v>
      </c>
      <c r="G172" s="24">
        <v>0</v>
      </c>
      <c r="H172" s="24">
        <v>36480000</v>
      </c>
      <c r="I172" s="24">
        <v>0</v>
      </c>
      <c r="J172" s="24">
        <v>0</v>
      </c>
      <c r="K172" s="24">
        <v>188227000</v>
      </c>
      <c r="L172" s="24">
        <v>0</v>
      </c>
      <c r="M172" s="24">
        <v>14458000</v>
      </c>
      <c r="N172" s="24">
        <v>0</v>
      </c>
      <c r="O172" s="24">
        <v>0</v>
      </c>
      <c r="P172" s="24">
        <v>540000000</v>
      </c>
      <c r="Q172" s="24">
        <v>0</v>
      </c>
      <c r="R172" s="24">
        <v>0</v>
      </c>
      <c r="S172" s="24">
        <v>40820694</v>
      </c>
      <c r="T172" s="24">
        <v>97242850</v>
      </c>
      <c r="U172" s="24">
        <v>37712000</v>
      </c>
      <c r="V172" s="24">
        <v>79500000</v>
      </c>
      <c r="W172" s="24">
        <v>64614785</v>
      </c>
      <c r="X172" s="24">
        <v>153624601</v>
      </c>
      <c r="Y172" s="24">
        <v>0</v>
      </c>
      <c r="Z172" s="24">
        <v>23827855</v>
      </c>
      <c r="AA172" s="24">
        <v>47000000</v>
      </c>
      <c r="AB172" s="24">
        <v>0</v>
      </c>
      <c r="AC172" s="24">
        <v>0</v>
      </c>
      <c r="AD172" s="24">
        <v>0</v>
      </c>
      <c r="AE172" s="24">
        <v>0</v>
      </c>
    </row>
    <row r="173" spans="1:31" ht="12.75" hidden="1">
      <c r="A173" s="47" t="s">
        <v>215</v>
      </c>
      <c r="B173" s="24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193190801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165000000</v>
      </c>
      <c r="Q173" s="24">
        <v>0</v>
      </c>
      <c r="R173" s="24">
        <v>52000000</v>
      </c>
      <c r="S173" s="24">
        <v>23274387</v>
      </c>
      <c r="T173" s="24">
        <v>9665500</v>
      </c>
      <c r="U173" s="24">
        <v>0</v>
      </c>
      <c r="V173" s="24">
        <v>7700000</v>
      </c>
      <c r="W173" s="24">
        <v>8871256</v>
      </c>
      <c r="X173" s="24">
        <v>22474255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116935000</v>
      </c>
    </row>
    <row r="174" spans="1:31" ht="12.75" hidden="1">
      <c r="A174" s="47" t="s">
        <v>216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143580645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158000000</v>
      </c>
      <c r="Q174" s="24">
        <v>0</v>
      </c>
      <c r="R174" s="24">
        <v>52000000</v>
      </c>
      <c r="S174" s="24">
        <v>21158534</v>
      </c>
      <c r="T174" s="24">
        <v>9205238</v>
      </c>
      <c r="U174" s="24">
        <v>0</v>
      </c>
      <c r="V174" s="24">
        <v>8500000</v>
      </c>
      <c r="W174" s="24">
        <v>8448815</v>
      </c>
      <c r="X174" s="24">
        <v>20713599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108000300</v>
      </c>
    </row>
    <row r="175" spans="1:31" ht="12.75" hidden="1">
      <c r="A175" s="47" t="s">
        <v>217</v>
      </c>
      <c r="B175" s="24">
        <v>17447215</v>
      </c>
      <c r="C175" s="24">
        <v>17054288</v>
      </c>
      <c r="D175" s="24">
        <v>22180856</v>
      </c>
      <c r="E175" s="24">
        <v>12810565</v>
      </c>
      <c r="F175" s="24">
        <v>10866163</v>
      </c>
      <c r="G175" s="24">
        <v>12038269</v>
      </c>
      <c r="H175" s="24">
        <v>3912000</v>
      </c>
      <c r="I175" s="24">
        <v>8338003</v>
      </c>
      <c r="J175" s="24">
        <v>24470433</v>
      </c>
      <c r="K175" s="24">
        <v>22610000</v>
      </c>
      <c r="L175" s="24">
        <v>13181603</v>
      </c>
      <c r="M175" s="24">
        <v>13314910</v>
      </c>
      <c r="N175" s="24">
        <v>12008496</v>
      </c>
      <c r="O175" s="24">
        <v>10246421</v>
      </c>
      <c r="P175" s="24">
        <v>25779550</v>
      </c>
      <c r="Q175" s="24">
        <v>18134224</v>
      </c>
      <c r="R175" s="24">
        <v>10860000</v>
      </c>
      <c r="S175" s="24">
        <v>8398039</v>
      </c>
      <c r="T175" s="24">
        <v>7583986</v>
      </c>
      <c r="U175" s="24">
        <v>3414027</v>
      </c>
      <c r="V175" s="24">
        <v>6643200</v>
      </c>
      <c r="W175" s="24">
        <v>6269088</v>
      </c>
      <c r="X175" s="24">
        <v>19475717</v>
      </c>
      <c r="Y175" s="24">
        <v>6807500</v>
      </c>
      <c r="Z175" s="24">
        <v>11015689</v>
      </c>
      <c r="AA175" s="24">
        <v>18543377</v>
      </c>
      <c r="AB175" s="24">
        <v>19909469</v>
      </c>
      <c r="AC175" s="24">
        <v>8880000</v>
      </c>
      <c r="AD175" s="24">
        <v>18329702</v>
      </c>
      <c r="AE175" s="24">
        <v>11162441</v>
      </c>
    </row>
    <row r="176" spans="1:31" ht="12.75" hidden="1">
      <c r="A176" s="47" t="s">
        <v>218</v>
      </c>
      <c r="B176" s="24">
        <v>35000000</v>
      </c>
      <c r="C176" s="24">
        <v>11605245</v>
      </c>
      <c r="D176" s="24">
        <v>123290464</v>
      </c>
      <c r="E176" s="24">
        <v>70103904</v>
      </c>
      <c r="F176" s="24">
        <v>33000000</v>
      </c>
      <c r="G176" s="24">
        <v>173253053</v>
      </c>
      <c r="H176" s="24">
        <v>26394000</v>
      </c>
      <c r="I176" s="24">
        <v>3174000</v>
      </c>
      <c r="J176" s="24">
        <v>81088648</v>
      </c>
      <c r="K176" s="24">
        <v>153426319</v>
      </c>
      <c r="L176" s="24">
        <v>72000000</v>
      </c>
      <c r="M176" s="24">
        <v>8720379</v>
      </c>
      <c r="N176" s="24">
        <v>4235609</v>
      </c>
      <c r="O176" s="24">
        <v>4232000</v>
      </c>
      <c r="P176" s="24">
        <v>205000000</v>
      </c>
      <c r="Q176" s="24">
        <v>35178537</v>
      </c>
      <c r="R176" s="24">
        <v>81694000</v>
      </c>
      <c r="S176" s="24">
        <v>22500000</v>
      </c>
      <c r="T176" s="24">
        <v>60158232</v>
      </c>
      <c r="U176" s="24">
        <v>17344000</v>
      </c>
      <c r="V176" s="24">
        <v>32439238</v>
      </c>
      <c r="W176" s="24">
        <v>29884589</v>
      </c>
      <c r="X176" s="24">
        <v>77348852</v>
      </c>
      <c r="Y176" s="24">
        <v>7423300</v>
      </c>
      <c r="Z176" s="24">
        <v>42400000</v>
      </c>
      <c r="AA176" s="24">
        <v>35000000</v>
      </c>
      <c r="AB176" s="24">
        <v>16615720</v>
      </c>
      <c r="AC176" s="24">
        <v>5620000</v>
      </c>
      <c r="AD176" s="24">
        <v>4800000</v>
      </c>
      <c r="AE176" s="24">
        <v>58100000</v>
      </c>
    </row>
    <row r="177" spans="1:31" ht="12.75" hidden="1">
      <c r="A177" s="47" t="s">
        <v>219</v>
      </c>
      <c r="B177" s="24">
        <v>17150000</v>
      </c>
      <c r="C177" s="24">
        <v>9187731</v>
      </c>
      <c r="D177" s="24">
        <v>43865637</v>
      </c>
      <c r="E177" s="24">
        <v>52256449</v>
      </c>
      <c r="F177" s="24">
        <v>7238293</v>
      </c>
      <c r="G177" s="24">
        <v>12176660</v>
      </c>
      <c r="H177" s="24">
        <v>5821000</v>
      </c>
      <c r="I177" s="24">
        <v>2272600</v>
      </c>
      <c r="J177" s="24">
        <v>1500000</v>
      </c>
      <c r="K177" s="24">
        <v>0</v>
      </c>
      <c r="L177" s="24">
        <v>0</v>
      </c>
      <c r="M177" s="24">
        <v>4000000</v>
      </c>
      <c r="N177" s="24">
        <v>7590000</v>
      </c>
      <c r="O177" s="24">
        <v>3307856</v>
      </c>
      <c r="P177" s="24">
        <v>87245000</v>
      </c>
      <c r="Q177" s="24">
        <v>20389389</v>
      </c>
      <c r="R177" s="24">
        <v>25768000</v>
      </c>
      <c r="S177" s="24">
        <v>3829550</v>
      </c>
      <c r="T177" s="24">
        <v>18487101</v>
      </c>
      <c r="U177" s="24">
        <v>6008000</v>
      </c>
      <c r="V177" s="24">
        <v>9023500</v>
      </c>
      <c r="W177" s="24">
        <v>38586609</v>
      </c>
      <c r="X177" s="24">
        <v>32286954</v>
      </c>
      <c r="Y177" s="24">
        <v>15817200</v>
      </c>
      <c r="Z177" s="24">
        <v>0</v>
      </c>
      <c r="AA177" s="24">
        <v>21950000</v>
      </c>
      <c r="AB177" s="24">
        <v>43000193</v>
      </c>
      <c r="AC177" s="24">
        <v>4000000</v>
      </c>
      <c r="AD177" s="24">
        <v>29200000</v>
      </c>
      <c r="AE177" s="24">
        <v>58100000</v>
      </c>
    </row>
    <row r="178" spans="1:31" ht="12.75" hidden="1">
      <c r="A178" s="47" t="s">
        <v>220</v>
      </c>
      <c r="B178" s="21">
        <v>0</v>
      </c>
      <c r="C178" s="21">
        <v>0</v>
      </c>
      <c r="D178" s="21">
        <v>33465814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40355232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15143048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</row>
    <row r="179" spans="1:31" ht="12.75" hidden="1">
      <c r="A179" s="47" t="s">
        <v>221</v>
      </c>
      <c r="B179" s="21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21706958</v>
      </c>
      <c r="Q179" s="21">
        <v>0</v>
      </c>
      <c r="R179" s="21">
        <v>0</v>
      </c>
      <c r="S179" s="21">
        <v>30</v>
      </c>
      <c r="T179" s="21">
        <v>0</v>
      </c>
      <c r="U179" s="21">
        <v>0</v>
      </c>
      <c r="V179" s="21">
        <v>0</v>
      </c>
      <c r="W179" s="21">
        <v>0</v>
      </c>
      <c r="X179" s="21">
        <v>1741205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</row>
    <row r="180" spans="1:31" ht="12.75" hidden="1">
      <c r="A180" s="47" t="s">
        <v>222</v>
      </c>
      <c r="B180" s="21">
        <v>0</v>
      </c>
      <c r="C180" s="21">
        <v>0</v>
      </c>
      <c r="D180" s="21">
        <v>14552662</v>
      </c>
      <c r="E180" s="21">
        <v>0</v>
      </c>
      <c r="F180" s="21">
        <v>0</v>
      </c>
      <c r="G180" s="21">
        <v>0</v>
      </c>
      <c r="H180" s="21">
        <v>0</v>
      </c>
      <c r="I180" s="21">
        <v>460452</v>
      </c>
      <c r="J180" s="21">
        <v>60000000</v>
      </c>
      <c r="K180" s="21">
        <v>1800000</v>
      </c>
      <c r="L180" s="21">
        <v>0</v>
      </c>
      <c r="M180" s="21">
        <v>0</v>
      </c>
      <c r="N180" s="21">
        <v>0</v>
      </c>
      <c r="O180" s="21">
        <v>0</v>
      </c>
      <c r="P180" s="21">
        <v>58100000</v>
      </c>
      <c r="Q180" s="21">
        <v>0</v>
      </c>
      <c r="R180" s="21">
        <v>1000000</v>
      </c>
      <c r="S180" s="21">
        <v>2014000</v>
      </c>
      <c r="T180" s="21">
        <v>0</v>
      </c>
      <c r="U180" s="21">
        <v>0</v>
      </c>
      <c r="V180" s="21">
        <v>1424643</v>
      </c>
      <c r="W180" s="21">
        <v>3300000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63396</v>
      </c>
      <c r="AD180" s="21">
        <v>0</v>
      </c>
      <c r="AE180" s="21">
        <v>1100000</v>
      </c>
    </row>
    <row r="181" spans="1:31" ht="12.75" hidden="1">
      <c r="A181" s="47" t="s">
        <v>223</v>
      </c>
      <c r="B181" s="21">
        <v>500000</v>
      </c>
      <c r="C181" s="21">
        <v>200000</v>
      </c>
      <c r="D181" s="21">
        <v>9177237</v>
      </c>
      <c r="E181" s="21">
        <v>2109363</v>
      </c>
      <c r="F181" s="21">
        <v>228486</v>
      </c>
      <c r="G181" s="21">
        <v>0</v>
      </c>
      <c r="H181" s="21">
        <v>1836000</v>
      </c>
      <c r="I181" s="21">
        <v>161725</v>
      </c>
      <c r="J181" s="21">
        <v>1200000</v>
      </c>
      <c r="K181" s="21">
        <v>6181000</v>
      </c>
      <c r="L181" s="21">
        <v>0</v>
      </c>
      <c r="M181" s="21">
        <v>0</v>
      </c>
      <c r="N181" s="21">
        <v>0</v>
      </c>
      <c r="O181" s="21">
        <v>0</v>
      </c>
      <c r="P181" s="21">
        <v>37000000</v>
      </c>
      <c r="Q181" s="21">
        <v>26450</v>
      </c>
      <c r="R181" s="21">
        <v>473000</v>
      </c>
      <c r="S181" s="21">
        <v>837832</v>
      </c>
      <c r="T181" s="21">
        <v>11590976</v>
      </c>
      <c r="U181" s="21">
        <v>5885000</v>
      </c>
      <c r="V181" s="21">
        <v>3682000</v>
      </c>
      <c r="W181" s="21">
        <v>2097139</v>
      </c>
      <c r="X181" s="21">
        <v>0</v>
      </c>
      <c r="Y181" s="21">
        <v>0</v>
      </c>
      <c r="Z181" s="21">
        <v>752812</v>
      </c>
      <c r="AA181" s="21">
        <v>0</v>
      </c>
      <c r="AB181" s="21">
        <v>0</v>
      </c>
      <c r="AC181" s="21">
        <v>135000</v>
      </c>
      <c r="AD181" s="21">
        <v>1500000</v>
      </c>
      <c r="AE181" s="21">
        <v>758006</v>
      </c>
    </row>
    <row r="182" spans="1:31" ht="12.75" hidden="1">
      <c r="A182" s="47" t="s">
        <v>224</v>
      </c>
      <c r="B182" s="21">
        <v>55193000</v>
      </c>
      <c r="C182" s="21">
        <v>11439988</v>
      </c>
      <c r="D182" s="21">
        <v>275117757</v>
      </c>
      <c r="E182" s="21">
        <v>161832205</v>
      </c>
      <c r="F182" s="21">
        <v>39600000</v>
      </c>
      <c r="G182" s="21">
        <v>573251838</v>
      </c>
      <c r="H182" s="21">
        <v>49608000</v>
      </c>
      <c r="I182" s="21">
        <v>3965504</v>
      </c>
      <c r="J182" s="21">
        <v>75468008</v>
      </c>
      <c r="K182" s="21">
        <v>67275000</v>
      </c>
      <c r="L182" s="21">
        <v>259406520</v>
      </c>
      <c r="M182" s="21">
        <v>27871740</v>
      </c>
      <c r="N182" s="21">
        <v>10000000</v>
      </c>
      <c r="O182" s="21">
        <v>6069000</v>
      </c>
      <c r="P182" s="21">
        <v>423170069</v>
      </c>
      <c r="Q182" s="21">
        <v>108271010</v>
      </c>
      <c r="R182" s="21">
        <v>98822473</v>
      </c>
      <c r="S182" s="21">
        <v>146350516</v>
      </c>
      <c r="T182" s="21">
        <v>94492000</v>
      </c>
      <c r="U182" s="21">
        <v>48127000</v>
      </c>
      <c r="V182" s="21">
        <v>94576652</v>
      </c>
      <c r="W182" s="21">
        <v>14211633</v>
      </c>
      <c r="X182" s="21">
        <v>209178100</v>
      </c>
      <c r="Y182" s="21">
        <v>1950200</v>
      </c>
      <c r="Z182" s="21">
        <v>0</v>
      </c>
      <c r="AA182" s="21">
        <v>38584000</v>
      </c>
      <c r="AB182" s="21">
        <v>34822505</v>
      </c>
      <c r="AC182" s="21">
        <v>19316164</v>
      </c>
      <c r="AD182" s="21">
        <v>0</v>
      </c>
      <c r="AE182" s="21">
        <v>254878000</v>
      </c>
    </row>
    <row r="183" spans="1:31" ht="12.75" hidden="1">
      <c r="A183" s="47" t="s">
        <v>225</v>
      </c>
      <c r="B183" s="21">
        <v>51325970</v>
      </c>
      <c r="C183" s="21">
        <v>37541556</v>
      </c>
      <c r="D183" s="21">
        <v>564169328</v>
      </c>
      <c r="E183" s="21">
        <v>313819144</v>
      </c>
      <c r="F183" s="21">
        <v>24983869</v>
      </c>
      <c r="G183" s="21">
        <v>158375377</v>
      </c>
      <c r="H183" s="21">
        <v>135786000</v>
      </c>
      <c r="I183" s="21">
        <v>4519845</v>
      </c>
      <c r="J183" s="21">
        <v>146833000</v>
      </c>
      <c r="K183" s="21">
        <v>357942195</v>
      </c>
      <c r="L183" s="21">
        <v>135483110</v>
      </c>
      <c r="M183" s="21">
        <v>36363558</v>
      </c>
      <c r="N183" s="21">
        <v>7136482</v>
      </c>
      <c r="O183" s="21">
        <v>29176057</v>
      </c>
      <c r="P183" s="21">
        <v>1587603924</v>
      </c>
      <c r="Q183" s="21">
        <v>36897080</v>
      </c>
      <c r="R183" s="21">
        <v>61526000</v>
      </c>
      <c r="S183" s="21">
        <v>224857589</v>
      </c>
      <c r="T183" s="21">
        <v>266405303</v>
      </c>
      <c r="U183" s="21">
        <v>110985500</v>
      </c>
      <c r="V183" s="21">
        <v>203882586</v>
      </c>
      <c r="W183" s="21">
        <v>226960181</v>
      </c>
      <c r="X183" s="21">
        <v>389981527</v>
      </c>
      <c r="Y183" s="21">
        <v>7263600</v>
      </c>
      <c r="Z183" s="21">
        <v>88254929</v>
      </c>
      <c r="AA183" s="21">
        <v>106173516</v>
      </c>
      <c r="AB183" s="21">
        <v>63623208</v>
      </c>
      <c r="AC183" s="21">
        <v>16014057</v>
      </c>
      <c r="AD183" s="21">
        <v>87800000</v>
      </c>
      <c r="AE183" s="21">
        <v>60010000</v>
      </c>
    </row>
    <row r="184" spans="1:31" ht="12.75" hidden="1">
      <c r="A184" s="47" t="s">
        <v>226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1000000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399996</v>
      </c>
      <c r="Q184" s="21">
        <v>0</v>
      </c>
      <c r="R184" s="21">
        <v>0</v>
      </c>
      <c r="S184" s="21">
        <v>15313786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-54800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</row>
    <row r="185" spans="1:31" ht="12.75" hidden="1">
      <c r="A185" s="47" t="s">
        <v>227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37940059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</row>
    <row r="186" spans="1:31" ht="12.75" hidden="1">
      <c r="A186" s="47" t="s">
        <v>228</v>
      </c>
      <c r="B186" s="21">
        <v>431310000</v>
      </c>
      <c r="C186" s="21">
        <v>784016542</v>
      </c>
      <c r="D186" s="21">
        <v>1948432604</v>
      </c>
      <c r="E186" s="21">
        <v>1340735467</v>
      </c>
      <c r="F186" s="21">
        <v>455238472</v>
      </c>
      <c r="G186" s="21">
        <v>5156879704</v>
      </c>
      <c r="H186" s="21">
        <v>5914000</v>
      </c>
      <c r="I186" s="21">
        <v>148033907</v>
      </c>
      <c r="J186" s="21">
        <v>1502100685</v>
      </c>
      <c r="K186" s="21">
        <v>2074373000</v>
      </c>
      <c r="L186" s="21">
        <v>4450239268</v>
      </c>
      <c r="M186" s="21">
        <v>114921625</v>
      </c>
      <c r="N186" s="21">
        <v>136123744</v>
      </c>
      <c r="O186" s="21">
        <v>289766000</v>
      </c>
      <c r="P186" s="21">
        <v>7878857301</v>
      </c>
      <c r="Q186" s="21">
        <v>787308340</v>
      </c>
      <c r="R186" s="21">
        <v>2048137145</v>
      </c>
      <c r="S186" s="21">
        <v>1231594168</v>
      </c>
      <c r="T186" s="21">
        <v>1065150000</v>
      </c>
      <c r="U186" s="21">
        <v>168325000</v>
      </c>
      <c r="V186" s="21">
        <v>898822888</v>
      </c>
      <c r="W186" s="21">
        <v>711251631</v>
      </c>
      <c r="X186" s="21">
        <v>2479441123</v>
      </c>
      <c r="Y186" s="21">
        <v>86825503</v>
      </c>
      <c r="Z186" s="21">
        <v>0</v>
      </c>
      <c r="AA186" s="21">
        <v>879008206</v>
      </c>
      <c r="AB186" s="21">
        <v>547265222</v>
      </c>
      <c r="AC186" s="21">
        <v>187450170</v>
      </c>
      <c r="AD186" s="21">
        <v>0</v>
      </c>
      <c r="AE186" s="21">
        <v>3833154000</v>
      </c>
    </row>
    <row r="187" spans="1:31" ht="12.75" hidden="1">
      <c r="A187" s="47" t="s">
        <v>229</v>
      </c>
      <c r="B187" s="21">
        <v>106703000</v>
      </c>
      <c r="C187" s="21">
        <v>150214002</v>
      </c>
      <c r="D187" s="21">
        <v>305587872</v>
      </c>
      <c r="E187" s="21">
        <v>184644275</v>
      </c>
      <c r="F187" s="21">
        <v>85217000</v>
      </c>
      <c r="G187" s="21">
        <v>657684194</v>
      </c>
      <c r="H187" s="21">
        <v>108935000</v>
      </c>
      <c r="I187" s="21">
        <v>6165504</v>
      </c>
      <c r="J187" s="21">
        <v>596563585</v>
      </c>
      <c r="K187" s="21">
        <v>234208000</v>
      </c>
      <c r="L187" s="21">
        <v>339202520</v>
      </c>
      <c r="M187" s="21">
        <v>73644001</v>
      </c>
      <c r="N187" s="21">
        <v>33800000</v>
      </c>
      <c r="O187" s="21">
        <v>41561000</v>
      </c>
      <c r="P187" s="21">
        <v>887577069</v>
      </c>
      <c r="Q187" s="21">
        <v>207976010</v>
      </c>
      <c r="R187" s="21">
        <v>220747485</v>
      </c>
      <c r="S187" s="21">
        <v>150089184</v>
      </c>
      <c r="T187" s="21">
        <v>162296000</v>
      </c>
      <c r="U187" s="21">
        <v>50056000</v>
      </c>
      <c r="V187" s="21">
        <v>117182703</v>
      </c>
      <c r="W187" s="21">
        <v>30867326</v>
      </c>
      <c r="X187" s="21">
        <v>508582753</v>
      </c>
      <c r="Y187" s="21">
        <v>64794703</v>
      </c>
      <c r="Z187" s="21">
        <v>0</v>
      </c>
      <c r="AA187" s="21">
        <v>66714983</v>
      </c>
      <c r="AB187" s="21">
        <v>87169180</v>
      </c>
      <c r="AC187" s="21">
        <v>31644101</v>
      </c>
      <c r="AD187" s="21">
        <v>0</v>
      </c>
      <c r="AE187" s="21">
        <v>585638000</v>
      </c>
    </row>
    <row r="188" spans="1:31" ht="12.75" hidden="1">
      <c r="A188" s="47" t="s">
        <v>230</v>
      </c>
      <c r="B188" s="21">
        <v>57739000</v>
      </c>
      <c r="C188" s="21">
        <v>40669564</v>
      </c>
      <c r="D188" s="21">
        <v>238003963</v>
      </c>
      <c r="E188" s="21">
        <v>6741247</v>
      </c>
      <c r="F188" s="21">
        <v>11412817</v>
      </c>
      <c r="G188" s="21">
        <v>241370946</v>
      </c>
      <c r="H188" s="21">
        <v>576174000</v>
      </c>
      <c r="I188" s="21">
        <v>3657957</v>
      </c>
      <c r="J188" s="21">
        <v>126000000</v>
      </c>
      <c r="K188" s="21">
        <v>105972000</v>
      </c>
      <c r="L188" s="21">
        <v>486958504</v>
      </c>
      <c r="M188" s="21">
        <v>18512935</v>
      </c>
      <c r="N188" s="21">
        <v>7550000</v>
      </c>
      <c r="O188" s="21">
        <v>9230000</v>
      </c>
      <c r="P188" s="21">
        <v>857080266</v>
      </c>
      <c r="Q188" s="21">
        <v>39149500</v>
      </c>
      <c r="R188" s="21">
        <v>112284250</v>
      </c>
      <c r="S188" s="21">
        <v>198653183</v>
      </c>
      <c r="T188" s="21">
        <v>64348000</v>
      </c>
      <c r="U188" s="21">
        <v>40520000</v>
      </c>
      <c r="V188" s="21">
        <v>66724643</v>
      </c>
      <c r="W188" s="21">
        <v>39443000</v>
      </c>
      <c r="X188" s="21">
        <v>155989425</v>
      </c>
      <c r="Y188" s="21">
        <v>12089100</v>
      </c>
      <c r="Z188" s="21">
        <v>0</v>
      </c>
      <c r="AA188" s="21">
        <v>34500000</v>
      </c>
      <c r="AB188" s="21">
        <v>14375891</v>
      </c>
      <c r="AC188" s="21">
        <v>12364200</v>
      </c>
      <c r="AD188" s="21">
        <v>0</v>
      </c>
      <c r="AE188" s="21">
        <v>291118000</v>
      </c>
    </row>
    <row r="189" spans="1:31" ht="12.75" hidden="1">
      <c r="A189" s="47" t="s">
        <v>231</v>
      </c>
      <c r="B189" s="21">
        <v>48960000</v>
      </c>
      <c r="C189" s="21">
        <v>135616390</v>
      </c>
      <c r="D189" s="21">
        <v>12342983</v>
      </c>
      <c r="E189" s="21">
        <v>3312070</v>
      </c>
      <c r="F189" s="21">
        <v>45560000</v>
      </c>
      <c r="G189" s="21">
        <v>34972924</v>
      </c>
      <c r="H189" s="21">
        <v>1682000</v>
      </c>
      <c r="I189" s="21">
        <v>2000000</v>
      </c>
      <c r="J189" s="21">
        <v>455275577</v>
      </c>
      <c r="K189" s="21">
        <v>55026000</v>
      </c>
      <c r="L189" s="21">
        <v>79796000</v>
      </c>
      <c r="M189" s="21">
        <v>44284865</v>
      </c>
      <c r="N189" s="21">
        <v>23800000</v>
      </c>
      <c r="O189" s="21">
        <v>35068000</v>
      </c>
      <c r="P189" s="21">
        <v>415000000</v>
      </c>
      <c r="Q189" s="21">
        <v>99300000</v>
      </c>
      <c r="R189" s="21">
        <v>114382075</v>
      </c>
      <c r="S189" s="21">
        <v>1958597</v>
      </c>
      <c r="T189" s="21">
        <v>67804000</v>
      </c>
      <c r="U189" s="21">
        <v>389000</v>
      </c>
      <c r="V189" s="21">
        <v>16606051</v>
      </c>
      <c r="W189" s="21">
        <v>16497693</v>
      </c>
      <c r="X189" s="21">
        <v>296217412</v>
      </c>
      <c r="Y189" s="21">
        <v>62799303</v>
      </c>
      <c r="Z189" s="21">
        <v>0</v>
      </c>
      <c r="AA189" s="21">
        <v>25630983</v>
      </c>
      <c r="AB189" s="21">
        <v>51931675</v>
      </c>
      <c r="AC189" s="21">
        <v>11538337</v>
      </c>
      <c r="AD189" s="21">
        <v>0</v>
      </c>
      <c r="AE189" s="21">
        <v>327660000</v>
      </c>
    </row>
    <row r="190" spans="1:31" ht="12.75" hidden="1">
      <c r="A190" s="47" t="s">
        <v>232</v>
      </c>
      <c r="B190" s="21">
        <v>55193000</v>
      </c>
      <c r="C190" s="21">
        <v>11439988</v>
      </c>
      <c r="D190" s="21">
        <v>275117757</v>
      </c>
      <c r="E190" s="21">
        <v>161832205</v>
      </c>
      <c r="F190" s="21">
        <v>39600000</v>
      </c>
      <c r="G190" s="21">
        <v>573251838</v>
      </c>
      <c r="H190" s="21">
        <v>49608000</v>
      </c>
      <c r="I190" s="21">
        <v>3965504</v>
      </c>
      <c r="J190" s="21">
        <v>75288008</v>
      </c>
      <c r="K190" s="21">
        <v>67275000</v>
      </c>
      <c r="L190" s="21">
        <v>259406520</v>
      </c>
      <c r="M190" s="21">
        <v>27871740</v>
      </c>
      <c r="N190" s="21">
        <v>10000000</v>
      </c>
      <c r="O190" s="21">
        <v>6069000</v>
      </c>
      <c r="P190" s="21">
        <v>417577069</v>
      </c>
      <c r="Q190" s="21">
        <v>108271010</v>
      </c>
      <c r="R190" s="21">
        <v>98822473</v>
      </c>
      <c r="S190" s="21">
        <v>146350516</v>
      </c>
      <c r="T190" s="21">
        <v>94492000</v>
      </c>
      <c r="U190" s="21">
        <v>48127000</v>
      </c>
      <c r="V190" s="21">
        <v>94576652</v>
      </c>
      <c r="W190" s="21">
        <v>14211633</v>
      </c>
      <c r="X190" s="21">
        <v>203121504</v>
      </c>
      <c r="Y190" s="21">
        <v>1895400</v>
      </c>
      <c r="Z190" s="21">
        <v>0</v>
      </c>
      <c r="AA190" s="21">
        <v>38584000</v>
      </c>
      <c r="AB190" s="21">
        <v>34822505</v>
      </c>
      <c r="AC190" s="21">
        <v>19316164</v>
      </c>
      <c r="AD190" s="21">
        <v>0</v>
      </c>
      <c r="AE190" s="21">
        <v>254878000</v>
      </c>
    </row>
    <row r="191" spans="1:31" ht="12.75" hidden="1">
      <c r="A191" s="47" t="s">
        <v>233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40000000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</row>
    <row r="192" spans="1:31" ht="12.75" hidden="1">
      <c r="A192" s="47" t="s">
        <v>234</v>
      </c>
      <c r="B192" s="21">
        <v>23340000</v>
      </c>
      <c r="C192" s="21">
        <v>26000000</v>
      </c>
      <c r="D192" s="21">
        <v>494035584</v>
      </c>
      <c r="E192" s="21">
        <v>235584378</v>
      </c>
      <c r="F192" s="21">
        <v>34242785</v>
      </c>
      <c r="G192" s="21">
        <v>155535927</v>
      </c>
      <c r="H192" s="21">
        <v>125074000</v>
      </c>
      <c r="I192" s="21">
        <v>2938872</v>
      </c>
      <c r="J192" s="21">
        <v>41323200</v>
      </c>
      <c r="K192" s="21">
        <v>342226949</v>
      </c>
      <c r="L192" s="21">
        <v>123976000</v>
      </c>
      <c r="M192" s="21">
        <v>34500000</v>
      </c>
      <c r="N192" s="21">
        <v>4205328</v>
      </c>
      <c r="O192" s="21">
        <v>17253976</v>
      </c>
      <c r="P192" s="21">
        <v>1318091760</v>
      </c>
      <c r="Q192" s="21">
        <v>21702507</v>
      </c>
      <c r="R192" s="21">
        <v>7982603</v>
      </c>
      <c r="S192" s="21">
        <v>195649170</v>
      </c>
      <c r="T192" s="21">
        <v>226523907</v>
      </c>
      <c r="U192" s="21">
        <v>94668100</v>
      </c>
      <c r="V192" s="21">
        <v>184121700</v>
      </c>
      <c r="W192" s="21">
        <v>184122261</v>
      </c>
      <c r="X192" s="21">
        <v>359871384</v>
      </c>
      <c r="Y192" s="21">
        <v>2033496</v>
      </c>
      <c r="Z192" s="21">
        <v>83365368</v>
      </c>
      <c r="AA192" s="21">
        <v>87218767</v>
      </c>
      <c r="AB192" s="21">
        <v>16414084</v>
      </c>
      <c r="AC192" s="21">
        <v>1020600</v>
      </c>
      <c r="AD192" s="21">
        <v>83300004</v>
      </c>
      <c r="AE192" s="21">
        <v>31532000</v>
      </c>
    </row>
    <row r="193" spans="1:31" ht="12.75" hidden="1">
      <c r="A193" s="47" t="s">
        <v>235</v>
      </c>
      <c r="B193" s="21">
        <v>11600000</v>
      </c>
      <c r="C193" s="21">
        <v>9660631</v>
      </c>
      <c r="D193" s="21">
        <v>14560699</v>
      </c>
      <c r="E193" s="21">
        <v>19504183</v>
      </c>
      <c r="F193" s="21">
        <v>2658776</v>
      </c>
      <c r="G193" s="21">
        <v>26406950</v>
      </c>
      <c r="H193" s="21">
        <v>2373000</v>
      </c>
      <c r="I193" s="21">
        <v>750000</v>
      </c>
      <c r="J193" s="21">
        <v>32010000</v>
      </c>
      <c r="K193" s="21">
        <v>15265946</v>
      </c>
      <c r="L193" s="21">
        <v>11507000</v>
      </c>
      <c r="M193" s="21">
        <v>1511984</v>
      </c>
      <c r="N193" s="21">
        <v>2605848</v>
      </c>
      <c r="O193" s="21">
        <v>4659998</v>
      </c>
      <c r="P193" s="21">
        <v>58403999</v>
      </c>
      <c r="Q193" s="21">
        <v>7479028</v>
      </c>
      <c r="R193" s="21">
        <v>21613000</v>
      </c>
      <c r="S193" s="21">
        <v>5625000</v>
      </c>
      <c r="T193" s="21">
        <v>7782751</v>
      </c>
      <c r="U193" s="21">
        <v>365000</v>
      </c>
      <c r="V193" s="21">
        <v>5010400</v>
      </c>
      <c r="W193" s="21">
        <v>13036516</v>
      </c>
      <c r="X193" s="21">
        <v>29029800</v>
      </c>
      <c r="Y193" s="21">
        <v>5230092</v>
      </c>
      <c r="Z193" s="21">
        <v>6633612</v>
      </c>
      <c r="AA193" s="21">
        <v>4600000</v>
      </c>
      <c r="AB193" s="21">
        <v>12702407</v>
      </c>
      <c r="AC193" s="21">
        <v>1221750</v>
      </c>
      <c r="AD193" s="21">
        <v>4000000</v>
      </c>
      <c r="AE193" s="21">
        <v>9750000</v>
      </c>
    </row>
  </sheetData>
  <sheetProtection password="F954" sheet="1" objects="1" scenarios="1"/>
  <mergeCells count="1">
    <mergeCell ref="A1:AE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2015-11-05T14:58:36Z</dcterms:created>
  <dcterms:modified xsi:type="dcterms:W3CDTF">2015-11-05T14:59:03Z</dcterms:modified>
  <cp:category/>
  <cp:version/>
  <cp:contentType/>
  <cp:contentStatus/>
</cp:coreProperties>
</file>