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NW" sheetId="1" r:id="rId1"/>
  </sheets>
  <externalReferences>
    <externalReference r:id="rId4"/>
  </externalReferences>
  <definedNames>
    <definedName name="_xlnm.Print_Titles" localSheetId="0">'NW'!$A:$A,'NW'!$1:$4</definedName>
  </definedNames>
  <calcPr fullCalcOnLoad="1"/>
</workbook>
</file>

<file path=xl/sharedStrings.xml><?xml version="1.0" encoding="utf-8"?>
<sst xmlns="http://schemas.openxmlformats.org/spreadsheetml/2006/main" count="260" uniqueCount="228">
  <si>
    <t xml:space="preserve">Summarised Outcome: Municipal Budget and Benchmarking Engagement - 2015/16 Budget vs Original Budget 2014/15 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</si>
  <si>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</si>
  <si>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</si>
  <si>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</si>
  <si>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</si>
  <si>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</si>
  <si>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</si>
  <si>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</si>
  <si>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</si>
  <si>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</si>
  <si>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</si>
  <si>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</si>
  <si>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</si>
  <si>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</si>
  <si>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</si>
  <si>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</si>
  <si>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</si>
  <si>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</si>
  <si>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</si>
  <si>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NW401</t>
  </si>
  <si>
    <t>NW402</t>
  </si>
  <si>
    <t>NW403</t>
  </si>
  <si>
    <t>NW404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</si>
  <si>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</si>
  <si>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</si>
  <si>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</si>
  <si>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</si>
  <si>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</si>
  <si>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</si>
  <si>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</si>
  <si>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</si>
  <si>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</si>
  <si>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</si>
  <si>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</si>
  <si>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</si>
  <si>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</si>
  <si>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Naledi</t>
  </si>
  <si>
    <t>Mamusa</t>
  </si>
  <si>
    <t>Greater</t>
  </si>
  <si>
    <t>Lekwa-Teemane</t>
  </si>
  <si>
    <t>Kagisano-Molopo</t>
  </si>
  <si>
    <t>Dr Ruth</t>
  </si>
  <si>
    <t>Ventersdorp</t>
  </si>
  <si>
    <t>Tlokwe</t>
  </si>
  <si>
    <t>City Of</t>
  </si>
  <si>
    <t>Maquassi</t>
  </si>
  <si>
    <t>Dr Kenneth</t>
  </si>
  <si>
    <t>R thousands</t>
  </si>
  <si>
    <t>(L)</t>
  </si>
  <si>
    <t>(H)</t>
  </si>
  <si>
    <t>Kotane (M)</t>
  </si>
  <si>
    <t>Platinum (H)</t>
  </si>
  <si>
    <t>Moiloa (L)</t>
  </si>
  <si>
    <t>Molema (L)</t>
  </si>
  <si>
    <t>(Nw) (L)</t>
  </si>
  <si>
    <t>(M)</t>
  </si>
  <si>
    <t>Taung (M)</t>
  </si>
  <si>
    <t>Segomotsi Mompati (M)</t>
  </si>
  <si>
    <t>Matlosana (H)</t>
  </si>
  <si>
    <t>Hills (M)</t>
  </si>
  <si>
    <t>Kaunda (M)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</si>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</sst>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42" fillId="0" borderId="17" xfId="0" applyFont="1" applyBorder="1" applyAlignment="1">
      <alignment wrapText="1"/>
    </xf>
    <xf numFmtId="0" fontId="19" fillId="0" borderId="17" xfId="0" applyFont="1" applyBorder="1" applyAlignment="1">
      <alignment/>
    </xf>
    <xf numFmtId="0" fontId="42" fillId="0" borderId="15" xfId="0" applyFont="1" applyBorder="1" applyAlignment="1">
      <alignment wrapText="1"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168" fontId="42" fillId="0" borderId="19" xfId="0" applyNumberFormat="1" applyFont="1" applyBorder="1" applyAlignment="1">
      <alignment horizontal="right" wrapText="1"/>
    </xf>
    <xf numFmtId="0" fontId="43" fillId="0" borderId="20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GridLines="0" tabSelected="1" zoomScalePageLayoutView="0" workbookViewId="0" topLeftCell="A1">
      <selection activeCell="A1" sqref="A1:AT1"/>
    </sheetView>
  </sheetViews>
  <sheetFormatPr defaultColWidth="9.140625" defaultRowHeight="12.75"/>
  <cols>
    <col min="1" max="1" width="36.57421875" style="5" bestFit="1" customWidth="1"/>
    <col min="2" max="71" width="9.7109375" style="5" customWidth="1"/>
    <col min="72" max="16384" width="9.140625" style="5" customWidth="1"/>
  </cols>
  <sheetData>
    <row r="1" spans="1:2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  <row r="3" spans="1:24" ht="25.5">
      <c r="A3" s="6"/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</row>
    <row r="4" spans="1:24" ht="25.5">
      <c r="A4" s="8" t="s">
        <v>47</v>
      </c>
      <c r="B4" s="7" t="s">
        <v>48</v>
      </c>
      <c r="C4" s="7" t="s">
        <v>49</v>
      </c>
      <c r="D4" s="7" t="s">
        <v>49</v>
      </c>
      <c r="E4" s="7" t="s">
        <v>48</v>
      </c>
      <c r="F4" s="7" t="s">
        <v>50</v>
      </c>
      <c r="G4" s="7" t="s">
        <v>51</v>
      </c>
      <c r="H4" s="7" t="s">
        <v>48</v>
      </c>
      <c r="I4" s="7" t="s">
        <v>48</v>
      </c>
      <c r="J4" s="7" t="s">
        <v>48</v>
      </c>
      <c r="K4" s="7" t="s">
        <v>48</v>
      </c>
      <c r="L4" s="7" t="s">
        <v>52</v>
      </c>
      <c r="M4" s="7" t="s">
        <v>53</v>
      </c>
      <c r="N4" s="7" t="s">
        <v>54</v>
      </c>
      <c r="O4" s="7" t="s">
        <v>55</v>
      </c>
      <c r="P4" s="7" t="s">
        <v>56</v>
      </c>
      <c r="Q4" s="7" t="s">
        <v>48</v>
      </c>
      <c r="R4" s="7" t="s">
        <v>48</v>
      </c>
      <c r="S4" s="7" t="s">
        <v>57</v>
      </c>
      <c r="T4" s="7" t="s">
        <v>55</v>
      </c>
      <c r="U4" s="7" t="s">
        <v>49</v>
      </c>
      <c r="V4" s="7" t="s">
        <v>58</v>
      </c>
      <c r="W4" s="7" t="s">
        <v>59</v>
      </c>
      <c r="X4" s="7" t="s">
        <v>60</v>
      </c>
    </row>
    <row r="5" spans="1:24" ht="12.75">
      <c r="A5" s="9" t="s">
        <v>61</v>
      </c>
      <c r="B5" s="10">
        <v>355957322</v>
      </c>
      <c r="C5" s="10">
        <v>1512326000</v>
      </c>
      <c r="D5" s="10">
        <v>3575490049</v>
      </c>
      <c r="E5" s="10">
        <v>143873000</v>
      </c>
      <c r="F5" s="10">
        <v>592670191</v>
      </c>
      <c r="G5" s="10">
        <v>300128000</v>
      </c>
      <c r="H5" s="10">
        <v>118737248</v>
      </c>
      <c r="I5" s="10">
        <v>173237853</v>
      </c>
      <c r="J5" s="10">
        <v>522557391</v>
      </c>
      <c r="K5" s="10">
        <v>375744550</v>
      </c>
      <c r="L5" s="10">
        <v>282121835</v>
      </c>
      <c r="M5" s="10">
        <v>519626155</v>
      </c>
      <c r="N5" s="10">
        <v>346208437</v>
      </c>
      <c r="O5" s="10">
        <v>138420352</v>
      </c>
      <c r="P5" s="10">
        <v>210651923</v>
      </c>
      <c r="Q5" s="10">
        <v>241285915</v>
      </c>
      <c r="R5" s="10">
        <v>122736321</v>
      </c>
      <c r="S5" s="10">
        <v>315838000</v>
      </c>
      <c r="T5" s="10">
        <v>151507680</v>
      </c>
      <c r="U5" s="10">
        <v>1085208711</v>
      </c>
      <c r="V5" s="10">
        <v>2380228180</v>
      </c>
      <c r="W5" s="10">
        <v>360484516</v>
      </c>
      <c r="X5" s="10">
        <v>181567600</v>
      </c>
    </row>
    <row r="6" spans="1:24" ht="12.75">
      <c r="A6" s="8" t="s">
        <v>62</v>
      </c>
      <c r="B6" s="11">
        <v>340408000</v>
      </c>
      <c r="C6" s="11">
        <v>1512169000</v>
      </c>
      <c r="D6" s="11">
        <v>3567710570</v>
      </c>
      <c r="E6" s="11">
        <v>131130758</v>
      </c>
      <c r="F6" s="11">
        <v>686972709</v>
      </c>
      <c r="G6" s="11">
        <v>257142637</v>
      </c>
      <c r="H6" s="11">
        <v>105477586</v>
      </c>
      <c r="I6" s="11">
        <v>172492088</v>
      </c>
      <c r="J6" s="11">
        <v>586900543</v>
      </c>
      <c r="K6" s="11">
        <v>371877000</v>
      </c>
      <c r="L6" s="11">
        <v>256505811</v>
      </c>
      <c r="M6" s="11">
        <v>463866533</v>
      </c>
      <c r="N6" s="11">
        <v>403418129</v>
      </c>
      <c r="O6" s="11">
        <v>138627368</v>
      </c>
      <c r="P6" s="11">
        <v>182725646</v>
      </c>
      <c r="Q6" s="11">
        <v>260095315</v>
      </c>
      <c r="R6" s="11">
        <v>116600167</v>
      </c>
      <c r="S6" s="11">
        <v>613236000</v>
      </c>
      <c r="T6" s="11">
        <v>146170466</v>
      </c>
      <c r="U6" s="11">
        <v>1185132120</v>
      </c>
      <c r="V6" s="11">
        <v>2743375472</v>
      </c>
      <c r="W6" s="11">
        <v>343343441</v>
      </c>
      <c r="X6" s="11">
        <v>319305716</v>
      </c>
    </row>
    <row r="7" spans="1:24" ht="12.75">
      <c r="A7" s="8" t="s">
        <v>63</v>
      </c>
      <c r="B7" s="11">
        <f>+B5-B6</f>
        <v>15549322</v>
      </c>
      <c r="C7" s="11">
        <f aca="true" t="shared" si="0" ref="C7:X7">+C5-C6</f>
        <v>157000</v>
      </c>
      <c r="D7" s="11">
        <f t="shared" si="0"/>
        <v>7779479</v>
      </c>
      <c r="E7" s="11">
        <f t="shared" si="0"/>
        <v>12742242</v>
      </c>
      <c r="F7" s="11">
        <f t="shared" si="0"/>
        <v>-94302518</v>
      </c>
      <c r="G7" s="11">
        <f t="shared" si="0"/>
        <v>42985363</v>
      </c>
      <c r="H7" s="11">
        <f t="shared" si="0"/>
        <v>13259662</v>
      </c>
      <c r="I7" s="11">
        <f t="shared" si="0"/>
        <v>745765</v>
      </c>
      <c r="J7" s="11">
        <f t="shared" si="0"/>
        <v>-64343152</v>
      </c>
      <c r="K7" s="11">
        <f t="shared" si="0"/>
        <v>3867550</v>
      </c>
      <c r="L7" s="11">
        <f t="shared" si="0"/>
        <v>25616024</v>
      </c>
      <c r="M7" s="11">
        <f t="shared" si="0"/>
        <v>55759622</v>
      </c>
      <c r="N7" s="11">
        <f t="shared" si="0"/>
        <v>-57209692</v>
      </c>
      <c r="O7" s="11">
        <f t="shared" si="0"/>
        <v>-207016</v>
      </c>
      <c r="P7" s="11">
        <f t="shared" si="0"/>
        <v>27926277</v>
      </c>
      <c r="Q7" s="11">
        <f t="shared" si="0"/>
        <v>-18809400</v>
      </c>
      <c r="R7" s="11">
        <f t="shared" si="0"/>
        <v>6136154</v>
      </c>
      <c r="S7" s="11">
        <f t="shared" si="0"/>
        <v>-297398000</v>
      </c>
      <c r="T7" s="11">
        <f t="shared" si="0"/>
        <v>5337214</v>
      </c>
      <c r="U7" s="11">
        <f t="shared" si="0"/>
        <v>-99923409</v>
      </c>
      <c r="V7" s="11">
        <f t="shared" si="0"/>
        <v>-363147292</v>
      </c>
      <c r="W7" s="11">
        <f t="shared" si="0"/>
        <v>17141075</v>
      </c>
      <c r="X7" s="11">
        <f t="shared" si="0"/>
        <v>-137738116</v>
      </c>
    </row>
    <row r="8" spans="1:24" ht="12.75">
      <c r="A8" s="8" t="s">
        <v>64</v>
      </c>
      <c r="B8" s="11">
        <v>21217411</v>
      </c>
      <c r="C8" s="11">
        <v>224641842</v>
      </c>
      <c r="D8" s="11">
        <v>691663333</v>
      </c>
      <c r="E8" s="11">
        <v>5839048</v>
      </c>
      <c r="F8" s="11">
        <v>170212587</v>
      </c>
      <c r="G8" s="11">
        <v>4704571</v>
      </c>
      <c r="H8" s="11">
        <v>39232578</v>
      </c>
      <c r="I8" s="11">
        <v>5202115</v>
      </c>
      <c r="J8" s="11">
        <v>12585701</v>
      </c>
      <c r="K8" s="11">
        <v>-19905703</v>
      </c>
      <c r="L8" s="11">
        <v>75691179</v>
      </c>
      <c r="M8" s="11">
        <v>0</v>
      </c>
      <c r="N8" s="11">
        <v>3956958</v>
      </c>
      <c r="O8" s="11">
        <v>1113068</v>
      </c>
      <c r="P8" s="11">
        <v>54514934</v>
      </c>
      <c r="Q8" s="11">
        <v>-11162033</v>
      </c>
      <c r="R8" s="11">
        <v>56085198</v>
      </c>
      <c r="S8" s="11">
        <v>15192000</v>
      </c>
      <c r="T8" s="11">
        <v>-549670</v>
      </c>
      <c r="U8" s="11">
        <v>62447155</v>
      </c>
      <c r="V8" s="11">
        <v>100001000</v>
      </c>
      <c r="W8" s="11">
        <v>-9341218</v>
      </c>
      <c r="X8" s="11">
        <v>3401980</v>
      </c>
    </row>
    <row r="9" spans="1:24" ht="12.75">
      <c r="A9" s="8" t="s">
        <v>65</v>
      </c>
      <c r="B9" s="11">
        <v>543940</v>
      </c>
      <c r="C9" s="11">
        <v>135255980</v>
      </c>
      <c r="D9" s="11">
        <v>149489309</v>
      </c>
      <c r="E9" s="11">
        <v>3314048</v>
      </c>
      <c r="F9" s="11">
        <v>9978000</v>
      </c>
      <c r="G9" s="11">
        <v>2115297</v>
      </c>
      <c r="H9" s="11">
        <v>11649950</v>
      </c>
      <c r="I9" s="11">
        <v>11365104</v>
      </c>
      <c r="J9" s="11">
        <v>13238142</v>
      </c>
      <c r="K9" s="11">
        <v>-23905703</v>
      </c>
      <c r="L9" s="11">
        <v>35329732</v>
      </c>
      <c r="M9" s="11">
        <v>-15354694</v>
      </c>
      <c r="N9" s="11">
        <v>2626160</v>
      </c>
      <c r="O9" s="11">
        <v>-3962932</v>
      </c>
      <c r="P9" s="11">
        <v>8087934</v>
      </c>
      <c r="Q9" s="11">
        <v>-11162033</v>
      </c>
      <c r="R9" s="11">
        <v>29988971</v>
      </c>
      <c r="S9" s="11">
        <v>-42799000</v>
      </c>
      <c r="T9" s="11">
        <v>-1549670</v>
      </c>
      <c r="U9" s="11">
        <v>-314152940</v>
      </c>
      <c r="V9" s="11">
        <v>10001000</v>
      </c>
      <c r="W9" s="11">
        <v>-4042218</v>
      </c>
      <c r="X9" s="11">
        <v>-135831340</v>
      </c>
    </row>
    <row r="10" spans="1:24" ht="12.75">
      <c r="A10" s="8" t="s">
        <v>66</v>
      </c>
      <c r="B10" s="11">
        <f>IF((B142+B143)=0,0,(B144-(B149-(((B146+B147+B148)*(B141/(B142+B143)))-B145))))</f>
        <v>30502426.655827403</v>
      </c>
      <c r="C10" s="11">
        <f aca="true" t="shared" si="1" ref="C10:X10">IF((C142+C143)=0,0,(C144-(C149-(((C146+C147+C148)*(C141/(C142+C143)))-C145))))</f>
        <v>5433080.018782318</v>
      </c>
      <c r="D10" s="11">
        <f t="shared" si="1"/>
        <v>52579205.50534296</v>
      </c>
      <c r="E10" s="11">
        <f t="shared" si="1"/>
        <v>28109560.77360346</v>
      </c>
      <c r="F10" s="11">
        <f t="shared" si="1"/>
        <v>147161312.09724718</v>
      </c>
      <c r="G10" s="11">
        <f t="shared" si="1"/>
        <v>19728694</v>
      </c>
      <c r="H10" s="11">
        <f t="shared" si="1"/>
        <v>26963137.49979342</v>
      </c>
      <c r="I10" s="11">
        <f t="shared" si="1"/>
        <v>2765347.2211425267</v>
      </c>
      <c r="J10" s="11">
        <f t="shared" si="1"/>
        <v>-10630352.315521091</v>
      </c>
      <c r="K10" s="11">
        <f t="shared" si="1"/>
        <v>37285115.21258494</v>
      </c>
      <c r="L10" s="11">
        <f t="shared" si="1"/>
        <v>91446642.1268918</v>
      </c>
      <c r="M10" s="11">
        <f t="shared" si="1"/>
        <v>-432987409</v>
      </c>
      <c r="N10" s="11">
        <f t="shared" si="1"/>
        <v>-30044645.94280739</v>
      </c>
      <c r="O10" s="11">
        <f t="shared" si="1"/>
        <v>-17699414.60066272</v>
      </c>
      <c r="P10" s="11">
        <f t="shared" si="1"/>
        <v>65615388.27187858</v>
      </c>
      <c r="Q10" s="11">
        <f t="shared" si="1"/>
        <v>-86651748.97564094</v>
      </c>
      <c r="R10" s="11">
        <f t="shared" si="1"/>
        <v>23087356.26495098</v>
      </c>
      <c r="S10" s="11">
        <f t="shared" si="1"/>
        <v>56964743.082139336</v>
      </c>
      <c r="T10" s="11">
        <f t="shared" si="1"/>
        <v>42270166.16123605</v>
      </c>
      <c r="U10" s="11">
        <f t="shared" si="1"/>
        <v>458363766.08822715</v>
      </c>
      <c r="V10" s="11">
        <f t="shared" si="1"/>
        <v>-246660119.0915261</v>
      </c>
      <c r="W10" s="11">
        <f t="shared" si="1"/>
        <v>47727267.134286016</v>
      </c>
      <c r="X10" s="11">
        <f t="shared" si="1"/>
        <v>-9266680</v>
      </c>
    </row>
    <row r="11" spans="1:24" ht="12.75">
      <c r="A11" s="8" t="s">
        <v>67</v>
      </c>
      <c r="B11" s="12">
        <f>IF(((B150+B151+(B152*B153/100))/12)=0,0,B8/((B150+B151+(B152*B153/100))/12))</f>
        <v>0.9176744692787423</v>
      </c>
      <c r="C11" s="12">
        <f aca="true" t="shared" si="2" ref="C11:X11">IF(((C150+C151+(C152*C153/100))/12)=0,0,C8/((C150+C151+(C152*C153/100))/12))</f>
        <v>2.0831433779862523</v>
      </c>
      <c r="D11" s="12">
        <f t="shared" si="2"/>
        <v>2.6841389279349532</v>
      </c>
      <c r="E11" s="12">
        <f t="shared" si="2"/>
        <v>0.5873284786609496</v>
      </c>
      <c r="F11" s="12">
        <f t="shared" si="2"/>
        <v>4.332000805575493</v>
      </c>
      <c r="G11" s="12">
        <f t="shared" si="2"/>
        <v>0.25311468785562447</v>
      </c>
      <c r="H11" s="12">
        <f t="shared" si="2"/>
        <v>5.9210704652317645</v>
      </c>
      <c r="I11" s="12">
        <f t="shared" si="2"/>
        <v>0.4391738073852856</v>
      </c>
      <c r="J11" s="12">
        <f t="shared" si="2"/>
        <v>0.3167882794552958</v>
      </c>
      <c r="K11" s="12">
        <f t="shared" si="2"/>
        <v>-0.732397257669878</v>
      </c>
      <c r="L11" s="12">
        <f t="shared" si="2"/>
        <v>4.160022025660879</v>
      </c>
      <c r="M11" s="12">
        <f t="shared" si="2"/>
        <v>0</v>
      </c>
      <c r="N11" s="12">
        <f t="shared" si="2"/>
        <v>0.14578476990127745</v>
      </c>
      <c r="O11" s="12">
        <f t="shared" si="2"/>
        <v>0.11191725790605395</v>
      </c>
      <c r="P11" s="12">
        <f t="shared" si="2"/>
        <v>4.627004086921703</v>
      </c>
      <c r="Q11" s="12">
        <f t="shared" si="2"/>
        <v>-0.7096319392808106</v>
      </c>
      <c r="R11" s="12">
        <f t="shared" si="2"/>
        <v>9.654097138344184</v>
      </c>
      <c r="S11" s="12">
        <f t="shared" si="2"/>
        <v>0.48094669760697994</v>
      </c>
      <c r="T11" s="12">
        <f t="shared" si="2"/>
        <v>-0.05510035111475036</v>
      </c>
      <c r="U11" s="12">
        <f t="shared" si="2"/>
        <v>0.8301292350520592</v>
      </c>
      <c r="V11" s="12">
        <f t="shared" si="2"/>
        <v>0.6242988722951497</v>
      </c>
      <c r="W11" s="12">
        <f t="shared" si="2"/>
        <v>-0.3947514935030817</v>
      </c>
      <c r="X11" s="12">
        <f t="shared" si="2"/>
        <v>0.14045272848540996</v>
      </c>
    </row>
    <row r="12" spans="1:24" ht="12.75">
      <c r="A12" s="9" t="s">
        <v>68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8" t="s">
        <v>69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2.75">
      <c r="A14" s="15" t="s">
        <v>70</v>
      </c>
      <c r="B14" s="16">
        <f>IF(B154=0,0,(B5-B154)*100/B154)</f>
        <v>20.08221962837519</v>
      </c>
      <c r="C14" s="16">
        <f aca="true" t="shared" si="3" ref="C14:X14">IF(C154=0,0,(C5-C154)*100/C154)</f>
        <v>8.66565434718002</v>
      </c>
      <c r="D14" s="16">
        <f t="shared" si="3"/>
        <v>-0.6728852236319433</v>
      </c>
      <c r="E14" s="16">
        <f t="shared" si="3"/>
        <v>7.831304211653619</v>
      </c>
      <c r="F14" s="16">
        <f t="shared" si="3"/>
        <v>17.99010734484349</v>
      </c>
      <c r="G14" s="16">
        <f t="shared" si="3"/>
        <v>10.19937580319442</v>
      </c>
      <c r="H14" s="16">
        <f t="shared" si="3"/>
        <v>-12.764281715863051</v>
      </c>
      <c r="I14" s="16">
        <f t="shared" si="3"/>
        <v>12.986072037418289</v>
      </c>
      <c r="J14" s="16">
        <f t="shared" si="3"/>
        <v>-0.24292046829608027</v>
      </c>
      <c r="K14" s="16">
        <f t="shared" si="3"/>
        <v>8.836018955242888</v>
      </c>
      <c r="L14" s="16">
        <f t="shared" si="3"/>
        <v>28.989552156555536</v>
      </c>
      <c r="M14" s="16">
        <f t="shared" si="3"/>
        <v>2.42948336863592</v>
      </c>
      <c r="N14" s="16">
        <f t="shared" si="3"/>
        <v>15.606170523654674</v>
      </c>
      <c r="O14" s="16">
        <f t="shared" si="3"/>
        <v>1.9650903563317261</v>
      </c>
      <c r="P14" s="16">
        <f t="shared" si="3"/>
        <v>24.49154061848263</v>
      </c>
      <c r="Q14" s="16">
        <f t="shared" si="3"/>
        <v>21.30631013942956</v>
      </c>
      <c r="R14" s="16">
        <f t="shared" si="3"/>
        <v>16.026506943209146</v>
      </c>
      <c r="S14" s="16">
        <f t="shared" si="3"/>
        <v>18.607112125389932</v>
      </c>
      <c r="T14" s="16">
        <f t="shared" si="3"/>
        <v>9.987626910303844</v>
      </c>
      <c r="U14" s="16">
        <f t="shared" si="3"/>
        <v>6.691975080726033</v>
      </c>
      <c r="V14" s="16">
        <f t="shared" si="3"/>
        <v>18.119290028795962</v>
      </c>
      <c r="W14" s="16">
        <f t="shared" si="3"/>
        <v>16.181964770465047</v>
      </c>
      <c r="X14" s="16">
        <f t="shared" si="3"/>
        <v>-0.3780384359194674</v>
      </c>
    </row>
    <row r="15" spans="1:24" ht="12.75">
      <c r="A15" s="17" t="s">
        <v>71</v>
      </c>
      <c r="B15" s="18">
        <f>IF(B156=0,0,(B155-B156)*100/B156)</f>
        <v>64.89013799274714</v>
      </c>
      <c r="C15" s="18">
        <f aca="true" t="shared" si="4" ref="C15:X15">IF(C156=0,0,(C155-C156)*100/C156)</f>
        <v>2.150748235909719</v>
      </c>
      <c r="D15" s="18">
        <f t="shared" si="4"/>
        <v>10.530102094433884</v>
      </c>
      <c r="E15" s="18">
        <f t="shared" si="4"/>
        <v>30.672943469785576</v>
      </c>
      <c r="F15" s="18">
        <f t="shared" si="4"/>
        <v>52.48391480666252</v>
      </c>
      <c r="G15" s="18">
        <f t="shared" si="4"/>
        <v>0</v>
      </c>
      <c r="H15" s="18">
        <f t="shared" si="4"/>
        <v>-76.89758862548935</v>
      </c>
      <c r="I15" s="18">
        <f t="shared" si="4"/>
        <v>21.581869100945326</v>
      </c>
      <c r="J15" s="18">
        <f t="shared" si="4"/>
        <v>-0.23595878314995675</v>
      </c>
      <c r="K15" s="18">
        <f t="shared" si="4"/>
        <v>11.303447197217954</v>
      </c>
      <c r="L15" s="18">
        <f t="shared" si="4"/>
        <v>141.8539</v>
      </c>
      <c r="M15" s="18">
        <f t="shared" si="4"/>
        <v>0</v>
      </c>
      <c r="N15" s="18">
        <f t="shared" si="4"/>
        <v>3.5305686490493637</v>
      </c>
      <c r="O15" s="18">
        <f t="shared" si="4"/>
        <v>-8.153838186372361</v>
      </c>
      <c r="P15" s="18">
        <f t="shared" si="4"/>
        <v>7.809375958596497</v>
      </c>
      <c r="Q15" s="18">
        <f t="shared" si="4"/>
        <v>80.65535781615263</v>
      </c>
      <c r="R15" s="18">
        <f t="shared" si="4"/>
        <v>61.582106455266135</v>
      </c>
      <c r="S15" s="18">
        <f t="shared" si="4"/>
        <v>0</v>
      </c>
      <c r="T15" s="18">
        <f t="shared" si="4"/>
        <v>10.867911685297786</v>
      </c>
      <c r="U15" s="18">
        <f t="shared" si="4"/>
        <v>11.274409820681054</v>
      </c>
      <c r="V15" s="18">
        <f t="shared" si="4"/>
        <v>17.1773065292153</v>
      </c>
      <c r="W15" s="18">
        <f t="shared" si="4"/>
        <v>-1.8014749585677652</v>
      </c>
      <c r="X15" s="18">
        <f t="shared" si="4"/>
        <v>0</v>
      </c>
    </row>
    <row r="16" spans="1:24" ht="12.75">
      <c r="A16" s="17" t="s">
        <v>72</v>
      </c>
      <c r="B16" s="18">
        <f>IF(B158=0,0,(B157-B158)*100/B158)</f>
        <v>0</v>
      </c>
      <c r="C16" s="18">
        <f aca="true" t="shared" si="5" ref="C16:X16">IF(C158=0,0,(C157-C158)*100/C158)</f>
        <v>-4.042687137560077</v>
      </c>
      <c r="D16" s="18">
        <f t="shared" si="5"/>
        <v>-5.295709903331172</v>
      </c>
      <c r="E16" s="18">
        <f t="shared" si="5"/>
        <v>12.579735212470638</v>
      </c>
      <c r="F16" s="18">
        <f t="shared" si="5"/>
        <v>0</v>
      </c>
      <c r="G16" s="18">
        <f t="shared" si="5"/>
        <v>0</v>
      </c>
      <c r="H16" s="18">
        <f t="shared" si="5"/>
        <v>0</v>
      </c>
      <c r="I16" s="18">
        <f t="shared" si="5"/>
        <v>2.363920626387237</v>
      </c>
      <c r="J16" s="18">
        <f t="shared" si="5"/>
        <v>0</v>
      </c>
      <c r="K16" s="18">
        <f t="shared" si="5"/>
        <v>21.86753498329349</v>
      </c>
      <c r="L16" s="18">
        <f t="shared" si="5"/>
        <v>76.58799873102816</v>
      </c>
      <c r="M16" s="18">
        <f t="shared" si="5"/>
        <v>0</v>
      </c>
      <c r="N16" s="18">
        <f t="shared" si="5"/>
        <v>38.399286901933266</v>
      </c>
      <c r="O16" s="18">
        <f t="shared" si="5"/>
        <v>12.200000698997638</v>
      </c>
      <c r="P16" s="18">
        <f t="shared" si="5"/>
        <v>11.334314342062683</v>
      </c>
      <c r="Q16" s="18">
        <f t="shared" si="5"/>
        <v>17.433536988110966</v>
      </c>
      <c r="R16" s="18">
        <f t="shared" si="5"/>
        <v>0</v>
      </c>
      <c r="S16" s="18">
        <f t="shared" si="5"/>
        <v>0</v>
      </c>
      <c r="T16" s="18">
        <f t="shared" si="5"/>
        <v>12.09428320616238</v>
      </c>
      <c r="U16" s="18">
        <f t="shared" si="5"/>
        <v>11.603125792541777</v>
      </c>
      <c r="V16" s="18">
        <f t="shared" si="5"/>
        <v>28.961455011289175</v>
      </c>
      <c r="W16" s="18">
        <f t="shared" si="5"/>
        <v>5.24031233992365</v>
      </c>
      <c r="X16" s="18">
        <f t="shared" si="5"/>
        <v>0</v>
      </c>
    </row>
    <row r="17" spans="1:24" ht="12.75">
      <c r="A17" s="17" t="s">
        <v>73</v>
      </c>
      <c r="B17" s="18">
        <f>IF(B160=0,0,(B159-B160)*100/B160)</f>
        <v>33.73932165486396</v>
      </c>
      <c r="C17" s="18">
        <f aca="true" t="shared" si="6" ref="C17:X17">IF(C160=0,0,(C159-C160)*100/C160)</f>
        <v>32.33380271941588</v>
      </c>
      <c r="D17" s="18">
        <f t="shared" si="6"/>
        <v>-18.373904839433656</v>
      </c>
      <c r="E17" s="18">
        <f t="shared" si="6"/>
        <v>9.636742565633943</v>
      </c>
      <c r="F17" s="18">
        <f t="shared" si="6"/>
        <v>2.4487942252563664</v>
      </c>
      <c r="G17" s="18">
        <f t="shared" si="6"/>
        <v>0</v>
      </c>
      <c r="H17" s="18">
        <f t="shared" si="6"/>
        <v>0</v>
      </c>
      <c r="I17" s="18">
        <f t="shared" si="6"/>
        <v>-1.904941534303034</v>
      </c>
      <c r="J17" s="18">
        <f t="shared" si="6"/>
        <v>-35.16320029103004</v>
      </c>
      <c r="K17" s="18">
        <f t="shared" si="6"/>
        <v>7.671215110839378</v>
      </c>
      <c r="L17" s="18">
        <f t="shared" si="6"/>
        <v>-18.158511560693643</v>
      </c>
      <c r="M17" s="18">
        <f t="shared" si="6"/>
        <v>0</v>
      </c>
      <c r="N17" s="18">
        <f t="shared" si="6"/>
        <v>-24.96747654247308</v>
      </c>
      <c r="O17" s="18">
        <f t="shared" si="6"/>
        <v>4.799998756621959</v>
      </c>
      <c r="P17" s="18">
        <f t="shared" si="6"/>
        <v>-76.3780510883484</v>
      </c>
      <c r="Q17" s="18">
        <f t="shared" si="6"/>
        <v>10.67265139226818</v>
      </c>
      <c r="R17" s="18">
        <f t="shared" si="6"/>
        <v>0</v>
      </c>
      <c r="S17" s="18">
        <f t="shared" si="6"/>
        <v>0</v>
      </c>
      <c r="T17" s="18">
        <f t="shared" si="6"/>
        <v>-20.54136578936139</v>
      </c>
      <c r="U17" s="18">
        <f t="shared" si="6"/>
        <v>6.454531048025529</v>
      </c>
      <c r="V17" s="18">
        <f t="shared" si="6"/>
        <v>20.6182946660305</v>
      </c>
      <c r="W17" s="18">
        <f t="shared" si="6"/>
        <v>7.437118523964848</v>
      </c>
      <c r="X17" s="18">
        <f t="shared" si="6"/>
        <v>0</v>
      </c>
    </row>
    <row r="18" spans="1:24" ht="12.75">
      <c r="A18" s="17" t="s">
        <v>74</v>
      </c>
      <c r="B18" s="18">
        <f>IF(B162=0,0,(B161-B162)*100/B162)</f>
        <v>52.6598775372259</v>
      </c>
      <c r="C18" s="18">
        <f aca="true" t="shared" si="7" ref="C18:X18">IF(C162=0,0,(C161-C162)*100/C162)</f>
        <v>2.634877598544175</v>
      </c>
      <c r="D18" s="18">
        <f t="shared" si="7"/>
        <v>-4.687756469336848</v>
      </c>
      <c r="E18" s="18">
        <f t="shared" si="7"/>
        <v>12.42510348864559</v>
      </c>
      <c r="F18" s="18">
        <f t="shared" si="7"/>
        <v>17.412146068812742</v>
      </c>
      <c r="G18" s="18">
        <f t="shared" si="7"/>
        <v>0</v>
      </c>
      <c r="H18" s="18">
        <f t="shared" si="7"/>
        <v>-76.89758862548935</v>
      </c>
      <c r="I18" s="18">
        <f t="shared" si="7"/>
        <v>6.805925443016716</v>
      </c>
      <c r="J18" s="18">
        <f t="shared" si="7"/>
        <v>-12.676303107124685</v>
      </c>
      <c r="K18" s="18">
        <f t="shared" si="7"/>
        <v>15.20558628870608</v>
      </c>
      <c r="L18" s="18">
        <f t="shared" si="7"/>
        <v>75.81199678934573</v>
      </c>
      <c r="M18" s="18">
        <f t="shared" si="7"/>
        <v>0</v>
      </c>
      <c r="N18" s="18">
        <f t="shared" si="7"/>
        <v>17.359759322795515</v>
      </c>
      <c r="O18" s="18">
        <f t="shared" si="7"/>
        <v>5.921580858104141</v>
      </c>
      <c r="P18" s="18">
        <f t="shared" si="7"/>
        <v>8.205829553611471</v>
      </c>
      <c r="Q18" s="18">
        <f t="shared" si="7"/>
        <v>21.345218607499607</v>
      </c>
      <c r="R18" s="18">
        <f t="shared" si="7"/>
        <v>61.582106455266135</v>
      </c>
      <c r="S18" s="18">
        <f t="shared" si="7"/>
        <v>0</v>
      </c>
      <c r="T18" s="18">
        <f t="shared" si="7"/>
        <v>7.201181349501858</v>
      </c>
      <c r="U18" s="18">
        <f t="shared" si="7"/>
        <v>10.461023444629534</v>
      </c>
      <c r="V18" s="18">
        <f t="shared" si="7"/>
        <v>21.604311489790486</v>
      </c>
      <c r="W18" s="18">
        <f t="shared" si="7"/>
        <v>7.707933944716601</v>
      </c>
      <c r="X18" s="18">
        <f t="shared" si="7"/>
        <v>0</v>
      </c>
    </row>
    <row r="19" spans="1:24" ht="12.75">
      <c r="A19" s="17" t="s">
        <v>75</v>
      </c>
      <c r="B19" s="18">
        <f>IF(B164=0,0,(B163-B164)*100/B164)</f>
        <v>19.573413312005687</v>
      </c>
      <c r="C19" s="18">
        <f aca="true" t="shared" si="8" ref="C19:X19">IF(C164=0,0,(C163-C164)*100/C164)</f>
        <v>24.682034764553997</v>
      </c>
      <c r="D19" s="18">
        <f t="shared" si="8"/>
        <v>39.939068463637426</v>
      </c>
      <c r="E19" s="18">
        <f t="shared" si="8"/>
        <v>6.750562725536822</v>
      </c>
      <c r="F19" s="18">
        <f t="shared" si="8"/>
        <v>17.88392753700971</v>
      </c>
      <c r="G19" s="18">
        <f t="shared" si="8"/>
        <v>10.299157754158658</v>
      </c>
      <c r="H19" s="18">
        <f t="shared" si="8"/>
        <v>20.029982979586777</v>
      </c>
      <c r="I19" s="18">
        <f t="shared" si="8"/>
        <v>16.003382620505857</v>
      </c>
      <c r="J19" s="18">
        <f t="shared" si="8"/>
        <v>29.163836790136358</v>
      </c>
      <c r="K19" s="18">
        <f t="shared" si="8"/>
        <v>0.7520631306702905</v>
      </c>
      <c r="L19" s="18">
        <f t="shared" si="8"/>
        <v>33.79836007498487</v>
      </c>
      <c r="M19" s="18">
        <f t="shared" si="8"/>
        <v>8.969992714210678</v>
      </c>
      <c r="N19" s="18">
        <f t="shared" si="8"/>
        <v>19.78977303407189</v>
      </c>
      <c r="O19" s="18">
        <f t="shared" si="8"/>
        <v>-12.781476811693684</v>
      </c>
      <c r="P19" s="18">
        <f t="shared" si="8"/>
        <v>28.09016584188639</v>
      </c>
      <c r="Q19" s="18">
        <f t="shared" si="8"/>
        <v>6.943361064080132</v>
      </c>
      <c r="R19" s="18">
        <f t="shared" si="8"/>
        <v>19.030668322280313</v>
      </c>
      <c r="S19" s="18">
        <f t="shared" si="8"/>
        <v>13.76339894734121</v>
      </c>
      <c r="T19" s="18">
        <f t="shared" si="8"/>
        <v>14.701809011010077</v>
      </c>
      <c r="U19" s="18">
        <f t="shared" si="8"/>
        <v>13.795603698729833</v>
      </c>
      <c r="V19" s="18">
        <f t="shared" si="8"/>
        <v>0.9826630669137716</v>
      </c>
      <c r="W19" s="18">
        <f t="shared" si="8"/>
        <v>13.11105893402207</v>
      </c>
      <c r="X19" s="18">
        <f t="shared" si="8"/>
        <v>0.7845807605747591</v>
      </c>
    </row>
    <row r="20" spans="1:24" ht="12.75">
      <c r="A20" s="17" t="s">
        <v>76</v>
      </c>
      <c r="B20" s="18">
        <f>IF(B166=0,0,(B165-B166)*100/B166)</f>
        <v>4.565400056017179</v>
      </c>
      <c r="C20" s="18">
        <f aca="true" t="shared" si="9" ref="C20:X20">IF(C166=0,0,(C165-C166)*100/C166)</f>
        <v>0</v>
      </c>
      <c r="D20" s="18">
        <f t="shared" si="9"/>
        <v>-4.758548761023164</v>
      </c>
      <c r="E20" s="18">
        <f t="shared" si="9"/>
        <v>0</v>
      </c>
      <c r="F20" s="18">
        <f t="shared" si="9"/>
        <v>14.20407447321445</v>
      </c>
      <c r="G20" s="18">
        <f t="shared" si="9"/>
        <v>-22.7784</v>
      </c>
      <c r="H20" s="18">
        <f t="shared" si="9"/>
        <v>3.971324533454711</v>
      </c>
      <c r="I20" s="18">
        <f t="shared" si="9"/>
        <v>7.991125013639835</v>
      </c>
      <c r="J20" s="18">
        <f t="shared" si="9"/>
        <v>9.67921276477456</v>
      </c>
      <c r="K20" s="18">
        <f t="shared" si="9"/>
        <v>0</v>
      </c>
      <c r="L20" s="18">
        <f t="shared" si="9"/>
        <v>91.27994458907546</v>
      </c>
      <c r="M20" s="18">
        <f t="shared" si="9"/>
        <v>-7.414378644292118</v>
      </c>
      <c r="N20" s="18">
        <f t="shared" si="9"/>
        <v>65.82764332754232</v>
      </c>
      <c r="O20" s="18">
        <f t="shared" si="9"/>
        <v>17.50504302581549</v>
      </c>
      <c r="P20" s="18">
        <f t="shared" si="9"/>
        <v>-9.130870873312734</v>
      </c>
      <c r="Q20" s="18">
        <f t="shared" si="9"/>
        <v>-29.287325214253496</v>
      </c>
      <c r="R20" s="18">
        <f t="shared" si="9"/>
        <v>0</v>
      </c>
      <c r="S20" s="18">
        <f t="shared" si="9"/>
        <v>38.216404870850546</v>
      </c>
      <c r="T20" s="18">
        <f t="shared" si="9"/>
        <v>0</v>
      </c>
      <c r="U20" s="18">
        <f t="shared" si="9"/>
        <v>8.617783710269512</v>
      </c>
      <c r="V20" s="18">
        <f t="shared" si="9"/>
        <v>12.251124309453884</v>
      </c>
      <c r="W20" s="18">
        <f t="shared" si="9"/>
        <v>0</v>
      </c>
      <c r="X20" s="18">
        <f t="shared" si="9"/>
        <v>45.55515887183149</v>
      </c>
    </row>
    <row r="21" spans="1:24" ht="12.75">
      <c r="A21" s="17" t="s">
        <v>77</v>
      </c>
      <c r="B21" s="18">
        <f>IF((B142+B143)=0,0,B141*100/(B142+B143))</f>
        <v>37.289175703842496</v>
      </c>
      <c r="C21" s="18">
        <f aca="true" t="shared" si="10" ref="C21:X21">IF((C142+C143)=0,0,C141*100/(C142+C143))</f>
        <v>74.81665499818241</v>
      </c>
      <c r="D21" s="18">
        <f t="shared" si="10"/>
        <v>85.997431176883</v>
      </c>
      <c r="E21" s="18">
        <f t="shared" si="10"/>
        <v>84.57314917148427</v>
      </c>
      <c r="F21" s="18">
        <f t="shared" si="10"/>
        <v>57.73505221156737</v>
      </c>
      <c r="G21" s="18">
        <f t="shared" si="10"/>
        <v>100</v>
      </c>
      <c r="H21" s="18">
        <f t="shared" si="10"/>
        <v>30.38653654281946</v>
      </c>
      <c r="I21" s="18">
        <f t="shared" si="10"/>
        <v>82.7991932858982</v>
      </c>
      <c r="J21" s="18">
        <f t="shared" si="10"/>
        <v>74.41218345778029</v>
      </c>
      <c r="K21" s="18">
        <f t="shared" si="10"/>
        <v>88.07834248189096</v>
      </c>
      <c r="L21" s="18">
        <f t="shared" si="10"/>
        <v>110.15913996024389</v>
      </c>
      <c r="M21" s="18">
        <f t="shared" si="10"/>
        <v>100</v>
      </c>
      <c r="N21" s="18">
        <f t="shared" si="10"/>
        <v>106.40207457411437</v>
      </c>
      <c r="O21" s="18">
        <f t="shared" si="10"/>
        <v>50.795973806893976</v>
      </c>
      <c r="P21" s="18">
        <f t="shared" si="10"/>
        <v>90.28611656468478</v>
      </c>
      <c r="Q21" s="18">
        <f t="shared" si="10"/>
        <v>78.90092838909104</v>
      </c>
      <c r="R21" s="18">
        <f t="shared" si="10"/>
        <v>149.22291711972662</v>
      </c>
      <c r="S21" s="18">
        <f t="shared" si="10"/>
        <v>81.40654052280433</v>
      </c>
      <c r="T21" s="18">
        <f t="shared" si="10"/>
        <v>101.29232152947871</v>
      </c>
      <c r="U21" s="18">
        <f t="shared" si="10"/>
        <v>99.72851832283152</v>
      </c>
      <c r="V21" s="18">
        <f t="shared" si="10"/>
        <v>73.97312817947612</v>
      </c>
      <c r="W21" s="18">
        <f t="shared" si="10"/>
        <v>55.038323777856554</v>
      </c>
      <c r="X21" s="18">
        <f t="shared" si="10"/>
        <v>100</v>
      </c>
    </row>
    <row r="22" spans="1:24" ht="12.75">
      <c r="A22" s="17" t="s">
        <v>78</v>
      </c>
      <c r="B22" s="18">
        <f>IF(+B183=0,0,+B192*100/B183)</f>
        <v>35.14492815047139</v>
      </c>
      <c r="C22" s="18">
        <f aca="true" t="shared" si="11" ref="C22:X22">IF(+C183=0,0,+C192*100/C183)</f>
        <v>73.79716130744394</v>
      </c>
      <c r="D22" s="18">
        <f t="shared" si="11"/>
        <v>84.59919727921124</v>
      </c>
      <c r="E22" s="18">
        <f t="shared" si="11"/>
        <v>80.10649806642716</v>
      </c>
      <c r="F22" s="18">
        <f t="shared" si="11"/>
        <v>55.531672638651884</v>
      </c>
      <c r="G22" s="18">
        <f t="shared" si="11"/>
        <v>0</v>
      </c>
      <c r="H22" s="18">
        <f t="shared" si="11"/>
        <v>10.242508164742222</v>
      </c>
      <c r="I22" s="18">
        <f t="shared" si="11"/>
        <v>79.45092071457806</v>
      </c>
      <c r="J22" s="18">
        <f t="shared" si="11"/>
        <v>72.79678373740059</v>
      </c>
      <c r="K22" s="18">
        <f t="shared" si="11"/>
        <v>84.49350679819489</v>
      </c>
      <c r="L22" s="18">
        <f t="shared" si="11"/>
        <v>81.60975221192717</v>
      </c>
      <c r="M22" s="18">
        <f t="shared" si="11"/>
        <v>0</v>
      </c>
      <c r="N22" s="18">
        <f t="shared" si="11"/>
        <v>82.60140932016222</v>
      </c>
      <c r="O22" s="18">
        <f t="shared" si="11"/>
        <v>45.23569322763789</v>
      </c>
      <c r="P22" s="18">
        <f t="shared" si="11"/>
        <v>71.0462584458427</v>
      </c>
      <c r="Q22" s="18">
        <f t="shared" si="11"/>
        <v>37.189837442627145</v>
      </c>
      <c r="R22" s="18">
        <f t="shared" si="11"/>
        <v>83.20983375689758</v>
      </c>
      <c r="S22" s="18">
        <f t="shared" si="11"/>
        <v>0</v>
      </c>
      <c r="T22" s="18">
        <f t="shared" si="11"/>
        <v>57.635662200548744</v>
      </c>
      <c r="U22" s="18">
        <f t="shared" si="11"/>
        <v>97.45523200823386</v>
      </c>
      <c r="V22" s="18">
        <f t="shared" si="11"/>
        <v>75.48913559563907</v>
      </c>
      <c r="W22" s="18">
        <f t="shared" si="11"/>
        <v>48.640852869462364</v>
      </c>
      <c r="X22" s="18">
        <f t="shared" si="11"/>
        <v>0</v>
      </c>
    </row>
    <row r="23" spans="1:24" ht="12.75">
      <c r="A23" s="17" t="s">
        <v>79</v>
      </c>
      <c r="B23" s="18">
        <f>IF(+B183=0,0,+(B184+B192)*100/B183)</f>
        <v>35.14492815047139</v>
      </c>
      <c r="C23" s="18">
        <f aca="true" t="shared" si="12" ref="C23:X23">IF(+C183=0,0,+(C184+C192)*100/C183)</f>
        <v>73.79716130744394</v>
      </c>
      <c r="D23" s="18">
        <f t="shared" si="12"/>
        <v>84.59919727921124</v>
      </c>
      <c r="E23" s="18">
        <f t="shared" si="12"/>
        <v>80.10649806642716</v>
      </c>
      <c r="F23" s="18">
        <f t="shared" si="12"/>
        <v>55.531672638651884</v>
      </c>
      <c r="G23" s="18">
        <f t="shared" si="12"/>
        <v>0</v>
      </c>
      <c r="H23" s="18">
        <f t="shared" si="12"/>
        <v>10.242508164742222</v>
      </c>
      <c r="I23" s="18">
        <f t="shared" si="12"/>
        <v>79.45092071457806</v>
      </c>
      <c r="J23" s="18">
        <f t="shared" si="12"/>
        <v>72.79678373740059</v>
      </c>
      <c r="K23" s="18">
        <f t="shared" si="12"/>
        <v>86.19592028568803</v>
      </c>
      <c r="L23" s="18">
        <f t="shared" si="12"/>
        <v>122.35191569273137</v>
      </c>
      <c r="M23" s="18">
        <f t="shared" si="12"/>
        <v>0</v>
      </c>
      <c r="N23" s="18">
        <f t="shared" si="12"/>
        <v>106.21467004679197</v>
      </c>
      <c r="O23" s="18">
        <f t="shared" si="12"/>
        <v>47.350865719911276</v>
      </c>
      <c r="P23" s="18">
        <f t="shared" si="12"/>
        <v>71.0462584458427</v>
      </c>
      <c r="Q23" s="18">
        <f t="shared" si="12"/>
        <v>37.189837442627145</v>
      </c>
      <c r="R23" s="18">
        <f t="shared" si="12"/>
        <v>83.20983375689758</v>
      </c>
      <c r="S23" s="18">
        <f t="shared" si="12"/>
        <v>0</v>
      </c>
      <c r="T23" s="18">
        <f t="shared" si="12"/>
        <v>101.19343175209345</v>
      </c>
      <c r="U23" s="18">
        <f t="shared" si="12"/>
        <v>97.45523200823386</v>
      </c>
      <c r="V23" s="18">
        <f t="shared" si="12"/>
        <v>75.49083320026588</v>
      </c>
      <c r="W23" s="18">
        <f t="shared" si="12"/>
        <v>48.640852869462364</v>
      </c>
      <c r="X23" s="18">
        <f t="shared" si="12"/>
        <v>0</v>
      </c>
    </row>
    <row r="24" spans="1:24" ht="12.75">
      <c r="A24" s="17" t="s">
        <v>80</v>
      </c>
      <c r="B24" s="18">
        <f>IF(+B5=0,0,+B182*100/B5)</f>
        <v>11.886950593475923</v>
      </c>
      <c r="C24" s="18">
        <f aca="true" t="shared" si="13" ref="C24:X24">IF(+C5=0,0,+C182*100/C5)</f>
        <v>5.14380993251455</v>
      </c>
      <c r="D24" s="18">
        <f t="shared" si="13"/>
        <v>13.37894756926507</v>
      </c>
      <c r="E24" s="18">
        <f t="shared" si="13"/>
        <v>39.9658031736323</v>
      </c>
      <c r="F24" s="18">
        <f t="shared" si="13"/>
        <v>24.171622291022224</v>
      </c>
      <c r="G24" s="18">
        <f t="shared" si="13"/>
        <v>0.5462402708177844</v>
      </c>
      <c r="H24" s="18">
        <f t="shared" si="13"/>
        <v>68.02395824434132</v>
      </c>
      <c r="I24" s="18">
        <f t="shared" si="13"/>
        <v>15.452849672525092</v>
      </c>
      <c r="J24" s="18">
        <f t="shared" si="13"/>
        <v>62.55284809472727</v>
      </c>
      <c r="K24" s="18">
        <f t="shared" si="13"/>
        <v>83.04950956707157</v>
      </c>
      <c r="L24" s="18">
        <f t="shared" si="13"/>
        <v>28.789123677718884</v>
      </c>
      <c r="M24" s="18">
        <f t="shared" si="13"/>
        <v>1.8752048768599803</v>
      </c>
      <c r="N24" s="18">
        <f t="shared" si="13"/>
        <v>16.968500395038035</v>
      </c>
      <c r="O24" s="18">
        <f t="shared" si="13"/>
        <v>18.20541534239127</v>
      </c>
      <c r="P24" s="18">
        <f t="shared" si="13"/>
        <v>10.457146408295547</v>
      </c>
      <c r="Q24" s="18">
        <f t="shared" si="13"/>
        <v>41.38368375128735</v>
      </c>
      <c r="R24" s="18">
        <f t="shared" si="13"/>
        <v>2.6886906606887786</v>
      </c>
      <c r="S24" s="18">
        <f t="shared" si="13"/>
        <v>33.582089552238806</v>
      </c>
      <c r="T24" s="18">
        <f t="shared" si="13"/>
        <v>58.74289672972353</v>
      </c>
      <c r="U24" s="18">
        <f t="shared" si="13"/>
        <v>16.013306402587475</v>
      </c>
      <c r="V24" s="18">
        <f t="shared" si="13"/>
        <v>4.744503108941429</v>
      </c>
      <c r="W24" s="18">
        <f t="shared" si="13"/>
        <v>123.3188559477545</v>
      </c>
      <c r="X24" s="18">
        <f t="shared" si="13"/>
        <v>3.57993386485254</v>
      </c>
    </row>
    <row r="25" spans="1:24" ht="12.75">
      <c r="A25" s="17" t="s">
        <v>81</v>
      </c>
      <c r="B25" s="18">
        <f>IF(+B142=0,0,+B190*100/B142)</f>
        <v>55.03004333541662</v>
      </c>
      <c r="C25" s="18">
        <f aca="true" t="shared" si="14" ref="C25:X25">IF(+C142=0,0,+C190*100/C142)</f>
        <v>8.130119133343854</v>
      </c>
      <c r="D25" s="18">
        <f t="shared" si="14"/>
        <v>17.022734195139677</v>
      </c>
      <c r="E25" s="18">
        <f t="shared" si="14"/>
        <v>98.58427663769872</v>
      </c>
      <c r="F25" s="18">
        <f t="shared" si="14"/>
        <v>68.01942539600668</v>
      </c>
      <c r="G25" s="18">
        <f t="shared" si="14"/>
        <v>0</v>
      </c>
      <c r="H25" s="18">
        <f t="shared" si="14"/>
        <v>800.4696788935272</v>
      </c>
      <c r="I25" s="18">
        <f t="shared" si="14"/>
        <v>37.43104893980048</v>
      </c>
      <c r="J25" s="18">
        <f t="shared" si="14"/>
        <v>109.8875018299342</v>
      </c>
      <c r="K25" s="18">
        <f t="shared" si="14"/>
        <v>118.16720306365131</v>
      </c>
      <c r="L25" s="18">
        <f t="shared" si="14"/>
        <v>73.88847702469158</v>
      </c>
      <c r="M25" s="18">
        <f t="shared" si="14"/>
        <v>4730.123786407767</v>
      </c>
      <c r="N25" s="18">
        <f t="shared" si="14"/>
        <v>24.32624398609394</v>
      </c>
      <c r="O25" s="18">
        <f t="shared" si="14"/>
        <v>35.722077136722426</v>
      </c>
      <c r="P25" s="18">
        <f t="shared" si="14"/>
        <v>103.83164779544559</v>
      </c>
      <c r="Q25" s="18">
        <f t="shared" si="14"/>
        <v>67.8503559865201</v>
      </c>
      <c r="R25" s="18">
        <f t="shared" si="14"/>
        <v>26.25857969252158</v>
      </c>
      <c r="S25" s="18">
        <f t="shared" si="14"/>
        <v>0</v>
      </c>
      <c r="T25" s="18">
        <f t="shared" si="14"/>
        <v>120.78196141762739</v>
      </c>
      <c r="U25" s="18">
        <f t="shared" si="14"/>
        <v>19.29566670946697</v>
      </c>
      <c r="V25" s="18">
        <f t="shared" si="14"/>
        <v>6.254448705361555</v>
      </c>
      <c r="W25" s="18">
        <f t="shared" si="14"/>
        <v>222.69446044641788</v>
      </c>
      <c r="X25" s="18">
        <f t="shared" si="14"/>
        <v>0</v>
      </c>
    </row>
    <row r="26" spans="1:24" ht="12.75">
      <c r="A26" s="8" t="s">
        <v>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2.75">
      <c r="A27" s="15" t="s">
        <v>83</v>
      </c>
      <c r="B27" s="16">
        <f>IF(B167=0,0,(B6-B167)*100/B167)</f>
        <v>20.626506024096386</v>
      </c>
      <c r="C27" s="16">
        <f aca="true" t="shared" si="15" ref="C27:X27">IF(C167=0,0,(C6-C167)*100/C167)</f>
        <v>8.660628299598153</v>
      </c>
      <c r="D27" s="16">
        <f t="shared" si="15"/>
        <v>0.17934318121672707</v>
      </c>
      <c r="E27" s="16">
        <f t="shared" si="15"/>
        <v>8.19338049447249</v>
      </c>
      <c r="F27" s="16">
        <f t="shared" si="15"/>
        <v>18.128749253670055</v>
      </c>
      <c r="G27" s="16">
        <f t="shared" si="15"/>
        <v>-7.803778665366357</v>
      </c>
      <c r="H27" s="16">
        <f t="shared" si="15"/>
        <v>-4.937945940844363</v>
      </c>
      <c r="I27" s="16">
        <f t="shared" si="15"/>
        <v>12.559217755207188</v>
      </c>
      <c r="J27" s="16">
        <f t="shared" si="15"/>
        <v>13.822098768682828</v>
      </c>
      <c r="K27" s="16">
        <f t="shared" si="15"/>
        <v>7.715766525472851</v>
      </c>
      <c r="L27" s="16">
        <f t="shared" si="15"/>
        <v>17.277592804697576</v>
      </c>
      <c r="M27" s="16">
        <f t="shared" si="15"/>
        <v>1.8960266893097335</v>
      </c>
      <c r="N27" s="16">
        <f t="shared" si="15"/>
        <v>6.699681372410876</v>
      </c>
      <c r="O27" s="16">
        <f t="shared" si="15"/>
        <v>-4.981152146823803</v>
      </c>
      <c r="P27" s="16">
        <f t="shared" si="15"/>
        <v>20.249165260852667</v>
      </c>
      <c r="Q27" s="16">
        <f t="shared" si="15"/>
        <v>7.33224135838467</v>
      </c>
      <c r="R27" s="16">
        <f t="shared" si="15"/>
        <v>10.96152189200125</v>
      </c>
      <c r="S27" s="16">
        <f t="shared" si="15"/>
        <v>144.77162459687798</v>
      </c>
      <c r="T27" s="16">
        <f t="shared" si="15"/>
        <v>6.233548460731156</v>
      </c>
      <c r="U27" s="16">
        <f t="shared" si="15"/>
        <v>3.907236244961943</v>
      </c>
      <c r="V27" s="16">
        <f t="shared" si="15"/>
        <v>29.41151725628903</v>
      </c>
      <c r="W27" s="16">
        <f t="shared" si="15"/>
        <v>19.479830592841918</v>
      </c>
      <c r="X27" s="16">
        <f t="shared" si="15"/>
        <v>-1.6033892153624307</v>
      </c>
    </row>
    <row r="28" spans="1:24" ht="12.75">
      <c r="A28" s="17" t="s">
        <v>84</v>
      </c>
      <c r="B28" s="18">
        <f>IF(B169=0,0,(B168-B169)*100/B169)</f>
        <v>16.781535485790805</v>
      </c>
      <c r="C28" s="18">
        <f aca="true" t="shared" si="16" ref="C28:X28">IF(C169=0,0,(C168-C169)*100/C169)</f>
        <v>10.593461278148117</v>
      </c>
      <c r="D28" s="18">
        <f t="shared" si="16"/>
        <v>10.01467914671144</v>
      </c>
      <c r="E28" s="18">
        <f t="shared" si="16"/>
        <v>7.708553583254236</v>
      </c>
      <c r="F28" s="18">
        <f t="shared" si="16"/>
        <v>16.416526014948396</v>
      </c>
      <c r="G28" s="18">
        <f t="shared" si="16"/>
        <v>1.3521286221376703</v>
      </c>
      <c r="H28" s="18">
        <f t="shared" si="16"/>
        <v>7.058956809908226</v>
      </c>
      <c r="I28" s="18">
        <f t="shared" si="16"/>
        <v>1.1849103276225303</v>
      </c>
      <c r="J28" s="18">
        <f t="shared" si="16"/>
        <v>8.344154382397539</v>
      </c>
      <c r="K28" s="18">
        <f t="shared" si="16"/>
        <v>1.6522897265801977E-05</v>
      </c>
      <c r="L28" s="18">
        <f t="shared" si="16"/>
        <v>21.20526369110623</v>
      </c>
      <c r="M28" s="18">
        <f t="shared" si="16"/>
        <v>15.268082083333333</v>
      </c>
      <c r="N28" s="18">
        <f t="shared" si="16"/>
        <v>9.357048763613637</v>
      </c>
      <c r="O28" s="18">
        <f t="shared" si="16"/>
        <v>-23.831849629610847</v>
      </c>
      <c r="P28" s="18">
        <f t="shared" si="16"/>
        <v>18.77577880699287</v>
      </c>
      <c r="Q28" s="18">
        <f t="shared" si="16"/>
        <v>-4.422906427556291</v>
      </c>
      <c r="R28" s="18">
        <f t="shared" si="16"/>
        <v>-6.286708325675427</v>
      </c>
      <c r="S28" s="18">
        <f t="shared" si="16"/>
        <v>2.086648731498003</v>
      </c>
      <c r="T28" s="18">
        <f t="shared" si="16"/>
        <v>-0.12432074337846521</v>
      </c>
      <c r="U28" s="18">
        <f t="shared" si="16"/>
        <v>6.594933550378093</v>
      </c>
      <c r="V28" s="18">
        <f t="shared" si="16"/>
        <v>6.459479724531273</v>
      </c>
      <c r="W28" s="18">
        <f t="shared" si="16"/>
        <v>5.784005232507965</v>
      </c>
      <c r="X28" s="18">
        <f t="shared" si="16"/>
        <v>16.50669067617884</v>
      </c>
    </row>
    <row r="29" spans="1:24" ht="12.75">
      <c r="A29" s="17" t="s">
        <v>85</v>
      </c>
      <c r="B29" s="18">
        <f>IF(B168=0,0,B170*100/B168)</f>
        <v>1.6287798627893473</v>
      </c>
      <c r="C29" s="18">
        <f aca="true" t="shared" si="17" ref="C29:X29">IF(C168=0,0,C170*100/C168)</f>
        <v>6.654595550474051</v>
      </c>
      <c r="D29" s="18">
        <f t="shared" si="17"/>
        <v>5.570254200416359</v>
      </c>
      <c r="E29" s="18">
        <f t="shared" si="17"/>
        <v>3.0735883843980583</v>
      </c>
      <c r="F29" s="18">
        <f t="shared" si="17"/>
        <v>2.7817637349268476</v>
      </c>
      <c r="G29" s="18">
        <f t="shared" si="17"/>
        <v>3.431094449101945</v>
      </c>
      <c r="H29" s="18">
        <f t="shared" si="17"/>
        <v>0.42884994516831815</v>
      </c>
      <c r="I29" s="18">
        <f t="shared" si="17"/>
        <v>3.4531842386762195</v>
      </c>
      <c r="J29" s="18">
        <f t="shared" si="17"/>
        <v>1.228627218326973</v>
      </c>
      <c r="K29" s="18">
        <f t="shared" si="17"/>
        <v>5.371317631993832</v>
      </c>
      <c r="L29" s="18">
        <f t="shared" si="17"/>
        <v>1.9997882268326062</v>
      </c>
      <c r="M29" s="18">
        <f t="shared" si="17"/>
        <v>0.9038014379211805</v>
      </c>
      <c r="N29" s="18">
        <f t="shared" si="17"/>
        <v>5.331272249647437</v>
      </c>
      <c r="O29" s="18">
        <f t="shared" si="17"/>
        <v>5.444633839638417</v>
      </c>
      <c r="P29" s="18">
        <f t="shared" si="17"/>
        <v>0</v>
      </c>
      <c r="Q29" s="18">
        <f t="shared" si="17"/>
        <v>4.808421244205484</v>
      </c>
      <c r="R29" s="18">
        <f t="shared" si="17"/>
        <v>0</v>
      </c>
      <c r="S29" s="18">
        <f t="shared" si="17"/>
        <v>0</v>
      </c>
      <c r="T29" s="18">
        <f t="shared" si="17"/>
        <v>4.594246777628732</v>
      </c>
      <c r="U29" s="18">
        <f t="shared" si="17"/>
        <v>1.9868846013253065</v>
      </c>
      <c r="V29" s="18">
        <f t="shared" si="17"/>
        <v>4.04404764528506</v>
      </c>
      <c r="W29" s="18">
        <f t="shared" si="17"/>
        <v>2.2335444312013872</v>
      </c>
      <c r="X29" s="18">
        <f t="shared" si="17"/>
        <v>0.7217417169456497</v>
      </c>
    </row>
    <row r="30" spans="1:24" ht="12.75">
      <c r="A30" s="17" t="s">
        <v>86</v>
      </c>
      <c r="B30" s="18">
        <f>IF(B172=0,0,(B171-B172)*100/B172)</f>
        <v>0</v>
      </c>
      <c r="C30" s="18">
        <f aca="true" t="shared" si="18" ref="C30:X30">IF(C172=0,0,(C171-C172)*100/C172)</f>
        <v>29.794245860102453</v>
      </c>
      <c r="D30" s="18">
        <f t="shared" si="18"/>
        <v>6.704872840230625</v>
      </c>
      <c r="E30" s="18">
        <f t="shared" si="18"/>
        <v>-21.31797723959538</v>
      </c>
      <c r="F30" s="18">
        <f t="shared" si="18"/>
        <v>0</v>
      </c>
      <c r="G30" s="18">
        <f t="shared" si="18"/>
        <v>0</v>
      </c>
      <c r="H30" s="18">
        <f t="shared" si="18"/>
        <v>0</v>
      </c>
      <c r="I30" s="18">
        <f t="shared" si="18"/>
        <v>14.24000099314876</v>
      </c>
      <c r="J30" s="18">
        <f t="shared" si="18"/>
        <v>0</v>
      </c>
      <c r="K30" s="18">
        <f t="shared" si="18"/>
        <v>5.208333333333333</v>
      </c>
      <c r="L30" s="18">
        <f t="shared" si="18"/>
        <v>14.082463333333333</v>
      </c>
      <c r="M30" s="18">
        <f t="shared" si="18"/>
        <v>0</v>
      </c>
      <c r="N30" s="18">
        <f t="shared" si="18"/>
        <v>16.60358620689655</v>
      </c>
      <c r="O30" s="18">
        <f t="shared" si="18"/>
        <v>6.8590661850191</v>
      </c>
      <c r="P30" s="18">
        <f t="shared" si="18"/>
        <v>14.239977333899986</v>
      </c>
      <c r="Q30" s="18">
        <f t="shared" si="18"/>
        <v>13.417654792617583</v>
      </c>
      <c r="R30" s="18">
        <f t="shared" si="18"/>
        <v>0</v>
      </c>
      <c r="S30" s="18">
        <f t="shared" si="18"/>
        <v>0</v>
      </c>
      <c r="T30" s="18">
        <f t="shared" si="18"/>
        <v>14.24</v>
      </c>
      <c r="U30" s="18">
        <f t="shared" si="18"/>
        <v>10.96799832593417</v>
      </c>
      <c r="V30" s="18">
        <f t="shared" si="18"/>
        <v>19.65414792414357</v>
      </c>
      <c r="W30" s="18">
        <f t="shared" si="18"/>
        <v>10.75568798827758</v>
      </c>
      <c r="X30" s="18">
        <f t="shared" si="18"/>
        <v>0</v>
      </c>
    </row>
    <row r="31" spans="1:24" ht="12.75">
      <c r="A31" s="17" t="s">
        <v>87</v>
      </c>
      <c r="B31" s="18">
        <f>IF(B174=0,0,(B173-B174)*100/B174)</f>
        <v>0</v>
      </c>
      <c r="C31" s="18">
        <f aca="true" t="shared" si="19" ref="C31:X31">IF(C174=0,0,(C173-C174)*100/C174)</f>
        <v>-28.812567032638988</v>
      </c>
      <c r="D31" s="18">
        <f t="shared" si="19"/>
        <v>3.191309518246106</v>
      </c>
      <c r="E31" s="18">
        <f t="shared" si="19"/>
        <v>-100</v>
      </c>
      <c r="F31" s="18">
        <f t="shared" si="19"/>
        <v>26.436781609195403</v>
      </c>
      <c r="G31" s="18">
        <f t="shared" si="19"/>
        <v>0</v>
      </c>
      <c r="H31" s="18">
        <f t="shared" si="19"/>
        <v>0</v>
      </c>
      <c r="I31" s="18">
        <f t="shared" si="19"/>
        <v>4.799941906905817</v>
      </c>
      <c r="J31" s="18">
        <f t="shared" si="19"/>
        <v>3</v>
      </c>
      <c r="K31" s="18">
        <f t="shared" si="19"/>
        <v>33.333333333333336</v>
      </c>
      <c r="L31" s="18">
        <f t="shared" si="19"/>
        <v>0</v>
      </c>
      <c r="M31" s="18">
        <f t="shared" si="19"/>
        <v>241.66666666666666</v>
      </c>
      <c r="N31" s="18">
        <f t="shared" si="19"/>
        <v>100</v>
      </c>
      <c r="O31" s="18">
        <f t="shared" si="19"/>
        <v>0</v>
      </c>
      <c r="P31" s="18">
        <f t="shared" si="19"/>
        <v>0</v>
      </c>
      <c r="Q31" s="18">
        <f t="shared" si="19"/>
        <v>0</v>
      </c>
      <c r="R31" s="18">
        <f t="shared" si="19"/>
        <v>0</v>
      </c>
      <c r="S31" s="18">
        <f t="shared" si="19"/>
        <v>57.48277532144922</v>
      </c>
      <c r="T31" s="18">
        <f t="shared" si="19"/>
        <v>4.800086918730987</v>
      </c>
      <c r="U31" s="18">
        <f t="shared" si="19"/>
        <v>12.87801925918015</v>
      </c>
      <c r="V31" s="18">
        <f t="shared" si="19"/>
        <v>32.598990672729</v>
      </c>
      <c r="W31" s="18">
        <f t="shared" si="19"/>
        <v>10.767076461360723</v>
      </c>
      <c r="X31" s="18">
        <f t="shared" si="19"/>
        <v>0</v>
      </c>
    </row>
    <row r="32" spans="1:24" ht="25.5">
      <c r="A32" s="17" t="s">
        <v>88</v>
      </c>
      <c r="B32" s="18">
        <f>IF((B6-B151-B176)=0,0,B168*100/(B6-B151-B176))</f>
        <v>29.701070498904706</v>
      </c>
      <c r="C32" s="18">
        <f aca="true" t="shared" si="20" ref="C32:X32">IF((C6-C151-C176)=0,0,C168*100/(C6-C151-C176))</f>
        <v>27.89348437914425</v>
      </c>
      <c r="D32" s="18">
        <f t="shared" si="20"/>
        <v>18.33645535068679</v>
      </c>
      <c r="E32" s="18">
        <f t="shared" si="20"/>
        <v>32.48441623342179</v>
      </c>
      <c r="F32" s="18">
        <f t="shared" si="20"/>
        <v>34.27396451372217</v>
      </c>
      <c r="G32" s="18">
        <f t="shared" si="20"/>
        <v>51.97749399281487</v>
      </c>
      <c r="H32" s="18">
        <f t="shared" si="20"/>
        <v>49.7043151040889</v>
      </c>
      <c r="I32" s="18">
        <f t="shared" si="20"/>
        <v>44.11444825711058</v>
      </c>
      <c r="J32" s="18">
        <f t="shared" si="20"/>
        <v>47.21163736013772</v>
      </c>
      <c r="K32" s="18">
        <f t="shared" si="20"/>
        <v>46.7859294022154</v>
      </c>
      <c r="L32" s="18">
        <f t="shared" si="20"/>
        <v>39.50582168331417</v>
      </c>
      <c r="M32" s="18">
        <f t="shared" si="20"/>
        <v>69.42810283837166</v>
      </c>
      <c r="N32" s="18">
        <f t="shared" si="20"/>
        <v>44.19464204418095</v>
      </c>
      <c r="O32" s="18">
        <f t="shared" si="20"/>
        <v>44.631836130167855</v>
      </c>
      <c r="P32" s="18">
        <f t="shared" si="20"/>
        <v>45.24067272794737</v>
      </c>
      <c r="Q32" s="18">
        <f t="shared" si="20"/>
        <v>24.90168103822406</v>
      </c>
      <c r="R32" s="18">
        <f t="shared" si="20"/>
        <v>25.622955679736695</v>
      </c>
      <c r="S32" s="18">
        <f t="shared" si="20"/>
        <v>16.237651562136254</v>
      </c>
      <c r="T32" s="18">
        <f t="shared" si="20"/>
        <v>31.772776458431384</v>
      </c>
      <c r="U32" s="18">
        <f t="shared" si="20"/>
        <v>33.25535934622047</v>
      </c>
      <c r="V32" s="18">
        <f t="shared" si="20"/>
        <v>26.18724350957718</v>
      </c>
      <c r="W32" s="18">
        <f t="shared" si="20"/>
        <v>33.468026900465155</v>
      </c>
      <c r="X32" s="18">
        <f t="shared" si="20"/>
        <v>29.612493036124437</v>
      </c>
    </row>
    <row r="33" spans="1:24" ht="25.5">
      <c r="A33" s="17" t="s">
        <v>89</v>
      </c>
      <c r="B33" s="18">
        <f>IF((B6-B151-B176)=0,0,B177*100/(B6-B151-B176))</f>
        <v>15.625333120143322</v>
      </c>
      <c r="C33" s="18">
        <f aca="true" t="shared" si="21" ref="C33:X33">IF((C6-C151-C176)=0,0,C177*100/(C6-C151-C176))</f>
        <v>6.038366956675497</v>
      </c>
      <c r="D33" s="18">
        <f t="shared" si="21"/>
        <v>8.639017558701104</v>
      </c>
      <c r="E33" s="18">
        <f t="shared" si="21"/>
        <v>3.984796107339972</v>
      </c>
      <c r="F33" s="18">
        <f t="shared" si="21"/>
        <v>5.77515728005585</v>
      </c>
      <c r="G33" s="18">
        <f t="shared" si="21"/>
        <v>21.600192513255898</v>
      </c>
      <c r="H33" s="18">
        <f t="shared" si="21"/>
        <v>6.719772157412214</v>
      </c>
      <c r="I33" s="18">
        <f t="shared" si="21"/>
        <v>3.7243757116205893</v>
      </c>
      <c r="J33" s="18">
        <f t="shared" si="21"/>
        <v>3.964192614420793</v>
      </c>
      <c r="K33" s="18">
        <f t="shared" si="21"/>
        <v>5.218013096568673</v>
      </c>
      <c r="L33" s="18">
        <f t="shared" si="21"/>
        <v>5.633868509341686</v>
      </c>
      <c r="M33" s="18">
        <f t="shared" si="21"/>
        <v>1.6689242862180858</v>
      </c>
      <c r="N33" s="18">
        <f t="shared" si="21"/>
        <v>4.371412259293581</v>
      </c>
      <c r="O33" s="18">
        <f t="shared" si="21"/>
        <v>5.709444169980764</v>
      </c>
      <c r="P33" s="18">
        <f t="shared" si="21"/>
        <v>10.333597892299146</v>
      </c>
      <c r="Q33" s="18">
        <f t="shared" si="21"/>
        <v>6.331768285216607</v>
      </c>
      <c r="R33" s="18">
        <f t="shared" si="21"/>
        <v>10.834230306429621</v>
      </c>
      <c r="S33" s="18">
        <f t="shared" si="21"/>
        <v>2.5074503796717034</v>
      </c>
      <c r="T33" s="18">
        <f t="shared" si="21"/>
        <v>5.275427547908284</v>
      </c>
      <c r="U33" s="18">
        <f t="shared" si="21"/>
        <v>6.063678628860422</v>
      </c>
      <c r="V33" s="18">
        <f t="shared" si="21"/>
        <v>1.6527547721455027</v>
      </c>
      <c r="W33" s="18">
        <f t="shared" si="21"/>
        <v>5.72247736774077</v>
      </c>
      <c r="X33" s="18">
        <f t="shared" si="21"/>
        <v>1.2849835268704812</v>
      </c>
    </row>
    <row r="34" spans="1:24" ht="12.75">
      <c r="A34" s="17" t="s">
        <v>90</v>
      </c>
      <c r="B34" s="18">
        <f>IF(B142=0,0,B151*100/B142)</f>
        <v>51.39860812424124</v>
      </c>
      <c r="C34" s="18">
        <f aca="true" t="shared" si="22" ref="C34:X34">IF(C142=0,0,C151*100/C142)</f>
        <v>21.755970515046084</v>
      </c>
      <c r="D34" s="18">
        <f t="shared" si="22"/>
        <v>14.0033183641673</v>
      </c>
      <c r="E34" s="18">
        <f t="shared" si="22"/>
        <v>8.910398396892788</v>
      </c>
      <c r="F34" s="18">
        <f t="shared" si="22"/>
        <v>29.655101088457045</v>
      </c>
      <c r="G34" s="18">
        <f t="shared" si="22"/>
        <v>0</v>
      </c>
      <c r="H34" s="18">
        <f t="shared" si="22"/>
        <v>37.16441278543012</v>
      </c>
      <c r="I34" s="18">
        <f t="shared" si="22"/>
        <v>6.683570320199367</v>
      </c>
      <c r="J34" s="18">
        <f t="shared" si="22"/>
        <v>23.195248195049597</v>
      </c>
      <c r="K34" s="18">
        <f t="shared" si="22"/>
        <v>10.937284125387709</v>
      </c>
      <c r="L34" s="18">
        <f t="shared" si="22"/>
        <v>0</v>
      </c>
      <c r="M34" s="18">
        <f t="shared" si="22"/>
        <v>0</v>
      </c>
      <c r="N34" s="18">
        <f t="shared" si="22"/>
        <v>7.9046605234898815</v>
      </c>
      <c r="O34" s="18">
        <f t="shared" si="22"/>
        <v>43.62811134684847</v>
      </c>
      <c r="P34" s="18">
        <f t="shared" si="22"/>
        <v>11.882470586654858</v>
      </c>
      <c r="Q34" s="18">
        <f t="shared" si="22"/>
        <v>21.679184068358808</v>
      </c>
      <c r="R34" s="18">
        <f t="shared" si="22"/>
        <v>20.81589226534438</v>
      </c>
      <c r="S34" s="18">
        <f t="shared" si="22"/>
        <v>0</v>
      </c>
      <c r="T34" s="18">
        <f t="shared" si="22"/>
        <v>4.071302070257103</v>
      </c>
      <c r="U34" s="18">
        <f t="shared" si="22"/>
        <v>0.5563828021973466</v>
      </c>
      <c r="V34" s="18">
        <f t="shared" si="22"/>
        <v>20.710796803624067</v>
      </c>
      <c r="W34" s="18">
        <f t="shared" si="22"/>
        <v>47.36239202875895</v>
      </c>
      <c r="X34" s="18">
        <f t="shared" si="22"/>
        <v>0</v>
      </c>
    </row>
    <row r="35" spans="1:24" ht="12.75">
      <c r="A35" s="17" t="s">
        <v>91</v>
      </c>
      <c r="B35" s="18">
        <f>IF(B171=0,0,B178*100/B171)</f>
        <v>0</v>
      </c>
      <c r="C35" s="18">
        <f aca="true" t="shared" si="23" ref="C35:X35">IF(C171=0,0,C178*100/C171)</f>
        <v>29.496436830430884</v>
      </c>
      <c r="D35" s="18">
        <f t="shared" si="23"/>
        <v>5.55198246537205</v>
      </c>
      <c r="E35" s="18">
        <f t="shared" si="23"/>
        <v>0</v>
      </c>
      <c r="F35" s="18">
        <f t="shared" si="23"/>
        <v>0</v>
      </c>
      <c r="G35" s="18">
        <f t="shared" si="23"/>
        <v>0</v>
      </c>
      <c r="H35" s="18">
        <f t="shared" si="23"/>
        <v>0</v>
      </c>
      <c r="I35" s="18">
        <f t="shared" si="23"/>
        <v>0</v>
      </c>
      <c r="J35" s="18">
        <f t="shared" si="23"/>
        <v>0</v>
      </c>
      <c r="K35" s="18">
        <f t="shared" si="23"/>
        <v>0</v>
      </c>
      <c r="L35" s="18">
        <f t="shared" si="23"/>
        <v>30.08765676781348</v>
      </c>
      <c r="M35" s="18">
        <f t="shared" si="23"/>
        <v>0</v>
      </c>
      <c r="N35" s="18">
        <f t="shared" si="23"/>
        <v>14.375405736618973</v>
      </c>
      <c r="O35" s="18">
        <f t="shared" si="23"/>
        <v>0</v>
      </c>
      <c r="P35" s="18">
        <f t="shared" si="23"/>
        <v>0</v>
      </c>
      <c r="Q35" s="18">
        <f t="shared" si="23"/>
        <v>12.073476203729474</v>
      </c>
      <c r="R35" s="18">
        <f t="shared" si="23"/>
        <v>0</v>
      </c>
      <c r="S35" s="18">
        <f t="shared" si="23"/>
        <v>0</v>
      </c>
      <c r="T35" s="18">
        <f t="shared" si="23"/>
        <v>0</v>
      </c>
      <c r="U35" s="18">
        <f t="shared" si="23"/>
        <v>8.299186079724029</v>
      </c>
      <c r="V35" s="18">
        <f t="shared" si="23"/>
        <v>0</v>
      </c>
      <c r="W35" s="18">
        <f t="shared" si="23"/>
        <v>0</v>
      </c>
      <c r="X35" s="18">
        <f t="shared" si="23"/>
        <v>0</v>
      </c>
    </row>
    <row r="36" spans="1:24" ht="12.75">
      <c r="A36" s="17" t="s">
        <v>92</v>
      </c>
      <c r="B36" s="18">
        <f>IF(B173=0,0,B179*100/B173)</f>
        <v>0</v>
      </c>
      <c r="C36" s="18">
        <f aca="true" t="shared" si="24" ref="C36:X36">IF(C173=0,0,C179*100/C173)</f>
        <v>214.110313008037</v>
      </c>
      <c r="D36" s="18">
        <f t="shared" si="24"/>
        <v>18.085385920376655</v>
      </c>
      <c r="E36" s="18">
        <f t="shared" si="24"/>
        <v>0</v>
      </c>
      <c r="F36" s="18">
        <f t="shared" si="24"/>
        <v>7.4023</v>
      </c>
      <c r="G36" s="18">
        <f t="shared" si="24"/>
        <v>0</v>
      </c>
      <c r="H36" s="18">
        <f t="shared" si="24"/>
        <v>0</v>
      </c>
      <c r="I36" s="18">
        <f t="shared" si="24"/>
        <v>0</v>
      </c>
      <c r="J36" s="18">
        <f t="shared" si="24"/>
        <v>0.012447099825740602</v>
      </c>
      <c r="K36" s="18">
        <f t="shared" si="24"/>
        <v>0</v>
      </c>
      <c r="L36" s="18">
        <f t="shared" si="24"/>
        <v>414.84981029941275</v>
      </c>
      <c r="M36" s="18">
        <f t="shared" si="24"/>
        <v>0</v>
      </c>
      <c r="N36" s="18">
        <f t="shared" si="24"/>
        <v>44.98833</v>
      </c>
      <c r="O36" s="18">
        <f t="shared" si="24"/>
        <v>0</v>
      </c>
      <c r="P36" s="18">
        <f t="shared" si="24"/>
        <v>0</v>
      </c>
      <c r="Q36" s="18">
        <f t="shared" si="24"/>
        <v>0</v>
      </c>
      <c r="R36" s="18">
        <f t="shared" si="24"/>
        <v>0</v>
      </c>
      <c r="S36" s="18">
        <f t="shared" si="24"/>
        <v>0</v>
      </c>
      <c r="T36" s="18">
        <f t="shared" si="24"/>
        <v>0</v>
      </c>
      <c r="U36" s="18">
        <f t="shared" si="24"/>
        <v>0.06564274000252303</v>
      </c>
      <c r="V36" s="18">
        <f t="shared" si="24"/>
        <v>0</v>
      </c>
      <c r="W36" s="18">
        <f t="shared" si="24"/>
        <v>0</v>
      </c>
      <c r="X36" s="18">
        <f t="shared" si="24"/>
        <v>0</v>
      </c>
    </row>
    <row r="37" spans="1:24" ht="12.75">
      <c r="A37" s="19" t="s">
        <v>93</v>
      </c>
      <c r="B37" s="20">
        <f>IF(+B5=0,0,+B168*100/B5)</f>
        <v>24.25508668143087</v>
      </c>
      <c r="C37" s="20">
        <f aca="true" t="shared" si="25" ref="C37:X37">IF(+C5=0,0,+C168*100/C5)</f>
        <v>22.53078998840197</v>
      </c>
      <c r="D37" s="20">
        <f t="shared" si="25"/>
        <v>14.81028101723015</v>
      </c>
      <c r="E37" s="20">
        <f t="shared" si="25"/>
        <v>27.995977702557116</v>
      </c>
      <c r="F37" s="20">
        <f t="shared" si="25"/>
        <v>30.04060651331121</v>
      </c>
      <c r="G37" s="20">
        <f t="shared" si="25"/>
        <v>43.66717667128692</v>
      </c>
      <c r="H37" s="20">
        <f t="shared" si="25"/>
        <v>39.27694113308067</v>
      </c>
      <c r="I37" s="20">
        <f t="shared" si="25"/>
        <v>39.87439627296697</v>
      </c>
      <c r="J37" s="20">
        <f t="shared" si="25"/>
        <v>41.60306135637454</v>
      </c>
      <c r="K37" s="20">
        <f t="shared" si="25"/>
        <v>38.6573803931421</v>
      </c>
      <c r="L37" s="20">
        <f t="shared" si="25"/>
        <v>35.078596096611946</v>
      </c>
      <c r="M37" s="20">
        <f t="shared" si="25"/>
        <v>53.23892847541518</v>
      </c>
      <c r="N37" s="20">
        <f t="shared" si="25"/>
        <v>42.86965513783825</v>
      </c>
      <c r="O37" s="20">
        <f t="shared" si="25"/>
        <v>31.445841865797306</v>
      </c>
      <c r="P37" s="20">
        <f t="shared" si="25"/>
        <v>35.87387141963095</v>
      </c>
      <c r="Q37" s="20">
        <f t="shared" si="25"/>
        <v>20.14898548885458</v>
      </c>
      <c r="R37" s="20">
        <f t="shared" si="25"/>
        <v>20.77192862901602</v>
      </c>
      <c r="S37" s="20">
        <f t="shared" si="25"/>
        <v>28.9303377047727</v>
      </c>
      <c r="T37" s="20">
        <f t="shared" si="25"/>
        <v>28.346688431899953</v>
      </c>
      <c r="U37" s="20">
        <f t="shared" si="25"/>
        <v>30.97763698286421</v>
      </c>
      <c r="V37" s="20">
        <f t="shared" si="25"/>
        <v>20.968787958808218</v>
      </c>
      <c r="W37" s="20">
        <f t="shared" si="25"/>
        <v>19.87187155633614</v>
      </c>
      <c r="X37" s="20">
        <f t="shared" si="25"/>
        <v>51.541413776466726</v>
      </c>
    </row>
    <row r="38" spans="1:24" ht="25.5">
      <c r="A38" s="9" t="s">
        <v>94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22" customFormat="1" ht="12.75">
      <c r="A39" s="8" t="s">
        <v>95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2" customFormat="1" ht="12.75">
      <c r="A40" s="15" t="s">
        <v>96</v>
      </c>
      <c r="B40" s="23">
        <v>124214801</v>
      </c>
      <c r="C40" s="23">
        <v>292461000</v>
      </c>
      <c r="D40" s="23">
        <v>1063748483</v>
      </c>
      <c r="E40" s="23">
        <v>27852100</v>
      </c>
      <c r="F40" s="23">
        <v>150257273</v>
      </c>
      <c r="G40" s="23">
        <v>965270</v>
      </c>
      <c r="H40" s="23">
        <v>33205000</v>
      </c>
      <c r="I40" s="23">
        <v>30190000</v>
      </c>
      <c r="J40" s="23">
        <v>59184000</v>
      </c>
      <c r="K40" s="23">
        <v>37392000</v>
      </c>
      <c r="L40" s="23">
        <v>105703023</v>
      </c>
      <c r="M40" s="23">
        <v>282763552</v>
      </c>
      <c r="N40" s="23">
        <v>41363000</v>
      </c>
      <c r="O40" s="23">
        <v>28723000</v>
      </c>
      <c r="P40" s="23">
        <v>71110938</v>
      </c>
      <c r="Q40" s="23">
        <v>20504000</v>
      </c>
      <c r="R40" s="23">
        <v>60154000</v>
      </c>
      <c r="S40" s="23">
        <v>264864000</v>
      </c>
      <c r="T40" s="23">
        <v>26300000</v>
      </c>
      <c r="U40" s="23">
        <v>224076728</v>
      </c>
      <c r="V40" s="23">
        <v>138927364</v>
      </c>
      <c r="W40" s="23">
        <v>27235301</v>
      </c>
      <c r="X40" s="23">
        <v>5572200</v>
      </c>
    </row>
    <row r="41" spans="1:24" s="22" customFormat="1" ht="12.75">
      <c r="A41" s="17" t="s">
        <v>97</v>
      </c>
      <c r="B41" s="24">
        <v>12200000</v>
      </c>
      <c r="C41" s="24">
        <v>8000000</v>
      </c>
      <c r="D41" s="24">
        <v>90440431</v>
      </c>
      <c r="E41" s="24">
        <v>5700000</v>
      </c>
      <c r="F41" s="24">
        <v>13786000</v>
      </c>
      <c r="G41" s="24">
        <v>0</v>
      </c>
      <c r="H41" s="24">
        <v>5794000</v>
      </c>
      <c r="I41" s="24">
        <v>500000</v>
      </c>
      <c r="J41" s="24">
        <v>0</v>
      </c>
      <c r="K41" s="24">
        <v>0</v>
      </c>
      <c r="L41" s="24">
        <v>25616023</v>
      </c>
      <c r="M41" s="24">
        <v>6225000</v>
      </c>
      <c r="N41" s="24">
        <v>450000</v>
      </c>
      <c r="O41" s="24">
        <v>11106500</v>
      </c>
      <c r="P41" s="24">
        <v>26410200</v>
      </c>
      <c r="Q41" s="24">
        <v>1400000</v>
      </c>
      <c r="R41" s="24">
        <v>32458000</v>
      </c>
      <c r="S41" s="24">
        <v>0</v>
      </c>
      <c r="T41" s="24">
        <v>0</v>
      </c>
      <c r="U41" s="24">
        <v>169400128</v>
      </c>
      <c r="V41" s="24">
        <v>10000000</v>
      </c>
      <c r="W41" s="24">
        <v>283300</v>
      </c>
      <c r="X41" s="24">
        <v>0</v>
      </c>
    </row>
    <row r="42" spans="1:24" s="22" customFormat="1" ht="12.75">
      <c r="A42" s="17" t="s">
        <v>98</v>
      </c>
      <c r="B42" s="24">
        <v>112014801</v>
      </c>
      <c r="C42" s="24">
        <v>284461000</v>
      </c>
      <c r="D42" s="24">
        <v>653616518</v>
      </c>
      <c r="E42" s="24">
        <v>22152100</v>
      </c>
      <c r="F42" s="24">
        <v>136471273</v>
      </c>
      <c r="G42" s="24">
        <v>965270</v>
      </c>
      <c r="H42" s="24">
        <v>27411000</v>
      </c>
      <c r="I42" s="24">
        <v>29690000</v>
      </c>
      <c r="J42" s="24">
        <v>59184000</v>
      </c>
      <c r="K42" s="24">
        <v>37392000</v>
      </c>
      <c r="L42" s="24">
        <v>80087000</v>
      </c>
      <c r="M42" s="24">
        <v>276538552</v>
      </c>
      <c r="N42" s="24">
        <v>40913000</v>
      </c>
      <c r="O42" s="24">
        <v>17616500</v>
      </c>
      <c r="P42" s="24">
        <v>44700738</v>
      </c>
      <c r="Q42" s="24">
        <v>19104000</v>
      </c>
      <c r="R42" s="24">
        <v>27696000</v>
      </c>
      <c r="S42" s="24">
        <v>264864000</v>
      </c>
      <c r="T42" s="24">
        <v>26300000</v>
      </c>
      <c r="U42" s="24">
        <v>54676600</v>
      </c>
      <c r="V42" s="24">
        <v>128927364</v>
      </c>
      <c r="W42" s="24">
        <v>26952001</v>
      </c>
      <c r="X42" s="24">
        <v>5572200</v>
      </c>
    </row>
    <row r="43" spans="1:24" ht="12.75">
      <c r="A43" s="17" t="s">
        <v>99</v>
      </c>
      <c r="B43" s="18">
        <f>IF((B41+B48)=0,0,B41*100/(B41+B48))</f>
        <v>100</v>
      </c>
      <c r="C43" s="18">
        <f aca="true" t="shared" si="26" ref="C43:X43">IF((C41+C48)=0,0,C41*100/(C41+C48))</f>
        <v>100</v>
      </c>
      <c r="D43" s="18">
        <f t="shared" si="26"/>
        <v>22.05154406826105</v>
      </c>
      <c r="E43" s="18">
        <f t="shared" si="26"/>
        <v>100</v>
      </c>
      <c r="F43" s="18">
        <f t="shared" si="26"/>
        <v>100</v>
      </c>
      <c r="G43" s="18">
        <f t="shared" si="26"/>
        <v>0</v>
      </c>
      <c r="H43" s="18">
        <f t="shared" si="26"/>
        <v>100</v>
      </c>
      <c r="I43" s="18">
        <f t="shared" si="26"/>
        <v>100</v>
      </c>
      <c r="J43" s="18">
        <f t="shared" si="26"/>
        <v>0</v>
      </c>
      <c r="K43" s="18">
        <f t="shared" si="26"/>
        <v>0</v>
      </c>
      <c r="L43" s="18">
        <f t="shared" si="26"/>
        <v>100</v>
      </c>
      <c r="M43" s="18">
        <f t="shared" si="26"/>
        <v>100</v>
      </c>
      <c r="N43" s="18">
        <f t="shared" si="26"/>
        <v>100</v>
      </c>
      <c r="O43" s="18">
        <f t="shared" si="26"/>
        <v>100</v>
      </c>
      <c r="P43" s="18">
        <f t="shared" si="26"/>
        <v>100</v>
      </c>
      <c r="Q43" s="18">
        <f t="shared" si="26"/>
        <v>100</v>
      </c>
      <c r="R43" s="18">
        <f t="shared" si="26"/>
        <v>100</v>
      </c>
      <c r="S43" s="18">
        <f t="shared" si="26"/>
        <v>0</v>
      </c>
      <c r="T43" s="18">
        <f t="shared" si="26"/>
        <v>0</v>
      </c>
      <c r="U43" s="18">
        <f t="shared" si="26"/>
        <v>100</v>
      </c>
      <c r="V43" s="18">
        <f t="shared" si="26"/>
        <v>100</v>
      </c>
      <c r="W43" s="18">
        <f t="shared" si="26"/>
        <v>100</v>
      </c>
      <c r="X43" s="18">
        <f t="shared" si="26"/>
        <v>0</v>
      </c>
    </row>
    <row r="44" spans="1:24" ht="12.75">
      <c r="A44" s="17" t="s">
        <v>100</v>
      </c>
      <c r="B44" s="18">
        <f>IF((B41+B48)=0,0,B48*100/(B41+B48))</f>
        <v>0</v>
      </c>
      <c r="C44" s="18">
        <f aca="true" t="shared" si="27" ref="C44:X44">IF((C41+C48)=0,0,C48*100/(C41+C48))</f>
        <v>0</v>
      </c>
      <c r="D44" s="18">
        <f t="shared" si="27"/>
        <v>77.94845593173895</v>
      </c>
      <c r="E44" s="18">
        <f t="shared" si="27"/>
        <v>0</v>
      </c>
      <c r="F44" s="18">
        <f t="shared" si="27"/>
        <v>0</v>
      </c>
      <c r="G44" s="18">
        <f t="shared" si="27"/>
        <v>0</v>
      </c>
      <c r="H44" s="18">
        <f t="shared" si="27"/>
        <v>0</v>
      </c>
      <c r="I44" s="18">
        <f t="shared" si="27"/>
        <v>0</v>
      </c>
      <c r="J44" s="18">
        <f t="shared" si="27"/>
        <v>0</v>
      </c>
      <c r="K44" s="18">
        <f t="shared" si="27"/>
        <v>0</v>
      </c>
      <c r="L44" s="18">
        <f t="shared" si="27"/>
        <v>0</v>
      </c>
      <c r="M44" s="18">
        <f t="shared" si="27"/>
        <v>0</v>
      </c>
      <c r="N44" s="18">
        <f t="shared" si="27"/>
        <v>0</v>
      </c>
      <c r="O44" s="18">
        <f t="shared" si="27"/>
        <v>0</v>
      </c>
      <c r="P44" s="18">
        <f t="shared" si="27"/>
        <v>0</v>
      </c>
      <c r="Q44" s="18">
        <f t="shared" si="27"/>
        <v>0</v>
      </c>
      <c r="R44" s="18">
        <f t="shared" si="27"/>
        <v>0</v>
      </c>
      <c r="S44" s="18">
        <f t="shared" si="27"/>
        <v>0</v>
      </c>
      <c r="T44" s="18">
        <f t="shared" si="27"/>
        <v>0</v>
      </c>
      <c r="U44" s="18">
        <f t="shared" si="27"/>
        <v>0</v>
      </c>
      <c r="V44" s="18">
        <f t="shared" si="27"/>
        <v>0</v>
      </c>
      <c r="W44" s="18">
        <f t="shared" si="27"/>
        <v>0</v>
      </c>
      <c r="X44" s="18">
        <f t="shared" si="27"/>
        <v>0</v>
      </c>
    </row>
    <row r="45" spans="1:24" ht="12.75">
      <c r="A45" s="17" t="s">
        <v>101</v>
      </c>
      <c r="B45" s="18">
        <f>IF((B41+B48+B42)=0,0,B42*100/(B41+B48+B42))</f>
        <v>90.17830411369415</v>
      </c>
      <c r="C45" s="18">
        <f aca="true" t="shared" si="28" ref="C45:X45">IF((C41+C48+C42)=0,0,C42*100/(C41+C48+C42))</f>
        <v>97.26459254396313</v>
      </c>
      <c r="D45" s="18">
        <f t="shared" si="28"/>
        <v>61.44464865948956</v>
      </c>
      <c r="E45" s="18">
        <f t="shared" si="28"/>
        <v>79.53475680469336</v>
      </c>
      <c r="F45" s="18">
        <f t="shared" si="28"/>
        <v>90.82506974554236</v>
      </c>
      <c r="G45" s="18">
        <f t="shared" si="28"/>
        <v>100</v>
      </c>
      <c r="H45" s="18">
        <f t="shared" si="28"/>
        <v>82.55082065953923</v>
      </c>
      <c r="I45" s="18">
        <f t="shared" si="28"/>
        <v>98.34382245776747</v>
      </c>
      <c r="J45" s="18">
        <f t="shared" si="28"/>
        <v>100</v>
      </c>
      <c r="K45" s="18">
        <f t="shared" si="28"/>
        <v>100</v>
      </c>
      <c r="L45" s="18">
        <f t="shared" si="28"/>
        <v>75.76604502597812</v>
      </c>
      <c r="M45" s="18">
        <f t="shared" si="28"/>
        <v>97.79851400367187</v>
      </c>
      <c r="N45" s="18">
        <f t="shared" si="28"/>
        <v>98.91207117472138</v>
      </c>
      <c r="O45" s="18">
        <f t="shared" si="28"/>
        <v>61.332381715001915</v>
      </c>
      <c r="P45" s="18">
        <f t="shared" si="28"/>
        <v>62.860565838689965</v>
      </c>
      <c r="Q45" s="18">
        <f t="shared" si="28"/>
        <v>93.17206398751463</v>
      </c>
      <c r="R45" s="18">
        <f t="shared" si="28"/>
        <v>46.04182597998471</v>
      </c>
      <c r="S45" s="18">
        <f t="shared" si="28"/>
        <v>100</v>
      </c>
      <c r="T45" s="18">
        <f t="shared" si="28"/>
        <v>100</v>
      </c>
      <c r="U45" s="18">
        <f t="shared" si="28"/>
        <v>24.40083827000544</v>
      </c>
      <c r="V45" s="18">
        <f t="shared" si="28"/>
        <v>92.80199399738125</v>
      </c>
      <c r="W45" s="18">
        <f t="shared" si="28"/>
        <v>98.95980587840758</v>
      </c>
      <c r="X45" s="18">
        <f t="shared" si="28"/>
        <v>100</v>
      </c>
    </row>
    <row r="46" spans="1:24" ht="12.75">
      <c r="A46" s="8" t="s">
        <v>102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15" t="s">
        <v>103</v>
      </c>
      <c r="B47" s="23">
        <v>0</v>
      </c>
      <c r="C47" s="23">
        <v>550000000</v>
      </c>
      <c r="D47" s="23">
        <v>100000000</v>
      </c>
      <c r="E47" s="23">
        <v>0</v>
      </c>
      <c r="F47" s="23">
        <v>74375000</v>
      </c>
      <c r="G47" s="23">
        <v>1500000</v>
      </c>
      <c r="H47" s="23">
        <v>0</v>
      </c>
      <c r="I47" s="23">
        <v>0</v>
      </c>
      <c r="J47" s="23">
        <v>17867502</v>
      </c>
      <c r="K47" s="23">
        <v>1900000</v>
      </c>
      <c r="L47" s="23">
        <v>6285164</v>
      </c>
      <c r="M47" s="23">
        <v>0</v>
      </c>
      <c r="N47" s="23">
        <v>693558</v>
      </c>
      <c r="O47" s="23">
        <v>0</v>
      </c>
      <c r="P47" s="23">
        <v>1201630</v>
      </c>
      <c r="Q47" s="23">
        <v>4055500</v>
      </c>
      <c r="R47" s="23">
        <v>0</v>
      </c>
      <c r="S47" s="23">
        <v>0</v>
      </c>
      <c r="T47" s="23">
        <v>0</v>
      </c>
      <c r="U47" s="23">
        <v>0</v>
      </c>
      <c r="V47" s="23">
        <v>59000000</v>
      </c>
      <c r="W47" s="23">
        <v>45500000</v>
      </c>
      <c r="X47" s="23">
        <v>0</v>
      </c>
    </row>
    <row r="48" spans="1:24" ht="12.75">
      <c r="A48" s="17" t="s">
        <v>104</v>
      </c>
      <c r="B48" s="24">
        <v>0</v>
      </c>
      <c r="C48" s="24">
        <v>0</v>
      </c>
      <c r="D48" s="24">
        <v>319691534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</row>
    <row r="49" spans="1:24" ht="12.75">
      <c r="A49" s="17" t="s">
        <v>105</v>
      </c>
      <c r="B49" s="24">
        <v>170000</v>
      </c>
      <c r="C49" s="24">
        <v>34549932</v>
      </c>
      <c r="D49" s="24">
        <v>107079145</v>
      </c>
      <c r="E49" s="24">
        <v>365500</v>
      </c>
      <c r="F49" s="24">
        <v>15518376</v>
      </c>
      <c r="G49" s="24">
        <v>318600</v>
      </c>
      <c r="H49" s="24">
        <v>70000</v>
      </c>
      <c r="I49" s="24">
        <v>0</v>
      </c>
      <c r="J49" s="24">
        <v>15242100</v>
      </c>
      <c r="K49" s="24">
        <v>1100000</v>
      </c>
      <c r="L49" s="24">
        <v>1284985</v>
      </c>
      <c r="M49" s="24">
        <v>3000000</v>
      </c>
      <c r="N49" s="24">
        <v>26324025</v>
      </c>
      <c r="O49" s="24">
        <v>500000</v>
      </c>
      <c r="P49" s="24">
        <v>216000</v>
      </c>
      <c r="Q49" s="24">
        <v>722220</v>
      </c>
      <c r="R49" s="24">
        <v>0</v>
      </c>
      <c r="S49" s="24">
        <v>111000</v>
      </c>
      <c r="T49" s="24">
        <v>1181930</v>
      </c>
      <c r="U49" s="24">
        <v>0</v>
      </c>
      <c r="V49" s="24">
        <v>49099000</v>
      </c>
      <c r="W49" s="24">
        <v>5528000</v>
      </c>
      <c r="X49" s="24">
        <v>0</v>
      </c>
    </row>
    <row r="50" spans="1:24" ht="12.75">
      <c r="A50" s="17" t="s">
        <v>106</v>
      </c>
      <c r="B50" s="18">
        <f>IF(B47=0,0,B49*100/B47)</f>
        <v>0</v>
      </c>
      <c r="C50" s="18">
        <f aca="true" t="shared" si="29" ref="C50:X50">IF(C47=0,0,C49*100/C47)</f>
        <v>6.281805818181819</v>
      </c>
      <c r="D50" s="18">
        <f t="shared" si="29"/>
        <v>107.079145</v>
      </c>
      <c r="E50" s="18">
        <f t="shared" si="29"/>
        <v>0</v>
      </c>
      <c r="F50" s="18">
        <f t="shared" si="29"/>
        <v>20.865043361344537</v>
      </c>
      <c r="G50" s="18">
        <f t="shared" si="29"/>
        <v>21.24</v>
      </c>
      <c r="H50" s="18">
        <f t="shared" si="29"/>
        <v>0</v>
      </c>
      <c r="I50" s="18">
        <f t="shared" si="29"/>
        <v>0</v>
      </c>
      <c r="J50" s="18">
        <f t="shared" si="29"/>
        <v>85.30627280746911</v>
      </c>
      <c r="K50" s="18">
        <f t="shared" si="29"/>
        <v>57.89473684210526</v>
      </c>
      <c r="L50" s="18">
        <f t="shared" si="29"/>
        <v>20.44473302526394</v>
      </c>
      <c r="M50" s="18">
        <f t="shared" si="29"/>
        <v>0</v>
      </c>
      <c r="N50" s="18">
        <f t="shared" si="29"/>
        <v>3795.5044855657347</v>
      </c>
      <c r="O50" s="18">
        <f t="shared" si="29"/>
        <v>0</v>
      </c>
      <c r="P50" s="18">
        <f t="shared" si="29"/>
        <v>17.975583166199247</v>
      </c>
      <c r="Q50" s="18">
        <f t="shared" si="29"/>
        <v>17.808408334360745</v>
      </c>
      <c r="R50" s="18">
        <f t="shared" si="29"/>
        <v>0</v>
      </c>
      <c r="S50" s="18">
        <f t="shared" si="29"/>
        <v>0</v>
      </c>
      <c r="T50" s="18">
        <f t="shared" si="29"/>
        <v>0</v>
      </c>
      <c r="U50" s="18">
        <f t="shared" si="29"/>
        <v>0</v>
      </c>
      <c r="V50" s="18">
        <f t="shared" si="29"/>
        <v>83.2186440677966</v>
      </c>
      <c r="W50" s="18">
        <f t="shared" si="29"/>
        <v>12.149450549450549</v>
      </c>
      <c r="X50" s="18">
        <f t="shared" si="29"/>
        <v>0</v>
      </c>
    </row>
    <row r="51" spans="1:24" ht="12.75">
      <c r="A51" s="17" t="s">
        <v>107</v>
      </c>
      <c r="B51" s="18">
        <f>IF(B89=0,0,B49*100/B89)</f>
        <v>0.012796815126242568</v>
      </c>
      <c r="C51" s="18">
        <f aca="true" t="shared" si="30" ref="C51:X51">IF(C89=0,0,C49*100/C89)</f>
        <v>0.7942513103448275</v>
      </c>
      <c r="D51" s="18">
        <f t="shared" si="30"/>
        <v>1.2625816964089553</v>
      </c>
      <c r="E51" s="18">
        <f t="shared" si="30"/>
        <v>0.13847886547110871</v>
      </c>
      <c r="F51" s="18">
        <f t="shared" si="30"/>
        <v>1.3800417257306894</v>
      </c>
      <c r="G51" s="18">
        <f t="shared" si="30"/>
        <v>0.8174696287325436</v>
      </c>
      <c r="H51" s="18">
        <f t="shared" si="30"/>
        <v>0.02913607378918802</v>
      </c>
      <c r="I51" s="18">
        <f t="shared" si="30"/>
        <v>0</v>
      </c>
      <c r="J51" s="18">
        <f t="shared" si="30"/>
        <v>1.84415383476582</v>
      </c>
      <c r="K51" s="18">
        <f t="shared" si="30"/>
        <v>0.1611299354494729</v>
      </c>
      <c r="L51" s="18">
        <f t="shared" si="30"/>
        <v>0.24394759381817127</v>
      </c>
      <c r="M51" s="18">
        <f t="shared" si="30"/>
        <v>0.07218287555197075</v>
      </c>
      <c r="N51" s="18">
        <f t="shared" si="30"/>
        <v>2.7155917755156396</v>
      </c>
      <c r="O51" s="18">
        <f t="shared" si="30"/>
        <v>0.19267080266656392</v>
      </c>
      <c r="P51" s="18">
        <f t="shared" si="30"/>
        <v>0.05972856684622106</v>
      </c>
      <c r="Q51" s="18">
        <f t="shared" si="30"/>
        <v>0.13187282713488563</v>
      </c>
      <c r="R51" s="18">
        <f t="shared" si="30"/>
        <v>0</v>
      </c>
      <c r="S51" s="18">
        <f t="shared" si="30"/>
        <v>0.005039475894506971</v>
      </c>
      <c r="T51" s="18">
        <f t="shared" si="30"/>
        <v>0.2962230576441103</v>
      </c>
      <c r="U51" s="18">
        <f t="shared" si="30"/>
        <v>0</v>
      </c>
      <c r="V51" s="18">
        <f t="shared" si="30"/>
        <v>0.9104209160022251</v>
      </c>
      <c r="W51" s="18">
        <f t="shared" si="30"/>
        <v>0.8437567886991489</v>
      </c>
      <c r="X51" s="18">
        <f t="shared" si="30"/>
        <v>0</v>
      </c>
    </row>
    <row r="52" spans="1:24" ht="12.75">
      <c r="A52" s="17" t="s">
        <v>108</v>
      </c>
      <c r="B52" s="18">
        <f>IF(B6=0,0,B49*100/B6)</f>
        <v>0.04994007191370355</v>
      </c>
      <c r="C52" s="18">
        <f aca="true" t="shared" si="31" ref="C52:X52">IF(C6=0,0,C49*100/C6)</f>
        <v>2.2847930356990522</v>
      </c>
      <c r="D52" s="18">
        <f t="shared" si="31"/>
        <v>3.0013405767946026</v>
      </c>
      <c r="E52" s="18">
        <f t="shared" si="31"/>
        <v>0.2787294190734412</v>
      </c>
      <c r="F52" s="18">
        <f t="shared" si="31"/>
        <v>2.258950871947957</v>
      </c>
      <c r="G52" s="18">
        <f t="shared" si="31"/>
        <v>0.12390010607225747</v>
      </c>
      <c r="H52" s="18">
        <f t="shared" si="31"/>
        <v>0.06636481043470221</v>
      </c>
      <c r="I52" s="18">
        <f t="shared" si="31"/>
        <v>0</v>
      </c>
      <c r="J52" s="18">
        <f t="shared" si="31"/>
        <v>2.5970499059497376</v>
      </c>
      <c r="K52" s="18">
        <f t="shared" si="31"/>
        <v>0.29579672848818295</v>
      </c>
      <c r="L52" s="18">
        <f t="shared" si="31"/>
        <v>0.5009574617395315</v>
      </c>
      <c r="M52" s="18">
        <f t="shared" si="31"/>
        <v>0.6467377546290886</v>
      </c>
      <c r="N52" s="18">
        <f t="shared" si="31"/>
        <v>6.525245919228385</v>
      </c>
      <c r="O52" s="18">
        <f t="shared" si="31"/>
        <v>0.3606791409326909</v>
      </c>
      <c r="P52" s="18">
        <f t="shared" si="31"/>
        <v>0.11821000758700287</v>
      </c>
      <c r="Q52" s="18">
        <f t="shared" si="31"/>
        <v>0.2776751284428172</v>
      </c>
      <c r="R52" s="18">
        <f t="shared" si="31"/>
        <v>0</v>
      </c>
      <c r="S52" s="18">
        <f t="shared" si="31"/>
        <v>0.018100698589123925</v>
      </c>
      <c r="T52" s="18">
        <f t="shared" si="31"/>
        <v>0.8085969979735852</v>
      </c>
      <c r="U52" s="18">
        <f t="shared" si="31"/>
        <v>0</v>
      </c>
      <c r="V52" s="18">
        <f t="shared" si="31"/>
        <v>1.7897294956933258</v>
      </c>
      <c r="W52" s="18">
        <f t="shared" si="31"/>
        <v>1.610049687828462</v>
      </c>
      <c r="X52" s="18">
        <f t="shared" si="31"/>
        <v>0</v>
      </c>
    </row>
    <row r="53" spans="1:24" ht="12.75">
      <c r="A53" s="17" t="s">
        <v>109</v>
      </c>
      <c r="B53" s="18">
        <f>IF(B89=0,0,B47*100/B89)</f>
        <v>0</v>
      </c>
      <c r="C53" s="18">
        <f aca="true" t="shared" si="32" ref="C53:X53">IF(C89=0,0,C47*100/C89)</f>
        <v>12.64367816091954</v>
      </c>
      <c r="D53" s="18">
        <f t="shared" si="32"/>
        <v>1.1791107375847605</v>
      </c>
      <c r="E53" s="18">
        <f t="shared" si="32"/>
        <v>0</v>
      </c>
      <c r="F53" s="18">
        <f t="shared" si="32"/>
        <v>6.614133035004437</v>
      </c>
      <c r="G53" s="18">
        <f t="shared" si="32"/>
        <v>3.8487270655957797</v>
      </c>
      <c r="H53" s="18">
        <f t="shared" si="32"/>
        <v>0</v>
      </c>
      <c r="I53" s="18">
        <f t="shared" si="32"/>
        <v>0</v>
      </c>
      <c r="J53" s="18">
        <f t="shared" si="32"/>
        <v>2.161803316536826</v>
      </c>
      <c r="K53" s="18">
        <f t="shared" si="32"/>
        <v>0.27831534304908956</v>
      </c>
      <c r="L53" s="18">
        <f t="shared" si="32"/>
        <v>1.1932050837578592</v>
      </c>
      <c r="M53" s="18">
        <f t="shared" si="32"/>
        <v>0</v>
      </c>
      <c r="N53" s="18">
        <f t="shared" si="32"/>
        <v>0.07154758440789644</v>
      </c>
      <c r="O53" s="18">
        <f t="shared" si="32"/>
        <v>0</v>
      </c>
      <c r="P53" s="18">
        <f t="shared" si="32"/>
        <v>0.3322761008306695</v>
      </c>
      <c r="Q53" s="18">
        <f t="shared" si="32"/>
        <v>0.7405087791054369</v>
      </c>
      <c r="R53" s="18">
        <f t="shared" si="32"/>
        <v>0</v>
      </c>
      <c r="S53" s="18">
        <f t="shared" si="32"/>
        <v>0</v>
      </c>
      <c r="T53" s="18">
        <f t="shared" si="32"/>
        <v>0</v>
      </c>
      <c r="U53" s="18">
        <f t="shared" si="32"/>
        <v>0</v>
      </c>
      <c r="V53" s="18">
        <f t="shared" si="32"/>
        <v>1.0940107546819953</v>
      </c>
      <c r="W53" s="18">
        <f t="shared" si="32"/>
        <v>6.944814378764703</v>
      </c>
      <c r="X53" s="18">
        <f t="shared" si="32"/>
        <v>0</v>
      </c>
    </row>
    <row r="54" spans="1:24" ht="12.75">
      <c r="A54" s="17" t="s">
        <v>110</v>
      </c>
      <c r="B54" s="18">
        <f>IF(+(B5-B163)=0,0,+B49*100/(B5-B163))</f>
        <v>0.1957501536235691</v>
      </c>
      <c r="C54" s="18">
        <f aca="true" t="shared" si="33" ref="C54:X54">IF(+(C5-C163)=0,0,+C49*100/(C5-C163))</f>
        <v>3.3095928570128543</v>
      </c>
      <c r="D54" s="18">
        <f t="shared" si="33"/>
        <v>3.53419604150215</v>
      </c>
      <c r="E54" s="18">
        <f t="shared" si="33"/>
        <v>0.4768608336127525</v>
      </c>
      <c r="F54" s="18">
        <f t="shared" si="33"/>
        <v>6.224268859053623</v>
      </c>
      <c r="G54" s="18">
        <f t="shared" si="33"/>
        <v>27.704347826086956</v>
      </c>
      <c r="H54" s="18">
        <f t="shared" si="33"/>
        <v>0.5714170031496505</v>
      </c>
      <c r="I54" s="18">
        <f t="shared" si="33"/>
        <v>0</v>
      </c>
      <c r="J54" s="18">
        <f t="shared" si="33"/>
        <v>4.693178162358519</v>
      </c>
      <c r="K54" s="18">
        <f t="shared" si="33"/>
        <v>0.392400810145005</v>
      </c>
      <c r="L54" s="18">
        <f t="shared" si="33"/>
        <v>0.9373237824395774</v>
      </c>
      <c r="M54" s="18">
        <f t="shared" si="33"/>
        <v>58.569098358015324</v>
      </c>
      <c r="N54" s="18">
        <f t="shared" si="33"/>
        <v>9.413054655020545</v>
      </c>
      <c r="O54" s="18">
        <f t="shared" si="33"/>
        <v>0.5547151497766406</v>
      </c>
      <c r="P54" s="18">
        <f t="shared" si="33"/>
        <v>0.6684561071604461</v>
      </c>
      <c r="Q54" s="18">
        <f t="shared" si="33"/>
        <v>0.3778706135482986</v>
      </c>
      <c r="R54" s="18">
        <f t="shared" si="33"/>
        <v>0</v>
      </c>
      <c r="S54" s="18">
        <f t="shared" si="33"/>
        <v>0.22809000308229735</v>
      </c>
      <c r="T54" s="18">
        <f t="shared" si="33"/>
        <v>1.4395578858341063</v>
      </c>
      <c r="U54" s="18">
        <f t="shared" si="33"/>
        <v>0</v>
      </c>
      <c r="V54" s="18">
        <f t="shared" si="33"/>
        <v>2.419106760385724</v>
      </c>
      <c r="W54" s="18">
        <f t="shared" si="33"/>
        <v>2.0928571648154852</v>
      </c>
      <c r="X54" s="18">
        <f t="shared" si="33"/>
        <v>0</v>
      </c>
    </row>
    <row r="55" spans="1:24" ht="12.75">
      <c r="A55" s="17" t="s">
        <v>111</v>
      </c>
      <c r="B55" s="18">
        <f>IF(+(B40-B42-B185)=0,0,+B191*100/(B40-B42-B185))</f>
        <v>0</v>
      </c>
      <c r="C55" s="18">
        <f aca="true" t="shared" si="34" ref="C55:X55">IF(+(C40-C42-C185)=0,0,+C191*100/(C40-C42-C185))</f>
        <v>0</v>
      </c>
      <c r="D55" s="18">
        <f t="shared" si="34"/>
        <v>31.280152698694863</v>
      </c>
      <c r="E55" s="18">
        <f t="shared" si="34"/>
        <v>0</v>
      </c>
      <c r="F55" s="18">
        <f t="shared" si="34"/>
        <v>0</v>
      </c>
      <c r="G55" s="18">
        <f t="shared" si="34"/>
        <v>0</v>
      </c>
      <c r="H55" s="18">
        <f t="shared" si="34"/>
        <v>0</v>
      </c>
      <c r="I55" s="18">
        <f t="shared" si="34"/>
        <v>0</v>
      </c>
      <c r="J55" s="18">
        <f t="shared" si="34"/>
        <v>0</v>
      </c>
      <c r="K55" s="18">
        <f t="shared" si="34"/>
        <v>0</v>
      </c>
      <c r="L55" s="18">
        <f t="shared" si="34"/>
        <v>0</v>
      </c>
      <c r="M55" s="18">
        <f t="shared" si="34"/>
        <v>0</v>
      </c>
      <c r="N55" s="18">
        <f t="shared" si="34"/>
        <v>0</v>
      </c>
      <c r="O55" s="18">
        <f t="shared" si="34"/>
        <v>0</v>
      </c>
      <c r="P55" s="18">
        <f t="shared" si="34"/>
        <v>0</v>
      </c>
      <c r="Q55" s="18">
        <f t="shared" si="34"/>
        <v>178.57142857142858</v>
      </c>
      <c r="R55" s="18">
        <f t="shared" si="34"/>
        <v>0</v>
      </c>
      <c r="S55" s="18">
        <f t="shared" si="34"/>
        <v>0</v>
      </c>
      <c r="T55" s="18">
        <f t="shared" si="34"/>
        <v>0</v>
      </c>
      <c r="U55" s="18">
        <f t="shared" si="34"/>
        <v>0</v>
      </c>
      <c r="V55" s="18">
        <f t="shared" si="34"/>
        <v>0</v>
      </c>
      <c r="W55" s="18">
        <f t="shared" si="34"/>
        <v>0</v>
      </c>
      <c r="X55" s="18">
        <f t="shared" si="34"/>
        <v>0</v>
      </c>
    </row>
    <row r="56" spans="1:24" ht="12.75">
      <c r="A56" s="17" t="s">
        <v>112</v>
      </c>
      <c r="B56" s="18">
        <f>IF(B186=0,0,B47*100/B186)</f>
        <v>0</v>
      </c>
      <c r="C56" s="18">
        <f aca="true" t="shared" si="35" ref="C56:X56">IF(C186=0,0,C47*100/C186)</f>
        <v>12.874945732162262</v>
      </c>
      <c r="D56" s="18">
        <f t="shared" si="35"/>
        <v>1.139340320256954</v>
      </c>
      <c r="E56" s="18">
        <f t="shared" si="35"/>
        <v>0</v>
      </c>
      <c r="F56" s="18">
        <f t="shared" si="35"/>
        <v>5.862253785341015</v>
      </c>
      <c r="G56" s="18">
        <f t="shared" si="35"/>
        <v>4.454868705218546</v>
      </c>
      <c r="H56" s="18">
        <f t="shared" si="35"/>
        <v>0</v>
      </c>
      <c r="I56" s="18">
        <f t="shared" si="35"/>
        <v>0</v>
      </c>
      <c r="J56" s="18">
        <f t="shared" si="35"/>
        <v>1.5132942950341908</v>
      </c>
      <c r="K56" s="18">
        <f t="shared" si="35"/>
        <v>0.18474556816044316</v>
      </c>
      <c r="L56" s="18">
        <f t="shared" si="35"/>
        <v>1.1044320167777069</v>
      </c>
      <c r="M56" s="18">
        <f t="shared" si="35"/>
        <v>0</v>
      </c>
      <c r="N56" s="18">
        <f t="shared" si="35"/>
        <v>0.09052153322029055</v>
      </c>
      <c r="O56" s="18">
        <f t="shared" si="35"/>
        <v>0</v>
      </c>
      <c r="P56" s="18">
        <f t="shared" si="35"/>
        <v>0.2644801524332568</v>
      </c>
      <c r="Q56" s="18">
        <f t="shared" si="35"/>
        <v>0.8612366266840014</v>
      </c>
      <c r="R56" s="18">
        <f t="shared" si="35"/>
        <v>0</v>
      </c>
      <c r="S56" s="18">
        <f t="shared" si="35"/>
        <v>0</v>
      </c>
      <c r="T56" s="18">
        <f t="shared" si="35"/>
        <v>0</v>
      </c>
      <c r="U56" s="18">
        <f t="shared" si="35"/>
        <v>0</v>
      </c>
      <c r="V56" s="18">
        <f t="shared" si="35"/>
        <v>1.18748065312241</v>
      </c>
      <c r="W56" s="18">
        <f t="shared" si="35"/>
        <v>5.588184150854011</v>
      </c>
      <c r="X56" s="18">
        <f t="shared" si="35"/>
        <v>0</v>
      </c>
    </row>
    <row r="57" spans="1:24" ht="12.75">
      <c r="A57" s="17" t="s">
        <v>113</v>
      </c>
      <c r="B57" s="25">
        <f>IF(B188=0,0,B187/B188)</f>
        <v>4.842406866666667</v>
      </c>
      <c r="C57" s="25">
        <f aca="true" t="shared" si="36" ref="C57:X57">IF(C188=0,0,C187/C188)</f>
        <v>1.435582227650207</v>
      </c>
      <c r="D57" s="25">
        <f t="shared" si="36"/>
        <v>1.7031086396630495</v>
      </c>
      <c r="E57" s="25">
        <f t="shared" si="36"/>
        <v>2.2384460817146685</v>
      </c>
      <c r="F57" s="25">
        <f t="shared" si="36"/>
        <v>5.324044919279981</v>
      </c>
      <c r="G57" s="25">
        <f t="shared" si="36"/>
        <v>1.3931126251121608</v>
      </c>
      <c r="H57" s="25">
        <f t="shared" si="36"/>
        <v>5.374706461538461</v>
      </c>
      <c r="I57" s="25">
        <f t="shared" si="36"/>
        <v>1.2287542299875842</v>
      </c>
      <c r="J57" s="25">
        <f t="shared" si="36"/>
        <v>2.0714789860196756</v>
      </c>
      <c r="K57" s="25">
        <f t="shared" si="36"/>
        <v>4.819299289523554</v>
      </c>
      <c r="L57" s="25">
        <f t="shared" si="36"/>
        <v>1.7218067364688525</v>
      </c>
      <c r="M57" s="25">
        <f t="shared" si="36"/>
        <v>0.5140376293248612</v>
      </c>
      <c r="N57" s="25">
        <f t="shared" si="36"/>
        <v>0.4600370945029987</v>
      </c>
      <c r="O57" s="25">
        <f t="shared" si="36"/>
        <v>1.4513297723292469</v>
      </c>
      <c r="P57" s="25">
        <f t="shared" si="36"/>
        <v>4.585726176401041</v>
      </c>
      <c r="Q57" s="25">
        <f t="shared" si="36"/>
        <v>0.7603490592526371</v>
      </c>
      <c r="R57" s="25">
        <f t="shared" si="36"/>
        <v>4.615125484251306</v>
      </c>
      <c r="S57" s="25">
        <f t="shared" si="36"/>
        <v>0.5410026121565936</v>
      </c>
      <c r="T57" s="25">
        <f t="shared" si="36"/>
        <v>1.9514200298953661</v>
      </c>
      <c r="U57" s="25">
        <f t="shared" si="36"/>
        <v>6.693269290722432</v>
      </c>
      <c r="V57" s="25">
        <f t="shared" si="36"/>
        <v>0.6516340347509458</v>
      </c>
      <c r="W57" s="25">
        <f t="shared" si="36"/>
        <v>2.8532291218079955</v>
      </c>
      <c r="X57" s="25">
        <f t="shared" si="36"/>
        <v>0.6098186046511628</v>
      </c>
    </row>
    <row r="58" spans="1:24" ht="12.75">
      <c r="A58" s="17" t="s">
        <v>114</v>
      </c>
      <c r="B58" s="25">
        <f>IF(B188=0,0,B189/B188)</f>
        <v>2.0215754666666665</v>
      </c>
      <c r="C58" s="25">
        <f aca="true" t="shared" si="37" ref="C58:X58">IF(C188=0,0,C189/C188)</f>
        <v>0.9937745256361138</v>
      </c>
      <c r="D58" s="25">
        <f t="shared" si="37"/>
        <v>0.986683835333382</v>
      </c>
      <c r="E58" s="25">
        <f t="shared" si="37"/>
        <v>0.31279303415941057</v>
      </c>
      <c r="F58" s="25">
        <f t="shared" si="37"/>
        <v>2.662049760661049</v>
      </c>
      <c r="G58" s="25">
        <f t="shared" si="37"/>
        <v>1.2773474001124026</v>
      </c>
      <c r="H58" s="25">
        <f t="shared" si="37"/>
        <v>1.2</v>
      </c>
      <c r="I58" s="25">
        <f t="shared" si="37"/>
        <v>0.010095530307555584</v>
      </c>
      <c r="J58" s="25">
        <f t="shared" si="37"/>
        <v>0.10691854124902885</v>
      </c>
      <c r="K58" s="25">
        <f t="shared" si="37"/>
        <v>0.03292053501925327</v>
      </c>
      <c r="L58" s="25">
        <f t="shared" si="37"/>
        <v>0.6293620157936143</v>
      </c>
      <c r="M58" s="25">
        <f t="shared" si="37"/>
        <v>0.4745921988386561</v>
      </c>
      <c r="N58" s="25">
        <f t="shared" si="37"/>
        <v>0.0840891888346457</v>
      </c>
      <c r="O58" s="25">
        <f t="shared" si="37"/>
        <v>0.17513134851138354</v>
      </c>
      <c r="P58" s="25">
        <f t="shared" si="37"/>
        <v>3.5307164814376923</v>
      </c>
      <c r="Q58" s="25">
        <f t="shared" si="37"/>
        <v>0</v>
      </c>
      <c r="R58" s="25">
        <f t="shared" si="37"/>
        <v>4.059289203301331</v>
      </c>
      <c r="S58" s="25">
        <f t="shared" si="37"/>
        <v>0.28375248300400435</v>
      </c>
      <c r="T58" s="25">
        <f t="shared" si="37"/>
        <v>0.23243647234678624</v>
      </c>
      <c r="U58" s="25">
        <f t="shared" si="37"/>
        <v>2.734228744164567</v>
      </c>
      <c r="V58" s="25">
        <f t="shared" si="37"/>
        <v>0.21520278558485662</v>
      </c>
      <c r="W58" s="25">
        <f t="shared" si="37"/>
        <v>0.06971979726033212</v>
      </c>
      <c r="X58" s="25">
        <f t="shared" si="37"/>
        <v>0.35788062015503874</v>
      </c>
    </row>
    <row r="59" spans="1:24" ht="12.75">
      <c r="A59" s="17" t="s">
        <v>115</v>
      </c>
      <c r="B59" s="18">
        <f>IF(B5=0,0,(B176+B181)*100/B5)</f>
        <v>2.9129025754385243</v>
      </c>
      <c r="C59" s="18">
        <f aca="true" t="shared" si="38" ref="C59:X59">IF(C5=0,0,(C176+C181)*100/C5)</f>
        <v>6.111777487129098</v>
      </c>
      <c r="D59" s="18">
        <f t="shared" si="38"/>
        <v>9.468749691939081</v>
      </c>
      <c r="E59" s="18">
        <f t="shared" si="38"/>
        <v>1.6024069839372224</v>
      </c>
      <c r="F59" s="18">
        <f t="shared" si="38"/>
        <v>19.00282968677262</v>
      </c>
      <c r="G59" s="18">
        <f t="shared" si="38"/>
        <v>1.772110566158439</v>
      </c>
      <c r="H59" s="18">
        <f t="shared" si="38"/>
        <v>6.712299749443409</v>
      </c>
      <c r="I59" s="18">
        <f t="shared" si="38"/>
        <v>6.421783003741105</v>
      </c>
      <c r="J59" s="18">
        <f t="shared" si="38"/>
        <v>11.609437364172694</v>
      </c>
      <c r="K59" s="18">
        <f t="shared" si="38"/>
        <v>8.950495755693595</v>
      </c>
      <c r="L59" s="18">
        <f t="shared" si="38"/>
        <v>2.582212397703992</v>
      </c>
      <c r="M59" s="18">
        <f t="shared" si="38"/>
        <v>13.164517478917126</v>
      </c>
      <c r="N59" s="18">
        <f t="shared" si="38"/>
        <v>20.34551803831401</v>
      </c>
      <c r="O59" s="18">
        <f t="shared" si="38"/>
        <v>7.820045133247458</v>
      </c>
      <c r="P59" s="18">
        <f t="shared" si="38"/>
        <v>6.353134502361034</v>
      </c>
      <c r="Q59" s="18">
        <f t="shared" si="38"/>
        <v>13.71930102094853</v>
      </c>
      <c r="R59" s="18">
        <f t="shared" si="38"/>
        <v>11.801488656320405</v>
      </c>
      <c r="S59" s="18">
        <f t="shared" si="38"/>
        <v>15.927152527561597</v>
      </c>
      <c r="T59" s="18">
        <f t="shared" si="38"/>
        <v>6.060372649096072</v>
      </c>
      <c r="U59" s="18">
        <f t="shared" si="38"/>
        <v>15.596207557534065</v>
      </c>
      <c r="V59" s="18">
        <f t="shared" si="38"/>
        <v>19.957876475523452</v>
      </c>
      <c r="W59" s="18">
        <f t="shared" si="38"/>
        <v>10.634546921843379</v>
      </c>
      <c r="X59" s="18">
        <f t="shared" si="38"/>
        <v>1.80757800400512</v>
      </c>
    </row>
    <row r="60" spans="1:24" ht="12.75">
      <c r="A60" s="17" t="s">
        <v>116</v>
      </c>
      <c r="B60" s="25">
        <f>IF(+(B180+B193)=0,0,+(B5-B163)/(B180+B193))</f>
        <v>22.205806186351488</v>
      </c>
      <c r="C60" s="25">
        <f aca="true" t="shared" si="39" ref="C60:X60">IF(+(C180+C193)=0,0,+(C5-C163)/(C180+C193))</f>
        <v>12.26310714264234</v>
      </c>
      <c r="D60" s="25">
        <f t="shared" si="39"/>
        <v>35.65014282462531</v>
      </c>
      <c r="E60" s="25">
        <f t="shared" si="39"/>
        <v>130.00266290806522</v>
      </c>
      <c r="F60" s="25">
        <f t="shared" si="39"/>
        <v>12.448595166766527</v>
      </c>
      <c r="G60" s="25">
        <f t="shared" si="39"/>
        <v>1.15</v>
      </c>
      <c r="H60" s="25">
        <f t="shared" si="39"/>
        <v>8.019214303108381</v>
      </c>
      <c r="I60" s="25">
        <f t="shared" si="39"/>
        <v>275672.8433333333</v>
      </c>
      <c r="J60" s="25">
        <f t="shared" si="39"/>
        <v>11.662554583714085</v>
      </c>
      <c r="K60" s="25">
        <f t="shared" si="39"/>
        <v>37.69844257665412</v>
      </c>
      <c r="L60" s="25">
        <f t="shared" si="39"/>
        <v>36.613491651645944</v>
      </c>
      <c r="M60" s="25">
        <f t="shared" si="39"/>
        <v>2.627746044905292</v>
      </c>
      <c r="N60" s="25">
        <f t="shared" si="39"/>
        <v>29.172834383027553</v>
      </c>
      <c r="O60" s="25">
        <f t="shared" si="39"/>
        <v>558.0092613228338</v>
      </c>
      <c r="P60" s="25">
        <f t="shared" si="39"/>
        <v>4.087108720396279</v>
      </c>
      <c r="Q60" s="25">
        <f t="shared" si="39"/>
        <v>7.316821791596759</v>
      </c>
      <c r="R60" s="25">
        <f t="shared" si="39"/>
        <v>54.869284</v>
      </c>
      <c r="S60" s="25">
        <f t="shared" si="39"/>
        <v>16.496610169491525</v>
      </c>
      <c r="T60" s="25">
        <f t="shared" si="39"/>
        <v>130.53049284578697</v>
      </c>
      <c r="U60" s="25">
        <f t="shared" si="39"/>
        <v>41.56781008457246</v>
      </c>
      <c r="V60" s="25">
        <f t="shared" si="39"/>
        <v>50.6042048967787</v>
      </c>
      <c r="W60" s="25">
        <f t="shared" si="39"/>
        <v>104.93058536100904</v>
      </c>
      <c r="X60" s="25">
        <f t="shared" si="39"/>
        <v>1.0725581395348838</v>
      </c>
    </row>
    <row r="61" spans="1:24" ht="12.75">
      <c r="A61" s="8" t="s">
        <v>117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9" t="s">
        <v>118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2.75">
      <c r="A63" s="8" t="s">
        <v>119</v>
      </c>
      <c r="B63" s="11">
        <v>74219566</v>
      </c>
      <c r="C63" s="11">
        <v>126411000</v>
      </c>
      <c r="D63" s="11">
        <v>507847184</v>
      </c>
      <c r="E63" s="11">
        <v>6500000</v>
      </c>
      <c r="F63" s="11">
        <v>57101960</v>
      </c>
      <c r="G63" s="11">
        <v>0</v>
      </c>
      <c r="H63" s="11">
        <v>0</v>
      </c>
      <c r="I63" s="11">
        <v>0</v>
      </c>
      <c r="J63" s="11">
        <v>0</v>
      </c>
      <c r="K63" s="11">
        <v>2000000</v>
      </c>
      <c r="L63" s="11">
        <v>20134796</v>
      </c>
      <c r="M63" s="11">
        <v>274222552</v>
      </c>
      <c r="N63" s="11">
        <v>20800000</v>
      </c>
      <c r="O63" s="11">
        <v>3559500</v>
      </c>
      <c r="P63" s="11">
        <v>13258000</v>
      </c>
      <c r="Q63" s="11">
        <v>20204000</v>
      </c>
      <c r="R63" s="11">
        <v>0</v>
      </c>
      <c r="S63" s="11">
        <v>260999000</v>
      </c>
      <c r="T63" s="11">
        <v>8300000</v>
      </c>
      <c r="U63" s="11">
        <v>156489345</v>
      </c>
      <c r="V63" s="11">
        <v>72960906</v>
      </c>
      <c r="W63" s="11">
        <v>12539855</v>
      </c>
      <c r="X63" s="11">
        <v>0</v>
      </c>
    </row>
    <row r="64" spans="1:24" ht="12.75">
      <c r="A64" s="17" t="s">
        <v>120</v>
      </c>
      <c r="B64" s="24">
        <v>8000000</v>
      </c>
      <c r="C64" s="24">
        <v>24000000</v>
      </c>
      <c r="D64" s="24">
        <v>176274095</v>
      </c>
      <c r="E64" s="24">
        <v>2500000</v>
      </c>
      <c r="F64" s="24">
        <v>15980000</v>
      </c>
      <c r="G64" s="24">
        <v>0</v>
      </c>
      <c r="H64" s="24">
        <v>0</v>
      </c>
      <c r="I64" s="24">
        <v>0</v>
      </c>
      <c r="J64" s="24">
        <v>0</v>
      </c>
      <c r="K64" s="24">
        <v>2000000</v>
      </c>
      <c r="L64" s="24">
        <v>16000000</v>
      </c>
      <c r="M64" s="24">
        <v>0</v>
      </c>
      <c r="N64" s="24">
        <v>20000000</v>
      </c>
      <c r="O64" s="24">
        <v>3559500</v>
      </c>
      <c r="P64" s="24">
        <v>1425000</v>
      </c>
      <c r="Q64" s="24">
        <v>20204000</v>
      </c>
      <c r="R64" s="24">
        <v>0</v>
      </c>
      <c r="S64" s="24">
        <v>0</v>
      </c>
      <c r="T64" s="24">
        <v>5000000</v>
      </c>
      <c r="U64" s="24">
        <v>29300000</v>
      </c>
      <c r="V64" s="24">
        <v>10000000</v>
      </c>
      <c r="W64" s="24">
        <v>0</v>
      </c>
      <c r="X64" s="24">
        <v>0</v>
      </c>
    </row>
    <row r="65" spans="1:24" ht="12.75">
      <c r="A65" s="17" t="s">
        <v>121</v>
      </c>
      <c r="B65" s="24">
        <v>55219566</v>
      </c>
      <c r="C65" s="24">
        <v>79911000</v>
      </c>
      <c r="D65" s="24">
        <v>109976692</v>
      </c>
      <c r="E65" s="24">
        <v>0</v>
      </c>
      <c r="F65" s="24">
        <v>22076650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3500000</v>
      </c>
      <c r="M65" s="24">
        <v>143355601</v>
      </c>
      <c r="N65" s="24">
        <v>0</v>
      </c>
      <c r="O65" s="24">
        <v>0</v>
      </c>
      <c r="P65" s="24">
        <v>2108000</v>
      </c>
      <c r="Q65" s="24">
        <v>0</v>
      </c>
      <c r="R65" s="24">
        <v>0</v>
      </c>
      <c r="S65" s="24">
        <v>260999000</v>
      </c>
      <c r="T65" s="24">
        <v>1500000</v>
      </c>
      <c r="U65" s="24">
        <v>15302217</v>
      </c>
      <c r="V65" s="24">
        <v>34964400</v>
      </c>
      <c r="W65" s="24">
        <v>7610975</v>
      </c>
      <c r="X65" s="24">
        <v>0</v>
      </c>
    </row>
    <row r="66" spans="1:24" ht="12.75">
      <c r="A66" s="17" t="s">
        <v>122</v>
      </c>
      <c r="B66" s="24">
        <v>11000000</v>
      </c>
      <c r="C66" s="24">
        <v>20000000</v>
      </c>
      <c r="D66" s="24">
        <v>216596397</v>
      </c>
      <c r="E66" s="24">
        <v>1000000</v>
      </c>
      <c r="F66" s="24">
        <v>13367459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130866951</v>
      </c>
      <c r="N66" s="24">
        <v>0</v>
      </c>
      <c r="O66" s="24">
        <v>0</v>
      </c>
      <c r="P66" s="24">
        <v>2850000</v>
      </c>
      <c r="Q66" s="24">
        <v>0</v>
      </c>
      <c r="R66" s="24">
        <v>0</v>
      </c>
      <c r="S66" s="24">
        <v>0</v>
      </c>
      <c r="T66" s="24">
        <v>1800000</v>
      </c>
      <c r="U66" s="24">
        <v>109180128</v>
      </c>
      <c r="V66" s="24">
        <v>27996506</v>
      </c>
      <c r="W66" s="24">
        <v>4928880</v>
      </c>
      <c r="X66" s="24">
        <v>0</v>
      </c>
    </row>
    <row r="67" spans="1:24" ht="12.75">
      <c r="A67" s="17" t="s">
        <v>123</v>
      </c>
      <c r="B67" s="24">
        <v>0</v>
      </c>
      <c r="C67" s="24">
        <v>2500000</v>
      </c>
      <c r="D67" s="24">
        <v>5000000</v>
      </c>
      <c r="E67" s="24">
        <v>3000000</v>
      </c>
      <c r="F67" s="24">
        <v>5677851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634796</v>
      </c>
      <c r="M67" s="24">
        <v>0</v>
      </c>
      <c r="N67" s="24">
        <v>800000</v>
      </c>
      <c r="O67" s="24">
        <v>0</v>
      </c>
      <c r="P67" s="24">
        <v>6875000</v>
      </c>
      <c r="Q67" s="24">
        <v>0</v>
      </c>
      <c r="R67" s="24">
        <v>0</v>
      </c>
      <c r="S67" s="24">
        <v>0</v>
      </c>
      <c r="T67" s="24">
        <v>0</v>
      </c>
      <c r="U67" s="24">
        <v>2707000</v>
      </c>
      <c r="V67" s="24">
        <v>0</v>
      </c>
      <c r="W67" s="24">
        <v>0</v>
      </c>
      <c r="X67" s="24">
        <v>0</v>
      </c>
    </row>
    <row r="68" spans="1:24" ht="12.75">
      <c r="A68" s="8" t="s">
        <v>124</v>
      </c>
      <c r="B68" s="11">
        <v>21109947</v>
      </c>
      <c r="C68" s="11">
        <v>142300000</v>
      </c>
      <c r="D68" s="11">
        <v>545161299</v>
      </c>
      <c r="E68" s="11">
        <v>12579000</v>
      </c>
      <c r="F68" s="11">
        <v>74482621</v>
      </c>
      <c r="G68" s="11">
        <v>200000</v>
      </c>
      <c r="H68" s="11">
        <v>29491000</v>
      </c>
      <c r="I68" s="11">
        <v>18000000</v>
      </c>
      <c r="J68" s="11">
        <v>51184000</v>
      </c>
      <c r="K68" s="11">
        <v>35392000</v>
      </c>
      <c r="L68" s="11">
        <v>79545000</v>
      </c>
      <c r="M68" s="11">
        <v>5091000</v>
      </c>
      <c r="N68" s="11">
        <v>10663000</v>
      </c>
      <c r="O68" s="11">
        <v>23653500</v>
      </c>
      <c r="P68" s="11">
        <v>43462738</v>
      </c>
      <c r="Q68" s="11">
        <v>0</v>
      </c>
      <c r="R68" s="11">
        <v>50854000</v>
      </c>
      <c r="S68" s="11">
        <v>2280000</v>
      </c>
      <c r="T68" s="11">
        <v>18000000</v>
      </c>
      <c r="U68" s="11">
        <v>39320000</v>
      </c>
      <c r="V68" s="11">
        <v>52535985</v>
      </c>
      <c r="W68" s="11">
        <v>13627146</v>
      </c>
      <c r="X68" s="11">
        <v>361000</v>
      </c>
    </row>
    <row r="69" spans="1:24" ht="12.75">
      <c r="A69" s="17" t="s">
        <v>125</v>
      </c>
      <c r="B69" s="24">
        <v>0</v>
      </c>
      <c r="C69" s="24">
        <v>0</v>
      </c>
      <c r="D69" s="24">
        <v>20000000</v>
      </c>
      <c r="E69" s="24">
        <v>0</v>
      </c>
      <c r="F69" s="24">
        <v>0</v>
      </c>
      <c r="G69" s="24">
        <v>200000</v>
      </c>
      <c r="H69" s="24">
        <v>29491000</v>
      </c>
      <c r="I69" s="24">
        <v>18000000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100000</v>
      </c>
      <c r="Q69" s="24">
        <v>0</v>
      </c>
      <c r="R69" s="24">
        <v>50854000</v>
      </c>
      <c r="S69" s="24">
        <v>60000</v>
      </c>
      <c r="T69" s="24">
        <v>0</v>
      </c>
      <c r="U69" s="24">
        <v>250000</v>
      </c>
      <c r="V69" s="24">
        <v>0</v>
      </c>
      <c r="W69" s="24">
        <v>0</v>
      </c>
      <c r="X69" s="24">
        <v>251000</v>
      </c>
    </row>
    <row r="70" spans="1:24" ht="12.75">
      <c r="A70" s="17" t="s">
        <v>126</v>
      </c>
      <c r="B70" s="24">
        <v>21109947</v>
      </c>
      <c r="C70" s="24">
        <v>142300000</v>
      </c>
      <c r="D70" s="24">
        <v>525161299</v>
      </c>
      <c r="E70" s="24">
        <v>12579000</v>
      </c>
      <c r="F70" s="24">
        <v>74482621</v>
      </c>
      <c r="G70" s="24">
        <v>0</v>
      </c>
      <c r="H70" s="24">
        <v>0</v>
      </c>
      <c r="I70" s="24">
        <v>0</v>
      </c>
      <c r="J70" s="24">
        <v>51184000</v>
      </c>
      <c r="K70" s="24">
        <v>35392000</v>
      </c>
      <c r="L70" s="24">
        <v>79545000</v>
      </c>
      <c r="M70" s="24">
        <v>5091000</v>
      </c>
      <c r="N70" s="24">
        <v>10663000</v>
      </c>
      <c r="O70" s="24">
        <v>23653500</v>
      </c>
      <c r="P70" s="24">
        <v>43362738</v>
      </c>
      <c r="Q70" s="24">
        <v>0</v>
      </c>
      <c r="R70" s="24">
        <v>0</v>
      </c>
      <c r="S70" s="24">
        <v>0</v>
      </c>
      <c r="T70" s="24">
        <v>18000000</v>
      </c>
      <c r="U70" s="24">
        <v>38710000</v>
      </c>
      <c r="V70" s="24">
        <v>52535985</v>
      </c>
      <c r="W70" s="24">
        <v>13627146</v>
      </c>
      <c r="X70" s="24">
        <v>0</v>
      </c>
    </row>
    <row r="71" spans="1:24" ht="12.75">
      <c r="A71" s="17" t="s">
        <v>127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2220000</v>
      </c>
      <c r="T71" s="24">
        <v>0</v>
      </c>
      <c r="U71" s="24">
        <v>360000</v>
      </c>
      <c r="V71" s="24">
        <v>0</v>
      </c>
      <c r="W71" s="24">
        <v>0</v>
      </c>
      <c r="X71" s="24">
        <v>110000</v>
      </c>
    </row>
    <row r="72" spans="1:24" ht="12.75">
      <c r="A72" s="8" t="s">
        <v>128</v>
      </c>
      <c r="B72" s="11">
        <v>2200000</v>
      </c>
      <c r="C72" s="11">
        <v>6500000</v>
      </c>
      <c r="D72" s="11">
        <v>5400000</v>
      </c>
      <c r="E72" s="11">
        <v>5700000</v>
      </c>
      <c r="F72" s="11">
        <v>4806000</v>
      </c>
      <c r="G72" s="11">
        <v>765270</v>
      </c>
      <c r="H72" s="11">
        <v>2084000</v>
      </c>
      <c r="I72" s="11">
        <v>0</v>
      </c>
      <c r="J72" s="11">
        <v>0</v>
      </c>
      <c r="K72" s="11">
        <v>0</v>
      </c>
      <c r="L72" s="11">
        <v>2150000</v>
      </c>
      <c r="M72" s="11">
        <v>2850000</v>
      </c>
      <c r="N72" s="11">
        <v>4950000</v>
      </c>
      <c r="O72" s="11">
        <v>0</v>
      </c>
      <c r="P72" s="11">
        <v>4600200</v>
      </c>
      <c r="Q72" s="11">
        <v>300000</v>
      </c>
      <c r="R72" s="11">
        <v>9300000</v>
      </c>
      <c r="S72" s="11">
        <v>1300000</v>
      </c>
      <c r="T72" s="11">
        <v>0</v>
      </c>
      <c r="U72" s="11">
        <v>9035000</v>
      </c>
      <c r="V72" s="11">
        <v>10000000</v>
      </c>
      <c r="W72" s="11">
        <v>893300</v>
      </c>
      <c r="X72" s="11">
        <v>4633000</v>
      </c>
    </row>
    <row r="73" spans="1:24" ht="12.75">
      <c r="A73" s="8" t="s">
        <v>129</v>
      </c>
      <c r="B73" s="11">
        <v>15485288</v>
      </c>
      <c r="C73" s="11">
        <v>17250000</v>
      </c>
      <c r="D73" s="11">
        <v>5340000</v>
      </c>
      <c r="E73" s="11">
        <v>3073100</v>
      </c>
      <c r="F73" s="11">
        <v>13866692</v>
      </c>
      <c r="G73" s="11">
        <v>0</v>
      </c>
      <c r="H73" s="11">
        <v>1630000</v>
      </c>
      <c r="I73" s="11">
        <v>12190000</v>
      </c>
      <c r="J73" s="11">
        <v>8000000</v>
      </c>
      <c r="K73" s="11">
        <v>0</v>
      </c>
      <c r="L73" s="11">
        <v>3873227</v>
      </c>
      <c r="M73" s="11">
        <v>600000</v>
      </c>
      <c r="N73" s="11">
        <v>4950000</v>
      </c>
      <c r="O73" s="11">
        <v>1510000</v>
      </c>
      <c r="P73" s="11">
        <v>9790000</v>
      </c>
      <c r="Q73" s="11">
        <v>0</v>
      </c>
      <c r="R73" s="11">
        <v>0</v>
      </c>
      <c r="S73" s="11">
        <v>85000</v>
      </c>
      <c r="T73" s="11">
        <v>0</v>
      </c>
      <c r="U73" s="11">
        <v>19232383</v>
      </c>
      <c r="V73" s="11">
        <v>3430473</v>
      </c>
      <c r="W73" s="11">
        <v>175000</v>
      </c>
      <c r="X73" s="11">
        <v>578200</v>
      </c>
    </row>
    <row r="74" spans="1:24" ht="12.75">
      <c r="A74" s="8" t="s">
        <v>130</v>
      </c>
      <c r="B74" s="11">
        <v>11200000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200000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25.5">
      <c r="A75" s="26" t="s">
        <v>131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12.75">
      <c r="A76" s="28" t="s">
        <v>119</v>
      </c>
      <c r="B76" s="29">
        <f>IF(B40=0,0,B63*100/B40)</f>
        <v>59.75098410373817</v>
      </c>
      <c r="C76" s="29">
        <f aca="true" t="shared" si="40" ref="C76:X76">IF(C40=0,0,C63*100/C40)</f>
        <v>43.22319899063465</v>
      </c>
      <c r="D76" s="29">
        <f t="shared" si="40"/>
        <v>47.741283970413896</v>
      </c>
      <c r="E76" s="29">
        <f t="shared" si="40"/>
        <v>23.33755802973564</v>
      </c>
      <c r="F76" s="29">
        <f t="shared" si="40"/>
        <v>38.00279271672926</v>
      </c>
      <c r="G76" s="29">
        <f t="shared" si="40"/>
        <v>0</v>
      </c>
      <c r="H76" s="29">
        <f t="shared" si="40"/>
        <v>0</v>
      </c>
      <c r="I76" s="29">
        <f t="shared" si="40"/>
        <v>0</v>
      </c>
      <c r="J76" s="29">
        <f t="shared" si="40"/>
        <v>0</v>
      </c>
      <c r="K76" s="29">
        <f t="shared" si="40"/>
        <v>5.348737697903295</v>
      </c>
      <c r="L76" s="29">
        <f t="shared" si="40"/>
        <v>19.04845805592523</v>
      </c>
      <c r="M76" s="29">
        <f t="shared" si="40"/>
        <v>96.97945511732715</v>
      </c>
      <c r="N76" s="29">
        <f t="shared" si="40"/>
        <v>50.28648792399004</v>
      </c>
      <c r="O76" s="29">
        <f t="shared" si="40"/>
        <v>12.39250774640532</v>
      </c>
      <c r="P76" s="29">
        <f t="shared" si="40"/>
        <v>18.644107886750138</v>
      </c>
      <c r="Q76" s="29">
        <f t="shared" si="40"/>
        <v>98.53687085446742</v>
      </c>
      <c r="R76" s="29">
        <f t="shared" si="40"/>
        <v>0</v>
      </c>
      <c r="S76" s="29">
        <f t="shared" si="40"/>
        <v>98.5407605412589</v>
      </c>
      <c r="T76" s="29">
        <f t="shared" si="40"/>
        <v>31.55893536121673</v>
      </c>
      <c r="U76" s="29">
        <f t="shared" si="40"/>
        <v>69.83739293087143</v>
      </c>
      <c r="V76" s="29">
        <f t="shared" si="40"/>
        <v>52.51730393445023</v>
      </c>
      <c r="W76" s="29">
        <f t="shared" si="40"/>
        <v>46.0426525118999</v>
      </c>
      <c r="X76" s="29">
        <f t="shared" si="40"/>
        <v>0</v>
      </c>
    </row>
    <row r="77" spans="1:24" ht="12.75">
      <c r="A77" s="17" t="s">
        <v>132</v>
      </c>
      <c r="B77" s="18">
        <f>IF(B40=0,0,B64*100/B40)</f>
        <v>6.440456318889083</v>
      </c>
      <c r="C77" s="18">
        <f aca="true" t="shared" si="41" ref="C77:X77">IF(C40=0,0,C64*100/C40)</f>
        <v>8.20622236811062</v>
      </c>
      <c r="D77" s="18">
        <f t="shared" si="41"/>
        <v>16.571031387313386</v>
      </c>
      <c r="E77" s="18">
        <f t="shared" si="41"/>
        <v>8.97598385759063</v>
      </c>
      <c r="F77" s="18">
        <f t="shared" si="41"/>
        <v>10.635092518949149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5.348737697903295</v>
      </c>
      <c r="L77" s="18">
        <f t="shared" si="41"/>
        <v>15.136747791971853</v>
      </c>
      <c r="M77" s="18">
        <f t="shared" si="41"/>
        <v>0</v>
      </c>
      <c r="N77" s="18">
        <f t="shared" si="41"/>
        <v>48.35239223460581</v>
      </c>
      <c r="O77" s="18">
        <f t="shared" si="41"/>
        <v>12.39250774640532</v>
      </c>
      <c r="P77" s="18">
        <f t="shared" si="41"/>
        <v>2.003911128271153</v>
      </c>
      <c r="Q77" s="18">
        <f t="shared" si="41"/>
        <v>98.53687085446742</v>
      </c>
      <c r="R77" s="18">
        <f t="shared" si="41"/>
        <v>0</v>
      </c>
      <c r="S77" s="18">
        <f t="shared" si="41"/>
        <v>0</v>
      </c>
      <c r="T77" s="18">
        <f t="shared" si="41"/>
        <v>19.011406844106464</v>
      </c>
      <c r="U77" s="18">
        <f t="shared" si="41"/>
        <v>13.075878187582246</v>
      </c>
      <c r="V77" s="18">
        <f t="shared" si="41"/>
        <v>7.19800600261875</v>
      </c>
      <c r="W77" s="18">
        <f t="shared" si="41"/>
        <v>0</v>
      </c>
      <c r="X77" s="18">
        <f t="shared" si="41"/>
        <v>0</v>
      </c>
    </row>
    <row r="78" spans="1:24" ht="12.75">
      <c r="A78" s="17" t="s">
        <v>133</v>
      </c>
      <c r="B78" s="18">
        <f>IF(B40=0,0,B65*100/B40)</f>
        <v>44.4549003463766</v>
      </c>
      <c r="C78" s="18">
        <f aca="true" t="shared" si="42" ref="C78:X78">IF(C40=0,0,C65*100/C40)</f>
        <v>27.323643152420324</v>
      </c>
      <c r="D78" s="18">
        <f t="shared" si="42"/>
        <v>10.338599185574585</v>
      </c>
      <c r="E78" s="18">
        <f t="shared" si="42"/>
        <v>0</v>
      </c>
      <c r="F78" s="18">
        <f t="shared" si="42"/>
        <v>14.692566661981148</v>
      </c>
      <c r="G78" s="18">
        <f t="shared" si="42"/>
        <v>0</v>
      </c>
      <c r="H78" s="18">
        <f t="shared" si="42"/>
        <v>0</v>
      </c>
      <c r="I78" s="18">
        <f t="shared" si="42"/>
        <v>0</v>
      </c>
      <c r="J78" s="18">
        <f t="shared" si="42"/>
        <v>0</v>
      </c>
      <c r="K78" s="18">
        <f t="shared" si="42"/>
        <v>0</v>
      </c>
      <c r="L78" s="18">
        <f t="shared" si="42"/>
        <v>3.3111635794938428</v>
      </c>
      <c r="M78" s="18">
        <f t="shared" si="42"/>
        <v>50.69804788702046</v>
      </c>
      <c r="N78" s="18">
        <f t="shared" si="42"/>
        <v>0</v>
      </c>
      <c r="O78" s="18">
        <f t="shared" si="42"/>
        <v>0</v>
      </c>
      <c r="P78" s="18">
        <f t="shared" si="42"/>
        <v>2.9643822164179583</v>
      </c>
      <c r="Q78" s="18">
        <f t="shared" si="42"/>
        <v>0</v>
      </c>
      <c r="R78" s="18">
        <f t="shared" si="42"/>
        <v>0</v>
      </c>
      <c r="S78" s="18">
        <f t="shared" si="42"/>
        <v>98.5407605412589</v>
      </c>
      <c r="T78" s="18">
        <f t="shared" si="42"/>
        <v>5.7034220532319395</v>
      </c>
      <c r="U78" s="18">
        <f t="shared" si="42"/>
        <v>6.829007695970998</v>
      </c>
      <c r="V78" s="18">
        <f t="shared" si="42"/>
        <v>25.1673961077963</v>
      </c>
      <c r="W78" s="18">
        <f t="shared" si="42"/>
        <v>27.945257517073156</v>
      </c>
      <c r="X78" s="18">
        <f t="shared" si="42"/>
        <v>0</v>
      </c>
    </row>
    <row r="79" spans="1:24" ht="12.75">
      <c r="A79" s="17" t="s">
        <v>134</v>
      </c>
      <c r="B79" s="18">
        <f>IF(B40=0,0,B66*100/B40)</f>
        <v>8.855627438472489</v>
      </c>
      <c r="C79" s="18">
        <f aca="true" t="shared" si="43" ref="C79:X79">IF(C40=0,0,C66*100/C40)</f>
        <v>6.838518640092183</v>
      </c>
      <c r="D79" s="18">
        <f t="shared" si="43"/>
        <v>20.36161747456988</v>
      </c>
      <c r="E79" s="18">
        <f t="shared" si="43"/>
        <v>3.590393543036252</v>
      </c>
      <c r="F79" s="18">
        <f t="shared" si="43"/>
        <v>8.89638067636167</v>
      </c>
      <c r="G79" s="18">
        <f t="shared" si="43"/>
        <v>0</v>
      </c>
      <c r="H79" s="18">
        <f t="shared" si="43"/>
        <v>0</v>
      </c>
      <c r="I79" s="18">
        <f t="shared" si="43"/>
        <v>0</v>
      </c>
      <c r="J79" s="18">
        <f t="shared" si="43"/>
        <v>0</v>
      </c>
      <c r="K79" s="18">
        <f t="shared" si="43"/>
        <v>0</v>
      </c>
      <c r="L79" s="18">
        <f t="shared" si="43"/>
        <v>0</v>
      </c>
      <c r="M79" s="18">
        <f t="shared" si="43"/>
        <v>46.281407230306684</v>
      </c>
      <c r="N79" s="18">
        <f t="shared" si="43"/>
        <v>0</v>
      </c>
      <c r="O79" s="18">
        <f t="shared" si="43"/>
        <v>0</v>
      </c>
      <c r="P79" s="18">
        <f t="shared" si="43"/>
        <v>4.007822256542306</v>
      </c>
      <c r="Q79" s="18">
        <f t="shared" si="43"/>
        <v>0</v>
      </c>
      <c r="R79" s="18">
        <f t="shared" si="43"/>
        <v>0</v>
      </c>
      <c r="S79" s="18">
        <f t="shared" si="43"/>
        <v>0</v>
      </c>
      <c r="T79" s="18">
        <f t="shared" si="43"/>
        <v>6.844106463878327</v>
      </c>
      <c r="U79" s="18">
        <f t="shared" si="43"/>
        <v>48.72443871101152</v>
      </c>
      <c r="V79" s="18">
        <f t="shared" si="43"/>
        <v>20.151901824035185</v>
      </c>
      <c r="W79" s="18">
        <f t="shared" si="43"/>
        <v>18.09739499482675</v>
      </c>
      <c r="X79" s="18">
        <f t="shared" si="43"/>
        <v>0</v>
      </c>
    </row>
    <row r="80" spans="1:24" ht="12.75">
      <c r="A80" s="17" t="s">
        <v>135</v>
      </c>
      <c r="B80" s="18">
        <f>IF(B40=0,0,B67*100/B40)</f>
        <v>0</v>
      </c>
      <c r="C80" s="18">
        <f aca="true" t="shared" si="44" ref="C80:X80">IF(C40=0,0,C67*100/C40)</f>
        <v>0.8548148300115229</v>
      </c>
      <c r="D80" s="18">
        <f t="shared" si="44"/>
        <v>0.4700359229560471</v>
      </c>
      <c r="E80" s="18">
        <f t="shared" si="44"/>
        <v>10.771180629108757</v>
      </c>
      <c r="F80" s="18">
        <f t="shared" si="44"/>
        <v>3.778752859437293</v>
      </c>
      <c r="G80" s="18">
        <f t="shared" si="44"/>
        <v>0</v>
      </c>
      <c r="H80" s="18">
        <f t="shared" si="44"/>
        <v>0</v>
      </c>
      <c r="I80" s="18">
        <f t="shared" si="44"/>
        <v>0</v>
      </c>
      <c r="J80" s="18">
        <f t="shared" si="44"/>
        <v>0</v>
      </c>
      <c r="K80" s="18">
        <f t="shared" si="44"/>
        <v>0</v>
      </c>
      <c r="L80" s="18">
        <f t="shared" si="44"/>
        <v>0.6005466844595353</v>
      </c>
      <c r="M80" s="18">
        <f t="shared" si="44"/>
        <v>0</v>
      </c>
      <c r="N80" s="18">
        <f t="shared" si="44"/>
        <v>1.9340956893842323</v>
      </c>
      <c r="O80" s="18">
        <f t="shared" si="44"/>
        <v>0</v>
      </c>
      <c r="P80" s="18">
        <f t="shared" si="44"/>
        <v>9.66799228551872</v>
      </c>
      <c r="Q80" s="18">
        <f t="shared" si="44"/>
        <v>0</v>
      </c>
      <c r="R80" s="18">
        <f t="shared" si="44"/>
        <v>0</v>
      </c>
      <c r="S80" s="18">
        <f t="shared" si="44"/>
        <v>0</v>
      </c>
      <c r="T80" s="18">
        <f t="shared" si="44"/>
        <v>0</v>
      </c>
      <c r="U80" s="18">
        <f t="shared" si="44"/>
        <v>1.20806833630666</v>
      </c>
      <c r="V80" s="18">
        <f t="shared" si="44"/>
        <v>0</v>
      </c>
      <c r="W80" s="18">
        <f t="shared" si="44"/>
        <v>0</v>
      </c>
      <c r="X80" s="18">
        <f t="shared" si="44"/>
        <v>0</v>
      </c>
    </row>
    <row r="81" spans="1:24" ht="12.75">
      <c r="A81" s="8" t="s">
        <v>124</v>
      </c>
      <c r="B81" s="30">
        <f>IF(B40=0,0,B68*100/B40)</f>
        <v>16.994711443445457</v>
      </c>
      <c r="C81" s="30">
        <f aca="true" t="shared" si="45" ref="C81:X81">IF(C40=0,0,C68*100/C40)</f>
        <v>48.65606012425588</v>
      </c>
      <c r="D81" s="30">
        <f t="shared" si="45"/>
        <v>51.24907886707651</v>
      </c>
      <c r="E81" s="30">
        <f t="shared" si="45"/>
        <v>45.16356037785302</v>
      </c>
      <c r="F81" s="30">
        <f t="shared" si="45"/>
        <v>49.57006041231695</v>
      </c>
      <c r="G81" s="30">
        <f t="shared" si="45"/>
        <v>20.7195914096574</v>
      </c>
      <c r="H81" s="30">
        <f t="shared" si="45"/>
        <v>88.81493750941124</v>
      </c>
      <c r="I81" s="30">
        <f t="shared" si="45"/>
        <v>59.62239152037098</v>
      </c>
      <c r="J81" s="30">
        <f t="shared" si="45"/>
        <v>86.48283319816167</v>
      </c>
      <c r="K81" s="30">
        <f t="shared" si="45"/>
        <v>94.65126230209671</v>
      </c>
      <c r="L81" s="30">
        <f t="shared" si="45"/>
        <v>75.25328769452507</v>
      </c>
      <c r="M81" s="30">
        <f t="shared" si="45"/>
        <v>1.800444210009075</v>
      </c>
      <c r="N81" s="30">
        <f t="shared" si="45"/>
        <v>25.779077919880088</v>
      </c>
      <c r="O81" s="30">
        <f t="shared" si="45"/>
        <v>82.35038122758765</v>
      </c>
      <c r="P81" s="30">
        <f t="shared" si="45"/>
        <v>61.11962410058492</v>
      </c>
      <c r="Q81" s="30">
        <f t="shared" si="45"/>
        <v>0</v>
      </c>
      <c r="R81" s="30">
        <f t="shared" si="45"/>
        <v>84.53968148419058</v>
      </c>
      <c r="S81" s="30">
        <f t="shared" si="45"/>
        <v>0.8608191373686118</v>
      </c>
      <c r="T81" s="30">
        <f t="shared" si="45"/>
        <v>68.44106463878327</v>
      </c>
      <c r="U81" s="30">
        <f t="shared" si="45"/>
        <v>17.54756076231174</v>
      </c>
      <c r="V81" s="30">
        <f t="shared" si="45"/>
        <v>37.81543353834886</v>
      </c>
      <c r="W81" s="30">
        <f t="shared" si="45"/>
        <v>50.034864678014756</v>
      </c>
      <c r="X81" s="30">
        <f t="shared" si="45"/>
        <v>6.478590143928789</v>
      </c>
    </row>
    <row r="82" spans="1:24" ht="12.75">
      <c r="A82" s="17" t="s">
        <v>136</v>
      </c>
      <c r="B82" s="18">
        <f>IF(B40=0,0,B69*100/B40)</f>
        <v>0</v>
      </c>
      <c r="C82" s="18">
        <f aca="true" t="shared" si="46" ref="C82:X82">IF(C40=0,0,C69*100/C40)</f>
        <v>0</v>
      </c>
      <c r="D82" s="18">
        <f t="shared" si="46"/>
        <v>1.8801436918241885</v>
      </c>
      <c r="E82" s="18">
        <f t="shared" si="46"/>
        <v>0</v>
      </c>
      <c r="F82" s="18">
        <f t="shared" si="46"/>
        <v>0</v>
      </c>
      <c r="G82" s="18">
        <f t="shared" si="46"/>
        <v>20.7195914096574</v>
      </c>
      <c r="H82" s="18">
        <f t="shared" si="46"/>
        <v>88.81493750941124</v>
      </c>
      <c r="I82" s="18">
        <f t="shared" si="46"/>
        <v>59.62239152037098</v>
      </c>
      <c r="J82" s="18">
        <f t="shared" si="46"/>
        <v>0</v>
      </c>
      <c r="K82" s="18">
        <f t="shared" si="46"/>
        <v>0</v>
      </c>
      <c r="L82" s="18">
        <f t="shared" si="46"/>
        <v>0</v>
      </c>
      <c r="M82" s="18">
        <f t="shared" si="46"/>
        <v>0</v>
      </c>
      <c r="N82" s="18">
        <f t="shared" si="46"/>
        <v>0</v>
      </c>
      <c r="O82" s="18">
        <f t="shared" si="46"/>
        <v>0</v>
      </c>
      <c r="P82" s="18">
        <f t="shared" si="46"/>
        <v>0.14062534233481774</v>
      </c>
      <c r="Q82" s="18">
        <f t="shared" si="46"/>
        <v>0</v>
      </c>
      <c r="R82" s="18">
        <f t="shared" si="46"/>
        <v>84.53968148419058</v>
      </c>
      <c r="S82" s="18">
        <f t="shared" si="46"/>
        <v>0.022653135193910837</v>
      </c>
      <c r="T82" s="18">
        <f t="shared" si="46"/>
        <v>0</v>
      </c>
      <c r="U82" s="18">
        <f t="shared" si="46"/>
        <v>0.11156892651520688</v>
      </c>
      <c r="V82" s="18">
        <f t="shared" si="46"/>
        <v>0</v>
      </c>
      <c r="W82" s="18">
        <f t="shared" si="46"/>
        <v>0</v>
      </c>
      <c r="X82" s="18">
        <f t="shared" si="46"/>
        <v>4.504504504504505</v>
      </c>
    </row>
    <row r="83" spans="1:24" ht="12.75">
      <c r="A83" s="17" t="s">
        <v>137</v>
      </c>
      <c r="B83" s="18">
        <f>IF(B40=0,0,B70*100/B40)</f>
        <v>16.994711443445457</v>
      </c>
      <c r="C83" s="18">
        <f aca="true" t="shared" si="47" ref="C83:X83">IF(C40=0,0,C70*100/C40)</f>
        <v>48.65606012425588</v>
      </c>
      <c r="D83" s="18">
        <f t="shared" si="47"/>
        <v>49.368935175252325</v>
      </c>
      <c r="E83" s="18">
        <f t="shared" si="47"/>
        <v>45.16356037785302</v>
      </c>
      <c r="F83" s="18">
        <f t="shared" si="47"/>
        <v>49.57006041231695</v>
      </c>
      <c r="G83" s="18">
        <f t="shared" si="47"/>
        <v>0</v>
      </c>
      <c r="H83" s="18">
        <f t="shared" si="47"/>
        <v>0</v>
      </c>
      <c r="I83" s="18">
        <f t="shared" si="47"/>
        <v>0</v>
      </c>
      <c r="J83" s="18">
        <f t="shared" si="47"/>
        <v>86.48283319816167</v>
      </c>
      <c r="K83" s="18">
        <f t="shared" si="47"/>
        <v>94.65126230209671</v>
      </c>
      <c r="L83" s="18">
        <f t="shared" si="47"/>
        <v>75.25328769452507</v>
      </c>
      <c r="M83" s="18">
        <f t="shared" si="47"/>
        <v>1.800444210009075</v>
      </c>
      <c r="N83" s="18">
        <f t="shared" si="47"/>
        <v>25.779077919880088</v>
      </c>
      <c r="O83" s="18">
        <f t="shared" si="47"/>
        <v>82.35038122758765</v>
      </c>
      <c r="P83" s="18">
        <f t="shared" si="47"/>
        <v>60.9789987582501</v>
      </c>
      <c r="Q83" s="18">
        <f t="shared" si="47"/>
        <v>0</v>
      </c>
      <c r="R83" s="18">
        <f t="shared" si="47"/>
        <v>0</v>
      </c>
      <c r="S83" s="18">
        <f t="shared" si="47"/>
        <v>0</v>
      </c>
      <c r="T83" s="18">
        <f t="shared" si="47"/>
        <v>68.44106463878327</v>
      </c>
      <c r="U83" s="18">
        <f t="shared" si="47"/>
        <v>17.275332581614634</v>
      </c>
      <c r="V83" s="18">
        <f t="shared" si="47"/>
        <v>37.81543353834886</v>
      </c>
      <c r="W83" s="18">
        <f t="shared" si="47"/>
        <v>50.034864678014756</v>
      </c>
      <c r="X83" s="18">
        <f t="shared" si="47"/>
        <v>0</v>
      </c>
    </row>
    <row r="84" spans="1:24" ht="12.75">
      <c r="A84" s="17" t="s">
        <v>138</v>
      </c>
      <c r="B84" s="18">
        <f>IF(B40=0,0,B71*100/B40)</f>
        <v>0</v>
      </c>
      <c r="C84" s="18">
        <f aca="true" t="shared" si="48" ref="C84:X84">IF(C40=0,0,C71*100/C40)</f>
        <v>0</v>
      </c>
      <c r="D84" s="18">
        <f t="shared" si="48"/>
        <v>0</v>
      </c>
      <c r="E84" s="18">
        <f t="shared" si="48"/>
        <v>0</v>
      </c>
      <c r="F84" s="18">
        <f t="shared" si="48"/>
        <v>0</v>
      </c>
      <c r="G84" s="18">
        <f t="shared" si="48"/>
        <v>0</v>
      </c>
      <c r="H84" s="18">
        <f t="shared" si="48"/>
        <v>0</v>
      </c>
      <c r="I84" s="18">
        <f t="shared" si="48"/>
        <v>0</v>
      </c>
      <c r="J84" s="18">
        <f t="shared" si="48"/>
        <v>0</v>
      </c>
      <c r="K84" s="18">
        <f t="shared" si="48"/>
        <v>0</v>
      </c>
      <c r="L84" s="18">
        <f t="shared" si="48"/>
        <v>0</v>
      </c>
      <c r="M84" s="18">
        <f t="shared" si="48"/>
        <v>0</v>
      </c>
      <c r="N84" s="18">
        <f t="shared" si="48"/>
        <v>0</v>
      </c>
      <c r="O84" s="18">
        <f t="shared" si="48"/>
        <v>0</v>
      </c>
      <c r="P84" s="18">
        <f t="shared" si="48"/>
        <v>0</v>
      </c>
      <c r="Q84" s="18">
        <f t="shared" si="48"/>
        <v>0</v>
      </c>
      <c r="R84" s="18">
        <f t="shared" si="48"/>
        <v>0</v>
      </c>
      <c r="S84" s="18">
        <f t="shared" si="48"/>
        <v>0.8381660021747009</v>
      </c>
      <c r="T84" s="18">
        <f t="shared" si="48"/>
        <v>0</v>
      </c>
      <c r="U84" s="18">
        <f t="shared" si="48"/>
        <v>0.16065925418189791</v>
      </c>
      <c r="V84" s="18">
        <f t="shared" si="48"/>
        <v>0</v>
      </c>
      <c r="W84" s="18">
        <f t="shared" si="48"/>
        <v>0</v>
      </c>
      <c r="X84" s="18">
        <f t="shared" si="48"/>
        <v>1.974085639424285</v>
      </c>
    </row>
    <row r="85" spans="1:24" ht="12.75">
      <c r="A85" s="8" t="s">
        <v>128</v>
      </c>
      <c r="B85" s="30">
        <f>IF(B40=0,0,B72*100/B40)</f>
        <v>1.771125487694498</v>
      </c>
      <c r="C85" s="30">
        <f aca="true" t="shared" si="49" ref="C85:X85">IF(C40=0,0,C72*100/C40)</f>
        <v>2.2225185580299596</v>
      </c>
      <c r="D85" s="30">
        <f t="shared" si="49"/>
        <v>0.5076387967925309</v>
      </c>
      <c r="E85" s="30">
        <f t="shared" si="49"/>
        <v>20.465243195306638</v>
      </c>
      <c r="F85" s="30">
        <f t="shared" si="49"/>
        <v>3.1985140579517903</v>
      </c>
      <c r="G85" s="30">
        <f t="shared" si="49"/>
        <v>79.2804085903426</v>
      </c>
      <c r="H85" s="30">
        <f t="shared" si="49"/>
        <v>6.2761632284294535</v>
      </c>
      <c r="I85" s="30">
        <f t="shared" si="49"/>
        <v>0</v>
      </c>
      <c r="J85" s="30">
        <f t="shared" si="49"/>
        <v>0</v>
      </c>
      <c r="K85" s="30">
        <f t="shared" si="49"/>
        <v>0</v>
      </c>
      <c r="L85" s="30">
        <f t="shared" si="49"/>
        <v>2.0340004845462176</v>
      </c>
      <c r="M85" s="30">
        <f t="shared" si="49"/>
        <v>1.0079092513309496</v>
      </c>
      <c r="N85" s="30">
        <f t="shared" si="49"/>
        <v>11.967217078064937</v>
      </c>
      <c r="O85" s="30">
        <f t="shared" si="49"/>
        <v>0</v>
      </c>
      <c r="P85" s="30">
        <f t="shared" si="49"/>
        <v>6.469046998086286</v>
      </c>
      <c r="Q85" s="30">
        <f t="shared" si="49"/>
        <v>1.463129145532579</v>
      </c>
      <c r="R85" s="30">
        <f t="shared" si="49"/>
        <v>15.460318515809423</v>
      </c>
      <c r="S85" s="30">
        <f t="shared" si="49"/>
        <v>0.4908179292014015</v>
      </c>
      <c r="T85" s="30">
        <f t="shared" si="49"/>
        <v>0</v>
      </c>
      <c r="U85" s="30">
        <f t="shared" si="49"/>
        <v>4.032101004259577</v>
      </c>
      <c r="V85" s="30">
        <f t="shared" si="49"/>
        <v>7.19800600261875</v>
      </c>
      <c r="W85" s="30">
        <f t="shared" si="49"/>
        <v>3.279934376344877</v>
      </c>
      <c r="X85" s="30">
        <f t="shared" si="49"/>
        <v>83.14489788593374</v>
      </c>
    </row>
    <row r="86" spans="1:24" ht="12.75">
      <c r="A86" s="8" t="s">
        <v>129</v>
      </c>
      <c r="B86" s="30">
        <f>IF(B40=0,0,B73*100/B40)</f>
        <v>12.46654011867716</v>
      </c>
      <c r="C86" s="30">
        <f aca="true" t="shared" si="50" ref="C86:X86">IF(C40=0,0,C73*100/C40)</f>
        <v>5.898222327079508</v>
      </c>
      <c r="D86" s="30">
        <f t="shared" si="50"/>
        <v>0.5019983657170584</v>
      </c>
      <c r="E86" s="30">
        <f t="shared" si="50"/>
        <v>11.033638397104706</v>
      </c>
      <c r="F86" s="30">
        <f t="shared" si="50"/>
        <v>9.228632813002003</v>
      </c>
      <c r="G86" s="30">
        <f t="shared" si="50"/>
        <v>0</v>
      </c>
      <c r="H86" s="30">
        <f t="shared" si="50"/>
        <v>4.908899262159314</v>
      </c>
      <c r="I86" s="30">
        <f t="shared" si="50"/>
        <v>40.37760847962902</v>
      </c>
      <c r="J86" s="30">
        <f t="shared" si="50"/>
        <v>13.517166801838334</v>
      </c>
      <c r="K86" s="30">
        <f t="shared" si="50"/>
        <v>0</v>
      </c>
      <c r="L86" s="30">
        <f t="shared" si="50"/>
        <v>3.6642537650034854</v>
      </c>
      <c r="M86" s="30">
        <f t="shared" si="50"/>
        <v>0.21219142133283148</v>
      </c>
      <c r="N86" s="30">
        <f t="shared" si="50"/>
        <v>11.967217078064937</v>
      </c>
      <c r="O86" s="30">
        <f t="shared" si="50"/>
        <v>5.257111026007033</v>
      </c>
      <c r="P86" s="30">
        <f t="shared" si="50"/>
        <v>13.767221014578658</v>
      </c>
      <c r="Q86" s="30">
        <f t="shared" si="50"/>
        <v>0</v>
      </c>
      <c r="R86" s="30">
        <f t="shared" si="50"/>
        <v>0</v>
      </c>
      <c r="S86" s="30">
        <f t="shared" si="50"/>
        <v>0.03209194152470702</v>
      </c>
      <c r="T86" s="30">
        <f t="shared" si="50"/>
        <v>0</v>
      </c>
      <c r="U86" s="30">
        <f t="shared" si="50"/>
        <v>8.582945302557256</v>
      </c>
      <c r="V86" s="30">
        <f t="shared" si="50"/>
        <v>2.469256524582155</v>
      </c>
      <c r="W86" s="30">
        <f t="shared" si="50"/>
        <v>0.6425484337404606</v>
      </c>
      <c r="X86" s="30">
        <f t="shared" si="50"/>
        <v>10.376511970137468</v>
      </c>
    </row>
    <row r="87" spans="1:24" ht="12.75">
      <c r="A87" s="8" t="s">
        <v>130</v>
      </c>
      <c r="B87" s="30">
        <f>IF(B40=0,0,B74*100/B40)</f>
        <v>9.016638846444716</v>
      </c>
      <c r="C87" s="30">
        <f aca="true" t="shared" si="51" ref="C87:X87">IF(C40=0,0,C74*100/C40)</f>
        <v>0</v>
      </c>
      <c r="D87" s="30">
        <f t="shared" si="51"/>
        <v>0</v>
      </c>
      <c r="E87" s="30">
        <f t="shared" si="51"/>
        <v>0</v>
      </c>
      <c r="F87" s="30">
        <f t="shared" si="51"/>
        <v>0</v>
      </c>
      <c r="G87" s="30">
        <f t="shared" si="51"/>
        <v>0</v>
      </c>
      <c r="H87" s="30">
        <f t="shared" si="51"/>
        <v>0</v>
      </c>
      <c r="I87" s="30">
        <f t="shared" si="51"/>
        <v>0</v>
      </c>
      <c r="J87" s="30">
        <f t="shared" si="51"/>
        <v>0</v>
      </c>
      <c r="K87" s="30">
        <f t="shared" si="51"/>
        <v>0</v>
      </c>
      <c r="L87" s="30">
        <f t="shared" si="51"/>
        <v>0</v>
      </c>
      <c r="M87" s="30">
        <f t="shared" si="51"/>
        <v>0</v>
      </c>
      <c r="N87" s="30">
        <f t="shared" si="51"/>
        <v>0</v>
      </c>
      <c r="O87" s="30">
        <f t="shared" si="51"/>
        <v>0</v>
      </c>
      <c r="P87" s="30">
        <f t="shared" si="51"/>
        <v>0</v>
      </c>
      <c r="Q87" s="30">
        <f t="shared" si="51"/>
        <v>0</v>
      </c>
      <c r="R87" s="30">
        <f t="shared" si="51"/>
        <v>0</v>
      </c>
      <c r="S87" s="30">
        <f t="shared" si="51"/>
        <v>0.07551045064636945</v>
      </c>
      <c r="T87" s="30">
        <f t="shared" si="51"/>
        <v>0</v>
      </c>
      <c r="U87" s="30">
        <f t="shared" si="51"/>
        <v>0</v>
      </c>
      <c r="V87" s="30">
        <f t="shared" si="51"/>
        <v>0</v>
      </c>
      <c r="W87" s="30">
        <f t="shared" si="51"/>
        <v>0</v>
      </c>
      <c r="X87" s="30">
        <f t="shared" si="51"/>
        <v>0</v>
      </c>
    </row>
    <row r="88" spans="1:24" ht="12.75">
      <c r="A88" s="9" t="s">
        <v>139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2.75">
      <c r="A89" s="17" t="s">
        <v>140</v>
      </c>
      <c r="B89" s="24">
        <v>1328455544</v>
      </c>
      <c r="C89" s="24">
        <v>4350000000</v>
      </c>
      <c r="D89" s="24">
        <v>8480967632</v>
      </c>
      <c r="E89" s="24">
        <v>263939193</v>
      </c>
      <c r="F89" s="24">
        <v>1124486000</v>
      </c>
      <c r="G89" s="24">
        <v>38973925</v>
      </c>
      <c r="H89" s="24">
        <v>240252000</v>
      </c>
      <c r="I89" s="24">
        <v>443593699</v>
      </c>
      <c r="J89" s="24">
        <v>826509140</v>
      </c>
      <c r="K89" s="24">
        <v>682678856</v>
      </c>
      <c r="L89" s="24">
        <v>526746331</v>
      </c>
      <c r="M89" s="24">
        <v>4156110403</v>
      </c>
      <c r="N89" s="24">
        <v>969366060</v>
      </c>
      <c r="O89" s="24">
        <v>259510000</v>
      </c>
      <c r="P89" s="24">
        <v>361636000</v>
      </c>
      <c r="Q89" s="24">
        <v>547664000</v>
      </c>
      <c r="R89" s="24">
        <v>204000000</v>
      </c>
      <c r="S89" s="24">
        <v>2202610000</v>
      </c>
      <c r="T89" s="24">
        <v>399000000</v>
      </c>
      <c r="U89" s="24">
        <v>3383997272</v>
      </c>
      <c r="V89" s="24">
        <v>5393000000</v>
      </c>
      <c r="W89" s="24">
        <v>655165099</v>
      </c>
      <c r="X89" s="24">
        <v>67641974</v>
      </c>
    </row>
    <row r="90" spans="1:24" ht="12.75">
      <c r="A90" s="17" t="s">
        <v>141</v>
      </c>
      <c r="B90" s="24">
        <v>10178000</v>
      </c>
      <c r="C90" s="24">
        <v>21840000</v>
      </c>
      <c r="D90" s="24">
        <v>437611965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1500000</v>
      </c>
      <c r="M90" s="24">
        <v>137032000</v>
      </c>
      <c r="N90" s="24">
        <v>14663000</v>
      </c>
      <c r="O90" s="24">
        <v>3200000</v>
      </c>
      <c r="P90" s="24">
        <v>0</v>
      </c>
      <c r="Q90" s="24">
        <v>0</v>
      </c>
      <c r="R90" s="24">
        <v>2500000</v>
      </c>
      <c r="S90" s="24">
        <v>0</v>
      </c>
      <c r="T90" s="24">
        <v>0</v>
      </c>
      <c r="U90" s="24">
        <v>128256000</v>
      </c>
      <c r="V90" s="24">
        <v>0</v>
      </c>
      <c r="W90" s="24">
        <v>0</v>
      </c>
      <c r="X90" s="24">
        <v>0</v>
      </c>
    </row>
    <row r="91" spans="1:24" ht="12.75">
      <c r="A91" s="17" t="s">
        <v>142</v>
      </c>
      <c r="B91" s="24">
        <v>20545464</v>
      </c>
      <c r="C91" s="24">
        <v>103638020</v>
      </c>
      <c r="D91" s="24">
        <v>114895057</v>
      </c>
      <c r="E91" s="24">
        <v>14920000</v>
      </c>
      <c r="F91" s="24">
        <v>51317000</v>
      </c>
      <c r="G91" s="24">
        <v>1531000</v>
      </c>
      <c r="H91" s="24">
        <v>7350000</v>
      </c>
      <c r="I91" s="24">
        <v>6357815</v>
      </c>
      <c r="J91" s="24">
        <v>20633000</v>
      </c>
      <c r="K91" s="24">
        <v>5000000</v>
      </c>
      <c r="L91" s="24">
        <v>12456706</v>
      </c>
      <c r="M91" s="24">
        <v>11300000</v>
      </c>
      <c r="N91" s="24">
        <v>25967557</v>
      </c>
      <c r="O91" s="24">
        <v>3979392</v>
      </c>
      <c r="P91" s="24">
        <v>10987000</v>
      </c>
      <c r="Q91" s="24">
        <v>6667707</v>
      </c>
      <c r="R91" s="24">
        <v>16450000</v>
      </c>
      <c r="S91" s="24">
        <v>0</v>
      </c>
      <c r="T91" s="24">
        <v>8285000</v>
      </c>
      <c r="U91" s="24">
        <v>0</v>
      </c>
      <c r="V91" s="24">
        <v>78081164</v>
      </c>
      <c r="W91" s="24">
        <v>15920001</v>
      </c>
      <c r="X91" s="24">
        <v>2833100</v>
      </c>
    </row>
    <row r="92" spans="1:24" ht="12.75">
      <c r="A92" s="17" t="s">
        <v>143</v>
      </c>
      <c r="B92" s="18">
        <f>IF(B176=0,0,B90*100/B176)</f>
        <v>99.79713080797632</v>
      </c>
      <c r="C92" s="18">
        <f aca="true" t="shared" si="52" ref="C92:X92">IF(C176=0,0,C90*100/C176)</f>
        <v>26.495208055319665</v>
      </c>
      <c r="D92" s="18">
        <f t="shared" si="52"/>
        <v>151.67989118443833</v>
      </c>
      <c r="E92" s="18">
        <f t="shared" si="52"/>
        <v>0</v>
      </c>
      <c r="F92" s="18">
        <f t="shared" si="52"/>
        <v>0</v>
      </c>
      <c r="G92" s="18">
        <f t="shared" si="52"/>
        <v>0</v>
      </c>
      <c r="H92" s="18">
        <f t="shared" si="52"/>
        <v>0</v>
      </c>
      <c r="I92" s="18">
        <f t="shared" si="52"/>
        <v>0</v>
      </c>
      <c r="J92" s="18">
        <f t="shared" si="52"/>
        <v>0</v>
      </c>
      <c r="K92" s="18">
        <f t="shared" si="52"/>
        <v>0</v>
      </c>
      <c r="L92" s="18">
        <f t="shared" si="52"/>
        <v>25</v>
      </c>
      <c r="M92" s="18">
        <f t="shared" si="52"/>
        <v>209.50894681727485</v>
      </c>
      <c r="N92" s="18">
        <f t="shared" si="52"/>
        <v>30.23298969072165</v>
      </c>
      <c r="O92" s="18">
        <f t="shared" si="52"/>
        <v>30.994134941102427</v>
      </c>
      <c r="P92" s="18">
        <f t="shared" si="52"/>
        <v>0</v>
      </c>
      <c r="Q92" s="18">
        <f t="shared" si="52"/>
        <v>0</v>
      </c>
      <c r="R92" s="18">
        <f t="shared" si="52"/>
        <v>17.259575664357314</v>
      </c>
      <c r="S92" s="18">
        <f t="shared" si="52"/>
        <v>0</v>
      </c>
      <c r="T92" s="18">
        <f t="shared" si="52"/>
        <v>0</v>
      </c>
      <c r="U92" s="18">
        <f t="shared" si="52"/>
        <v>75.77839694480997</v>
      </c>
      <c r="V92" s="18">
        <f t="shared" si="52"/>
        <v>0</v>
      </c>
      <c r="W92" s="18">
        <f t="shared" si="52"/>
        <v>0</v>
      </c>
      <c r="X92" s="18">
        <f t="shared" si="52"/>
        <v>0</v>
      </c>
    </row>
    <row r="93" spans="1:24" ht="12.75">
      <c r="A93" s="17" t="s">
        <v>144</v>
      </c>
      <c r="B93" s="18">
        <f>IF(B89=0,0,B91*100/B89)</f>
        <v>1.5465676734757186</v>
      </c>
      <c r="C93" s="18">
        <f aca="true" t="shared" si="53" ref="C93:X93">IF(C89=0,0,C91*100/C89)</f>
        <v>2.3824832183908047</v>
      </c>
      <c r="D93" s="18">
        <f t="shared" si="53"/>
        <v>1.3547399540411311</v>
      </c>
      <c r="E93" s="18">
        <f t="shared" si="53"/>
        <v>5.652817162322687</v>
      </c>
      <c r="F93" s="18">
        <f t="shared" si="53"/>
        <v>4.563596167493415</v>
      </c>
      <c r="G93" s="18">
        <f t="shared" si="53"/>
        <v>3.928267424951426</v>
      </c>
      <c r="H93" s="18">
        <f t="shared" si="53"/>
        <v>3.059287747864742</v>
      </c>
      <c r="I93" s="18">
        <f t="shared" si="53"/>
        <v>1.4332518731290635</v>
      </c>
      <c r="J93" s="18">
        <f t="shared" si="53"/>
        <v>2.4964031250761485</v>
      </c>
      <c r="K93" s="18">
        <f t="shared" si="53"/>
        <v>0.732408797497604</v>
      </c>
      <c r="L93" s="18">
        <f t="shared" si="53"/>
        <v>2.3648396328364742</v>
      </c>
      <c r="M93" s="18">
        <f t="shared" si="53"/>
        <v>0.27188883124575647</v>
      </c>
      <c r="N93" s="18">
        <f t="shared" si="53"/>
        <v>2.678818464100136</v>
      </c>
      <c r="O93" s="18">
        <f t="shared" si="53"/>
        <v>1.5334253015298063</v>
      </c>
      <c r="P93" s="18">
        <f t="shared" si="53"/>
        <v>3.0381377960158833</v>
      </c>
      <c r="Q93" s="18">
        <f t="shared" si="53"/>
        <v>1.2174813389231354</v>
      </c>
      <c r="R93" s="18">
        <f t="shared" si="53"/>
        <v>8.063725490196079</v>
      </c>
      <c r="S93" s="18">
        <f t="shared" si="53"/>
        <v>0</v>
      </c>
      <c r="T93" s="18">
        <f t="shared" si="53"/>
        <v>2.0764411027568923</v>
      </c>
      <c r="U93" s="18">
        <f t="shared" si="53"/>
        <v>0</v>
      </c>
      <c r="V93" s="18">
        <f t="shared" si="53"/>
        <v>1.447824290747265</v>
      </c>
      <c r="W93" s="18">
        <f t="shared" si="53"/>
        <v>2.42992201878568</v>
      </c>
      <c r="X93" s="18">
        <f t="shared" si="53"/>
        <v>4.188375697019132</v>
      </c>
    </row>
    <row r="94" spans="1:24" ht="12.75">
      <c r="A94" s="17" t="s">
        <v>145</v>
      </c>
      <c r="B94" s="18">
        <f>IF(B89=0,0,(B91+B90)*100/B89)</f>
        <v>2.3127205226221705</v>
      </c>
      <c r="C94" s="18">
        <f aca="true" t="shared" si="54" ref="C94:X94">IF(C89=0,0,(C91+C90)*100/C89)</f>
        <v>2.884552183908046</v>
      </c>
      <c r="D94" s="18">
        <f t="shared" si="54"/>
        <v>6.5146696223117955</v>
      </c>
      <c r="E94" s="18">
        <f t="shared" si="54"/>
        <v>5.652817162322687</v>
      </c>
      <c r="F94" s="18">
        <f t="shared" si="54"/>
        <v>4.563596167493415</v>
      </c>
      <c r="G94" s="18">
        <f t="shared" si="54"/>
        <v>3.928267424951426</v>
      </c>
      <c r="H94" s="18">
        <f t="shared" si="54"/>
        <v>3.059287747864742</v>
      </c>
      <c r="I94" s="18">
        <f t="shared" si="54"/>
        <v>1.4332518731290635</v>
      </c>
      <c r="J94" s="18">
        <f t="shared" si="54"/>
        <v>2.4964031250761485</v>
      </c>
      <c r="K94" s="18">
        <f t="shared" si="54"/>
        <v>0.732408797497604</v>
      </c>
      <c r="L94" s="18">
        <f t="shared" si="54"/>
        <v>2.6496066851579076</v>
      </c>
      <c r="M94" s="18">
        <f t="shared" si="54"/>
        <v>3.5690100987916415</v>
      </c>
      <c r="N94" s="18">
        <f t="shared" si="54"/>
        <v>4.191456527784767</v>
      </c>
      <c r="O94" s="18">
        <f t="shared" si="54"/>
        <v>2.7665184385958153</v>
      </c>
      <c r="P94" s="18">
        <f t="shared" si="54"/>
        <v>3.0381377960158833</v>
      </c>
      <c r="Q94" s="18">
        <f t="shared" si="54"/>
        <v>1.2174813389231354</v>
      </c>
      <c r="R94" s="18">
        <f t="shared" si="54"/>
        <v>9.28921568627451</v>
      </c>
      <c r="S94" s="18">
        <f t="shared" si="54"/>
        <v>0</v>
      </c>
      <c r="T94" s="18">
        <f t="shared" si="54"/>
        <v>2.0764411027568923</v>
      </c>
      <c r="U94" s="18">
        <f t="shared" si="54"/>
        <v>3.7900739773409606</v>
      </c>
      <c r="V94" s="18">
        <f t="shared" si="54"/>
        <v>1.447824290747265</v>
      </c>
      <c r="W94" s="18">
        <f t="shared" si="54"/>
        <v>2.42992201878568</v>
      </c>
      <c r="X94" s="18">
        <f t="shared" si="54"/>
        <v>4.188375697019132</v>
      </c>
    </row>
    <row r="95" spans="1:24" ht="12.75">
      <c r="A95" s="17" t="s">
        <v>146</v>
      </c>
      <c r="B95" s="18">
        <f>IF(B89=0,0,B176*100/B89)</f>
        <v>0.767710296822699</v>
      </c>
      <c r="C95" s="18">
        <f aca="true" t="shared" si="55" ref="C95:X95">IF(C89=0,0,C176*100/C89)</f>
        <v>1.8949425287356323</v>
      </c>
      <c r="D95" s="18">
        <f t="shared" si="55"/>
        <v>3.4018548061828047</v>
      </c>
      <c r="E95" s="18">
        <f t="shared" si="55"/>
        <v>0.7349916387749204</v>
      </c>
      <c r="F95" s="18">
        <f t="shared" si="55"/>
        <v>9.341933203259089</v>
      </c>
      <c r="G95" s="18">
        <f t="shared" si="55"/>
        <v>12.829090218652599</v>
      </c>
      <c r="H95" s="18">
        <f t="shared" si="55"/>
        <v>3.288214041922648</v>
      </c>
      <c r="I95" s="18">
        <f t="shared" si="55"/>
        <v>2.5079163714631574</v>
      </c>
      <c r="J95" s="18">
        <f t="shared" si="55"/>
        <v>6.947760190528564</v>
      </c>
      <c r="K95" s="18">
        <f t="shared" si="55"/>
        <v>4.765198118278912</v>
      </c>
      <c r="L95" s="18">
        <f t="shared" si="55"/>
        <v>1.139068209285733</v>
      </c>
      <c r="M95" s="18">
        <f t="shared" si="55"/>
        <v>1.5737376936086171</v>
      </c>
      <c r="N95" s="18">
        <f t="shared" si="55"/>
        <v>5.00326986896983</v>
      </c>
      <c r="O95" s="18">
        <f t="shared" si="55"/>
        <v>3.9784725058764594</v>
      </c>
      <c r="P95" s="18">
        <f t="shared" si="55"/>
        <v>3.6409538873342258</v>
      </c>
      <c r="Q95" s="18">
        <f t="shared" si="55"/>
        <v>6.018789075053317</v>
      </c>
      <c r="R95" s="18">
        <f t="shared" si="55"/>
        <v>7.100349509803921</v>
      </c>
      <c r="S95" s="18">
        <f t="shared" si="55"/>
        <v>2.278796518675571</v>
      </c>
      <c r="T95" s="18">
        <f t="shared" si="55"/>
        <v>2.0050125313283207</v>
      </c>
      <c r="U95" s="18">
        <f t="shared" si="55"/>
        <v>5.001523033142681</v>
      </c>
      <c r="V95" s="18">
        <f t="shared" si="55"/>
        <v>8.602707213053959</v>
      </c>
      <c r="W95" s="18">
        <f t="shared" si="55"/>
        <v>5.305211625749314</v>
      </c>
      <c r="X95" s="18">
        <f t="shared" si="55"/>
        <v>4.851981404327438</v>
      </c>
    </row>
    <row r="96" spans="1:24" ht="12.75">
      <c r="A96" s="17" t="s">
        <v>147</v>
      </c>
      <c r="B96" s="18">
        <f>IF(B5=0,0,B91*100/B5)</f>
        <v>5.771889698619544</v>
      </c>
      <c r="C96" s="18">
        <f aca="true" t="shared" si="56" ref="C96:X96">IF(C5=0,0,C91*100/C5)</f>
        <v>6.85288886126404</v>
      </c>
      <c r="D96" s="18">
        <f t="shared" si="56"/>
        <v>3.2134072651701007</v>
      </c>
      <c r="E96" s="18">
        <f t="shared" si="56"/>
        <v>10.37025710174946</v>
      </c>
      <c r="F96" s="18">
        <f t="shared" si="56"/>
        <v>8.658609928299903</v>
      </c>
      <c r="G96" s="18">
        <f t="shared" si="56"/>
        <v>0.5101156839748374</v>
      </c>
      <c r="H96" s="18">
        <f t="shared" si="56"/>
        <v>6.190138413853082</v>
      </c>
      <c r="I96" s="18">
        <f t="shared" si="56"/>
        <v>3.6699918002331744</v>
      </c>
      <c r="J96" s="18">
        <f t="shared" si="56"/>
        <v>3.948465825067624</v>
      </c>
      <c r="K96" s="18">
        <f t="shared" si="56"/>
        <v>1.3306912901331502</v>
      </c>
      <c r="L96" s="18">
        <f t="shared" si="56"/>
        <v>4.41536402171778</v>
      </c>
      <c r="M96" s="18">
        <f t="shared" si="56"/>
        <v>2.1746403431135986</v>
      </c>
      <c r="N96" s="18">
        <f t="shared" si="56"/>
        <v>7.500555799568802</v>
      </c>
      <c r="O96" s="18">
        <f t="shared" si="56"/>
        <v>2.874860482944011</v>
      </c>
      <c r="P96" s="18">
        <f t="shared" si="56"/>
        <v>5.215713126910311</v>
      </c>
      <c r="Q96" s="18">
        <f t="shared" si="56"/>
        <v>2.763404983668442</v>
      </c>
      <c r="R96" s="18">
        <f t="shared" si="56"/>
        <v>13.40271556616073</v>
      </c>
      <c r="S96" s="18">
        <f t="shared" si="56"/>
        <v>0</v>
      </c>
      <c r="T96" s="18">
        <f t="shared" si="56"/>
        <v>5.468369656244489</v>
      </c>
      <c r="U96" s="18">
        <f t="shared" si="56"/>
        <v>0</v>
      </c>
      <c r="V96" s="18">
        <f t="shared" si="56"/>
        <v>3.2804066709268183</v>
      </c>
      <c r="W96" s="18">
        <f t="shared" si="56"/>
        <v>4.416278728598706</v>
      </c>
      <c r="X96" s="18">
        <f t="shared" si="56"/>
        <v>1.5603554819251892</v>
      </c>
    </row>
    <row r="97" spans="1:24" ht="12.75">
      <c r="A97" s="9" t="s">
        <v>148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2.75">
      <c r="A98" s="8" t="s">
        <v>149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5" t="s">
        <v>150</v>
      </c>
      <c r="B99" s="31">
        <v>0</v>
      </c>
      <c r="C99" s="31">
        <v>674.2</v>
      </c>
      <c r="D99" s="31">
        <v>0</v>
      </c>
      <c r="E99" s="31">
        <v>5.9</v>
      </c>
      <c r="F99" s="31">
        <v>6</v>
      </c>
      <c r="G99" s="31">
        <v>0</v>
      </c>
      <c r="H99" s="31">
        <v>0</v>
      </c>
      <c r="I99" s="31">
        <v>6</v>
      </c>
      <c r="J99" s="31">
        <v>-40</v>
      </c>
      <c r="K99" s="31">
        <v>0</v>
      </c>
      <c r="L99" s="31">
        <v>0</v>
      </c>
      <c r="M99" s="31">
        <v>0</v>
      </c>
      <c r="N99" s="31">
        <v>4.8</v>
      </c>
      <c r="O99" s="31">
        <v>4.8</v>
      </c>
      <c r="P99" s="31">
        <v>11.3</v>
      </c>
      <c r="Q99" s="31">
        <v>4.8</v>
      </c>
      <c r="R99" s="31">
        <v>0</v>
      </c>
      <c r="S99" s="31">
        <v>0</v>
      </c>
      <c r="T99" s="31">
        <v>0</v>
      </c>
      <c r="U99" s="31">
        <v>5.9</v>
      </c>
      <c r="V99" s="31">
        <v>64.1</v>
      </c>
      <c r="W99" s="31">
        <v>5.5</v>
      </c>
      <c r="X99" s="31">
        <v>0</v>
      </c>
    </row>
    <row r="100" spans="1:24" ht="12.75">
      <c r="A100" s="17" t="s">
        <v>151</v>
      </c>
      <c r="B100" s="32">
        <v>0</v>
      </c>
      <c r="C100" s="32">
        <v>0</v>
      </c>
      <c r="D100" s="32">
        <v>93.2</v>
      </c>
      <c r="E100" s="32">
        <v>5.9</v>
      </c>
      <c r="F100" s="32">
        <v>0</v>
      </c>
      <c r="G100" s="32">
        <v>0</v>
      </c>
      <c r="H100" s="32">
        <v>0</v>
      </c>
      <c r="I100" s="32">
        <v>12.2</v>
      </c>
      <c r="J100" s="32">
        <v>0</v>
      </c>
      <c r="K100" s="32">
        <v>0</v>
      </c>
      <c r="L100" s="32">
        <v>0</v>
      </c>
      <c r="M100" s="32">
        <v>0</v>
      </c>
      <c r="N100" s="32">
        <v>12.2</v>
      </c>
      <c r="O100" s="32">
        <v>6.3</v>
      </c>
      <c r="P100" s="32">
        <v>5.8</v>
      </c>
      <c r="Q100" s="32">
        <v>12.2</v>
      </c>
      <c r="R100" s="32">
        <v>0</v>
      </c>
      <c r="S100" s="32">
        <v>0</v>
      </c>
      <c r="T100" s="32">
        <v>0</v>
      </c>
      <c r="U100" s="32">
        <v>0</v>
      </c>
      <c r="V100" s="32">
        <v>12.2</v>
      </c>
      <c r="W100" s="32">
        <v>6</v>
      </c>
      <c r="X100" s="32">
        <v>0</v>
      </c>
    </row>
    <row r="101" spans="1:24" ht="12.75">
      <c r="A101" s="17" t="s">
        <v>152</v>
      </c>
      <c r="B101" s="32">
        <v>0</v>
      </c>
      <c r="C101" s="32">
        <v>12.2</v>
      </c>
      <c r="D101" s="32">
        <v>11.7</v>
      </c>
      <c r="E101" s="32">
        <v>5.9</v>
      </c>
      <c r="F101" s="32">
        <v>0</v>
      </c>
      <c r="G101" s="32">
        <v>0</v>
      </c>
      <c r="H101" s="32">
        <v>13.2</v>
      </c>
      <c r="I101" s="32">
        <v>11.9</v>
      </c>
      <c r="J101" s="32">
        <v>0</v>
      </c>
      <c r="K101" s="32">
        <v>0</v>
      </c>
      <c r="L101" s="32">
        <v>0</v>
      </c>
      <c r="M101" s="32">
        <v>0</v>
      </c>
      <c r="N101" s="32">
        <v>12.2</v>
      </c>
      <c r="O101" s="32">
        <v>6.3</v>
      </c>
      <c r="P101" s="32">
        <v>6</v>
      </c>
      <c r="Q101" s="32">
        <v>12.2</v>
      </c>
      <c r="R101" s="32">
        <v>0</v>
      </c>
      <c r="S101" s="32">
        <v>0</v>
      </c>
      <c r="T101" s="32">
        <v>0</v>
      </c>
      <c r="U101" s="32">
        <v>12.2</v>
      </c>
      <c r="V101" s="32">
        <v>8.5</v>
      </c>
      <c r="W101" s="32">
        <v>10.8</v>
      </c>
      <c r="X101" s="32">
        <v>0</v>
      </c>
    </row>
    <row r="102" spans="1:24" ht="12.75">
      <c r="A102" s="17" t="s">
        <v>153</v>
      </c>
      <c r="B102" s="32">
        <v>0</v>
      </c>
      <c r="C102" s="32">
        <v>13</v>
      </c>
      <c r="D102" s="32">
        <v>6</v>
      </c>
      <c r="E102" s="32">
        <v>5.9</v>
      </c>
      <c r="F102" s="32">
        <v>0</v>
      </c>
      <c r="G102" s="32">
        <v>0</v>
      </c>
      <c r="H102" s="32">
        <v>0</v>
      </c>
      <c r="I102" s="32">
        <v>6</v>
      </c>
      <c r="J102" s="32">
        <v>-40</v>
      </c>
      <c r="K102" s="32">
        <v>0</v>
      </c>
      <c r="L102" s="32">
        <v>0</v>
      </c>
      <c r="M102" s="32">
        <v>0</v>
      </c>
      <c r="N102" s="32">
        <v>0</v>
      </c>
      <c r="O102" s="32">
        <v>4.8</v>
      </c>
      <c r="P102" s="32">
        <v>0</v>
      </c>
      <c r="Q102" s="32">
        <v>4.8</v>
      </c>
      <c r="R102" s="32">
        <v>0</v>
      </c>
      <c r="S102" s="32">
        <v>0</v>
      </c>
      <c r="T102" s="32">
        <v>0</v>
      </c>
      <c r="U102" s="32">
        <v>6</v>
      </c>
      <c r="V102" s="32">
        <v>15</v>
      </c>
      <c r="W102" s="32">
        <v>-55.8</v>
      </c>
      <c r="X102" s="32">
        <v>0</v>
      </c>
    </row>
    <row r="103" spans="1:24" ht="12.75">
      <c r="A103" s="17" t="s">
        <v>154</v>
      </c>
      <c r="B103" s="32">
        <v>0</v>
      </c>
      <c r="C103" s="32">
        <v>13</v>
      </c>
      <c r="D103" s="32">
        <v>2.4</v>
      </c>
      <c r="E103" s="32">
        <v>5.9</v>
      </c>
      <c r="F103" s="32">
        <v>9.9</v>
      </c>
      <c r="G103" s="32">
        <v>0</v>
      </c>
      <c r="H103" s="32">
        <v>0</v>
      </c>
      <c r="I103" s="32">
        <v>5.8</v>
      </c>
      <c r="J103" s="32">
        <v>-40</v>
      </c>
      <c r="K103" s="32">
        <v>0</v>
      </c>
      <c r="L103" s="32">
        <v>0</v>
      </c>
      <c r="M103" s="32">
        <v>0</v>
      </c>
      <c r="N103" s="32">
        <v>4.8</v>
      </c>
      <c r="O103" s="32">
        <v>4.8</v>
      </c>
      <c r="P103" s="32">
        <v>0</v>
      </c>
      <c r="Q103" s="32">
        <v>4.8</v>
      </c>
      <c r="R103" s="32">
        <v>0</v>
      </c>
      <c r="S103" s="32">
        <v>0</v>
      </c>
      <c r="T103" s="32">
        <v>0</v>
      </c>
      <c r="U103" s="32">
        <v>6</v>
      </c>
      <c r="V103" s="32">
        <v>29.7</v>
      </c>
      <c r="W103" s="32">
        <v>7.9</v>
      </c>
      <c r="X103" s="32">
        <v>0</v>
      </c>
    </row>
    <row r="104" spans="1:24" ht="12.75">
      <c r="A104" s="17" t="s">
        <v>155</v>
      </c>
      <c r="B104" s="32">
        <v>0</v>
      </c>
      <c r="C104" s="32">
        <v>13</v>
      </c>
      <c r="D104" s="32">
        <v>10.2</v>
      </c>
      <c r="E104" s="32">
        <v>5.9</v>
      </c>
      <c r="F104" s="32">
        <v>6</v>
      </c>
      <c r="G104" s="32">
        <v>0</v>
      </c>
      <c r="H104" s="32">
        <v>0</v>
      </c>
      <c r="I104" s="32">
        <v>6</v>
      </c>
      <c r="J104" s="32">
        <v>-14.2</v>
      </c>
      <c r="K104" s="32">
        <v>0</v>
      </c>
      <c r="L104" s="32">
        <v>0</v>
      </c>
      <c r="M104" s="32">
        <v>0</v>
      </c>
      <c r="N104" s="32">
        <v>4.8</v>
      </c>
      <c r="O104" s="32">
        <v>4.8</v>
      </c>
      <c r="P104" s="32">
        <v>6.8</v>
      </c>
      <c r="Q104" s="32">
        <v>4.8</v>
      </c>
      <c r="R104" s="32">
        <v>0</v>
      </c>
      <c r="S104" s="32">
        <v>0</v>
      </c>
      <c r="T104" s="32">
        <v>0</v>
      </c>
      <c r="U104" s="32">
        <v>5.9</v>
      </c>
      <c r="V104" s="32">
        <v>114</v>
      </c>
      <c r="W104" s="32">
        <v>6.7</v>
      </c>
      <c r="X104" s="32">
        <v>0</v>
      </c>
    </row>
    <row r="105" spans="1:24" ht="12.75">
      <c r="A105" s="17" t="s">
        <v>156</v>
      </c>
      <c r="B105" s="32">
        <v>0</v>
      </c>
      <c r="C105" s="32">
        <v>4.8</v>
      </c>
      <c r="D105" s="32">
        <v>5.9</v>
      </c>
      <c r="E105" s="32">
        <v>5.9</v>
      </c>
      <c r="F105" s="32">
        <v>10</v>
      </c>
      <c r="G105" s="32">
        <v>0</v>
      </c>
      <c r="H105" s="32">
        <v>0</v>
      </c>
      <c r="I105" s="32">
        <v>6</v>
      </c>
      <c r="J105" s="32">
        <v>-14.2</v>
      </c>
      <c r="K105" s="32">
        <v>0</v>
      </c>
      <c r="L105" s="32">
        <v>0</v>
      </c>
      <c r="M105" s="32">
        <v>0</v>
      </c>
      <c r="N105" s="32">
        <v>4.8</v>
      </c>
      <c r="O105" s="32">
        <v>4.8</v>
      </c>
      <c r="P105" s="32">
        <v>6.5</v>
      </c>
      <c r="Q105" s="32">
        <v>4.8</v>
      </c>
      <c r="R105" s="32">
        <v>0</v>
      </c>
      <c r="S105" s="32">
        <v>0</v>
      </c>
      <c r="T105" s="32">
        <v>0</v>
      </c>
      <c r="U105" s="32">
        <v>6</v>
      </c>
      <c r="V105" s="32">
        <v>5.5</v>
      </c>
      <c r="W105" s="32">
        <v>6.5</v>
      </c>
      <c r="X105" s="32">
        <v>0</v>
      </c>
    </row>
    <row r="106" spans="1:24" ht="12.75">
      <c r="A106" s="17" t="s">
        <v>130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-40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</row>
    <row r="107" spans="1:24" ht="12.75">
      <c r="A107" s="8" t="s">
        <v>157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5" t="s">
        <v>150</v>
      </c>
      <c r="B108" s="33">
        <v>0</v>
      </c>
      <c r="C108" s="33">
        <v>451</v>
      </c>
      <c r="D108" s="33">
        <v>183.33</v>
      </c>
      <c r="E108" s="33">
        <v>25.59</v>
      </c>
      <c r="F108" s="33">
        <v>35.33</v>
      </c>
      <c r="G108" s="33">
        <v>0</v>
      </c>
      <c r="H108" s="33">
        <v>0</v>
      </c>
      <c r="I108" s="33">
        <v>218.53</v>
      </c>
      <c r="J108" s="33">
        <v>0.06</v>
      </c>
      <c r="K108" s="33">
        <v>0</v>
      </c>
      <c r="L108" s="33">
        <v>625</v>
      </c>
      <c r="M108" s="33">
        <v>0</v>
      </c>
      <c r="N108" s="33">
        <v>267.71</v>
      </c>
      <c r="O108" s="33">
        <v>259.9</v>
      </c>
      <c r="P108" s="33">
        <v>88</v>
      </c>
      <c r="Q108" s="33">
        <v>119.67</v>
      </c>
      <c r="R108" s="33">
        <v>0</v>
      </c>
      <c r="S108" s="33">
        <v>0</v>
      </c>
      <c r="T108" s="33">
        <v>0</v>
      </c>
      <c r="U108" s="33">
        <v>106.97</v>
      </c>
      <c r="V108" s="33">
        <v>611.92</v>
      </c>
      <c r="W108" s="33">
        <v>633.33</v>
      </c>
      <c r="X108" s="33">
        <v>0</v>
      </c>
    </row>
    <row r="109" spans="1:24" ht="12.75">
      <c r="A109" s="17" t="s">
        <v>151</v>
      </c>
      <c r="B109" s="34">
        <v>0</v>
      </c>
      <c r="C109" s="34">
        <v>0</v>
      </c>
      <c r="D109" s="34">
        <v>237.99</v>
      </c>
      <c r="E109" s="34">
        <v>153.1</v>
      </c>
      <c r="F109" s="34">
        <v>0</v>
      </c>
      <c r="G109" s="34">
        <v>0</v>
      </c>
      <c r="H109" s="34">
        <v>0</v>
      </c>
      <c r="I109" s="34">
        <v>135.98</v>
      </c>
      <c r="J109" s="34">
        <v>0</v>
      </c>
      <c r="K109" s="34">
        <v>0</v>
      </c>
      <c r="L109" s="34">
        <v>114.91</v>
      </c>
      <c r="M109" s="34">
        <v>0</v>
      </c>
      <c r="N109" s="34">
        <v>200.6</v>
      </c>
      <c r="O109" s="34">
        <v>127.33</v>
      </c>
      <c r="P109" s="34">
        <v>91</v>
      </c>
      <c r="Q109" s="34">
        <v>154.36</v>
      </c>
      <c r="R109" s="34">
        <v>0</v>
      </c>
      <c r="S109" s="34">
        <v>0</v>
      </c>
      <c r="T109" s="34">
        <v>0</v>
      </c>
      <c r="U109" s="34">
        <v>0</v>
      </c>
      <c r="V109" s="34">
        <v>112.2</v>
      </c>
      <c r="W109" s="34">
        <v>191.69</v>
      </c>
      <c r="X109" s="34">
        <v>0</v>
      </c>
    </row>
    <row r="110" spans="1:24" ht="12.75">
      <c r="A110" s="17" t="s">
        <v>152</v>
      </c>
      <c r="B110" s="34">
        <v>0</v>
      </c>
      <c r="C110" s="34">
        <v>179.52</v>
      </c>
      <c r="D110" s="34">
        <v>528.63</v>
      </c>
      <c r="E110" s="34">
        <v>537.44</v>
      </c>
      <c r="F110" s="34">
        <v>0</v>
      </c>
      <c r="G110" s="34">
        <v>0</v>
      </c>
      <c r="H110" s="34">
        <v>16120</v>
      </c>
      <c r="I110" s="34">
        <v>610</v>
      </c>
      <c r="J110" s="34">
        <v>0</v>
      </c>
      <c r="K110" s="34">
        <v>0</v>
      </c>
      <c r="L110" s="34">
        <v>605</v>
      </c>
      <c r="M110" s="34">
        <v>0</v>
      </c>
      <c r="N110" s="34">
        <v>995.69</v>
      </c>
      <c r="O110" s="34">
        <v>473.25</v>
      </c>
      <c r="P110" s="34">
        <v>228</v>
      </c>
      <c r="Q110" s="34">
        <v>653.55</v>
      </c>
      <c r="R110" s="34">
        <v>0</v>
      </c>
      <c r="S110" s="34">
        <v>0</v>
      </c>
      <c r="T110" s="34">
        <v>0</v>
      </c>
      <c r="U110" s="34">
        <v>967.65</v>
      </c>
      <c r="V110" s="34">
        <v>545.5</v>
      </c>
      <c r="W110" s="34">
        <v>416.58</v>
      </c>
      <c r="X110" s="34">
        <v>0</v>
      </c>
    </row>
    <row r="111" spans="1:24" ht="12.75">
      <c r="A111" s="17" t="s">
        <v>153</v>
      </c>
      <c r="B111" s="34">
        <v>41.34</v>
      </c>
      <c r="C111" s="34">
        <v>34.78</v>
      </c>
      <c r="D111" s="34">
        <v>59.19</v>
      </c>
      <c r="E111" s="34">
        <v>14.75</v>
      </c>
      <c r="F111" s="34">
        <v>0</v>
      </c>
      <c r="G111" s="34">
        <v>0</v>
      </c>
      <c r="H111" s="34">
        <v>0</v>
      </c>
      <c r="I111" s="34">
        <v>32.27</v>
      </c>
      <c r="J111" s="34">
        <v>0.06</v>
      </c>
      <c r="K111" s="34">
        <v>0</v>
      </c>
      <c r="L111" s="34">
        <v>0</v>
      </c>
      <c r="M111" s="34">
        <v>0</v>
      </c>
      <c r="N111" s="34">
        <v>0</v>
      </c>
      <c r="O111" s="34">
        <v>43.42</v>
      </c>
      <c r="P111" s="34">
        <v>0</v>
      </c>
      <c r="Q111" s="34">
        <v>31.67</v>
      </c>
      <c r="R111" s="34">
        <v>0</v>
      </c>
      <c r="S111" s="34">
        <v>0</v>
      </c>
      <c r="T111" s="34">
        <v>0</v>
      </c>
      <c r="U111" s="34">
        <v>46.59</v>
      </c>
      <c r="V111" s="34">
        <v>115</v>
      </c>
      <c r="W111" s="34">
        <v>36.16</v>
      </c>
      <c r="X111" s="34">
        <v>0</v>
      </c>
    </row>
    <row r="112" spans="1:24" ht="12.75">
      <c r="A112" s="17" t="s">
        <v>154</v>
      </c>
      <c r="B112" s="34">
        <v>25.72</v>
      </c>
      <c r="C112" s="34">
        <v>84.75</v>
      </c>
      <c r="D112" s="34">
        <v>272.53</v>
      </c>
      <c r="E112" s="34">
        <v>193</v>
      </c>
      <c r="F112" s="34">
        <v>255.74</v>
      </c>
      <c r="G112" s="34">
        <v>0</v>
      </c>
      <c r="H112" s="34">
        <v>0</v>
      </c>
      <c r="I112" s="34">
        <v>72.01</v>
      </c>
      <c r="J112" s="34">
        <v>0.06</v>
      </c>
      <c r="K112" s="34">
        <v>0</v>
      </c>
      <c r="L112" s="34">
        <v>96.82</v>
      </c>
      <c r="M112" s="34">
        <v>0</v>
      </c>
      <c r="N112" s="34">
        <v>249.98</v>
      </c>
      <c r="O112" s="34">
        <v>478.67</v>
      </c>
      <c r="P112" s="34">
        <v>6</v>
      </c>
      <c r="Q112" s="34">
        <v>267.07</v>
      </c>
      <c r="R112" s="34">
        <v>0</v>
      </c>
      <c r="S112" s="34">
        <v>0</v>
      </c>
      <c r="T112" s="34">
        <v>0</v>
      </c>
      <c r="U112" s="34">
        <v>224.76</v>
      </c>
      <c r="V112" s="34">
        <v>412.72</v>
      </c>
      <c r="W112" s="34">
        <v>311.42</v>
      </c>
      <c r="X112" s="34">
        <v>0</v>
      </c>
    </row>
    <row r="113" spans="1:24" ht="12.75">
      <c r="A113" s="17" t="s">
        <v>155</v>
      </c>
      <c r="B113" s="34">
        <v>0</v>
      </c>
      <c r="C113" s="34">
        <v>119.03</v>
      </c>
      <c r="D113" s="34">
        <v>115.55</v>
      </c>
      <c r="E113" s="34">
        <v>42.62</v>
      </c>
      <c r="F113" s="34">
        <v>25.96</v>
      </c>
      <c r="G113" s="34">
        <v>0</v>
      </c>
      <c r="H113" s="34">
        <v>0</v>
      </c>
      <c r="I113" s="34">
        <v>74.46</v>
      </c>
      <c r="J113" s="34">
        <v>0.06</v>
      </c>
      <c r="K113" s="34">
        <v>0</v>
      </c>
      <c r="L113" s="34">
        <v>73.81</v>
      </c>
      <c r="M113" s="34">
        <v>0</v>
      </c>
      <c r="N113" s="34">
        <v>181.41</v>
      </c>
      <c r="O113" s="34">
        <v>49.26</v>
      </c>
      <c r="P113" s="34">
        <v>47</v>
      </c>
      <c r="Q113" s="34">
        <v>131.34</v>
      </c>
      <c r="R113" s="34">
        <v>0</v>
      </c>
      <c r="S113" s="34">
        <v>0</v>
      </c>
      <c r="T113" s="34">
        <v>0</v>
      </c>
      <c r="U113" s="34">
        <v>110.58</v>
      </c>
      <c r="V113" s="34">
        <v>128.4</v>
      </c>
      <c r="W113" s="34">
        <v>121.34</v>
      </c>
      <c r="X113" s="34">
        <v>0</v>
      </c>
    </row>
    <row r="114" spans="1:24" ht="12.75">
      <c r="A114" s="17" t="s">
        <v>156</v>
      </c>
      <c r="B114" s="34">
        <v>30</v>
      </c>
      <c r="C114" s="34">
        <v>77.66</v>
      </c>
      <c r="D114" s="34">
        <v>107.48</v>
      </c>
      <c r="E114" s="34">
        <v>26.4</v>
      </c>
      <c r="F114" s="34">
        <v>26.94</v>
      </c>
      <c r="G114" s="34">
        <v>0</v>
      </c>
      <c r="H114" s="34">
        <v>0</v>
      </c>
      <c r="I114" s="34">
        <v>81.07</v>
      </c>
      <c r="J114" s="34">
        <v>0.06</v>
      </c>
      <c r="K114" s="34">
        <v>0</v>
      </c>
      <c r="L114" s="34">
        <v>90.23</v>
      </c>
      <c r="M114" s="34">
        <v>0</v>
      </c>
      <c r="N114" s="34">
        <v>174.21</v>
      </c>
      <c r="O114" s="34">
        <v>61.1</v>
      </c>
      <c r="P114" s="34">
        <v>49</v>
      </c>
      <c r="Q114" s="34">
        <v>93.3</v>
      </c>
      <c r="R114" s="34">
        <v>0</v>
      </c>
      <c r="S114" s="34">
        <v>0</v>
      </c>
      <c r="T114" s="34">
        <v>0</v>
      </c>
      <c r="U114" s="34">
        <v>95.43</v>
      </c>
      <c r="V114" s="34">
        <v>115.79</v>
      </c>
      <c r="W114" s="34">
        <v>62.23</v>
      </c>
      <c r="X114" s="34">
        <v>0</v>
      </c>
    </row>
    <row r="115" spans="1:24" ht="12.75">
      <c r="A115" s="17" t="s">
        <v>130</v>
      </c>
      <c r="B115" s="34">
        <v>0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0.06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</row>
    <row r="116" spans="1:24" ht="12.75">
      <c r="A116" s="19" t="s">
        <v>158</v>
      </c>
      <c r="B116" s="35">
        <v>97.06</v>
      </c>
      <c r="C116" s="35">
        <v>946.74</v>
      </c>
      <c r="D116" s="35">
        <v>1504.7</v>
      </c>
      <c r="E116" s="35">
        <v>992.91</v>
      </c>
      <c r="F116" s="35">
        <v>343.97</v>
      </c>
      <c r="G116" s="35">
        <v>0</v>
      </c>
      <c r="H116" s="35">
        <v>16120</v>
      </c>
      <c r="I116" s="35">
        <v>1224.32</v>
      </c>
      <c r="J116" s="35">
        <v>0.36</v>
      </c>
      <c r="K116" s="35">
        <v>0</v>
      </c>
      <c r="L116" s="35">
        <v>1605.77</v>
      </c>
      <c r="M116" s="35">
        <v>0</v>
      </c>
      <c r="N116" s="35">
        <v>2069.61</v>
      </c>
      <c r="O116" s="35">
        <v>1492.92</v>
      </c>
      <c r="P116" s="35">
        <v>509</v>
      </c>
      <c r="Q116" s="35">
        <v>1450.96</v>
      </c>
      <c r="R116" s="35">
        <v>0</v>
      </c>
      <c r="S116" s="35">
        <v>0</v>
      </c>
      <c r="T116" s="35">
        <v>0</v>
      </c>
      <c r="U116" s="35">
        <v>1551.98</v>
      </c>
      <c r="V116" s="35">
        <v>2041.53</v>
      </c>
      <c r="W116" s="35">
        <v>1772.75</v>
      </c>
      <c r="X116" s="35">
        <v>0</v>
      </c>
    </row>
    <row r="117" spans="1:24" ht="12.75">
      <c r="A117" s="9" t="s">
        <v>159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2.75">
      <c r="A118" s="17" t="s">
        <v>160</v>
      </c>
      <c r="B118" s="36">
        <v>52063</v>
      </c>
      <c r="C118" s="36">
        <v>141662</v>
      </c>
      <c r="D118" s="36">
        <v>77467</v>
      </c>
      <c r="E118" s="36">
        <v>19200</v>
      </c>
      <c r="F118" s="36">
        <v>65300</v>
      </c>
      <c r="G118" s="36">
        <v>0</v>
      </c>
      <c r="H118" s="36">
        <v>0</v>
      </c>
      <c r="I118" s="36">
        <v>25664</v>
      </c>
      <c r="J118" s="36">
        <v>70846</v>
      </c>
      <c r="K118" s="36">
        <v>0</v>
      </c>
      <c r="L118" s="36">
        <v>41740</v>
      </c>
      <c r="M118" s="36">
        <v>0</v>
      </c>
      <c r="N118" s="36">
        <v>17840</v>
      </c>
      <c r="O118" s="36">
        <v>16372</v>
      </c>
      <c r="P118" s="36">
        <v>48612</v>
      </c>
      <c r="Q118" s="36">
        <v>16830</v>
      </c>
      <c r="R118" s="36">
        <v>28531</v>
      </c>
      <c r="S118" s="36">
        <v>0</v>
      </c>
      <c r="T118" s="36">
        <v>18580</v>
      </c>
      <c r="U118" s="36">
        <v>47266</v>
      </c>
      <c r="V118" s="36">
        <v>138849</v>
      </c>
      <c r="W118" s="36">
        <v>9255</v>
      </c>
      <c r="X118" s="36">
        <v>0</v>
      </c>
    </row>
    <row r="119" spans="1:24" ht="12.75">
      <c r="A119" s="9" t="s">
        <v>161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2.75">
      <c r="A120" s="17" t="s">
        <v>162</v>
      </c>
      <c r="B120" s="36">
        <v>6</v>
      </c>
      <c r="C120" s="36">
        <v>6</v>
      </c>
      <c r="D120" s="36">
        <v>6</v>
      </c>
      <c r="E120" s="36">
        <v>6</v>
      </c>
      <c r="F120" s="36">
        <v>6</v>
      </c>
      <c r="G120" s="36">
        <v>0</v>
      </c>
      <c r="H120" s="36">
        <v>0</v>
      </c>
      <c r="I120" s="36">
        <v>6</v>
      </c>
      <c r="J120" s="36">
        <v>6</v>
      </c>
      <c r="K120" s="36">
        <v>0</v>
      </c>
      <c r="L120" s="36">
        <v>12</v>
      </c>
      <c r="M120" s="36">
        <v>0</v>
      </c>
      <c r="N120" s="36">
        <v>6</v>
      </c>
      <c r="O120" s="36">
        <v>6</v>
      </c>
      <c r="P120" s="36">
        <v>6</v>
      </c>
      <c r="Q120" s="36">
        <v>0</v>
      </c>
      <c r="R120" s="36">
        <v>0</v>
      </c>
      <c r="S120" s="36">
        <v>0</v>
      </c>
      <c r="T120" s="36">
        <v>6</v>
      </c>
      <c r="U120" s="36">
        <v>6</v>
      </c>
      <c r="V120" s="36">
        <v>3</v>
      </c>
      <c r="W120" s="36">
        <v>6</v>
      </c>
      <c r="X120" s="36">
        <v>0</v>
      </c>
    </row>
    <row r="121" spans="1:24" ht="12.75">
      <c r="A121" s="17" t="s">
        <v>163</v>
      </c>
      <c r="B121" s="36">
        <v>50</v>
      </c>
      <c r="C121" s="36">
        <v>50</v>
      </c>
      <c r="D121" s="36">
        <v>50</v>
      </c>
      <c r="E121" s="36">
        <v>50</v>
      </c>
      <c r="F121" s="36">
        <v>0</v>
      </c>
      <c r="G121" s="36">
        <v>0</v>
      </c>
      <c r="H121" s="36">
        <v>50</v>
      </c>
      <c r="I121" s="36">
        <v>50</v>
      </c>
      <c r="J121" s="36">
        <v>50</v>
      </c>
      <c r="K121" s="36">
        <v>0</v>
      </c>
      <c r="L121" s="36">
        <v>50</v>
      </c>
      <c r="M121" s="36">
        <v>0</v>
      </c>
      <c r="N121" s="36">
        <v>50</v>
      </c>
      <c r="O121" s="36">
        <v>50</v>
      </c>
      <c r="P121" s="36">
        <v>50</v>
      </c>
      <c r="Q121" s="36">
        <v>0</v>
      </c>
      <c r="R121" s="36">
        <v>0</v>
      </c>
      <c r="S121" s="36">
        <v>0</v>
      </c>
      <c r="T121" s="36">
        <v>50</v>
      </c>
      <c r="U121" s="36">
        <v>80</v>
      </c>
      <c r="V121" s="36">
        <v>50</v>
      </c>
      <c r="W121" s="36">
        <v>50</v>
      </c>
      <c r="X121" s="36">
        <v>0</v>
      </c>
    </row>
    <row r="122" spans="1:24" ht="25.5">
      <c r="A122" s="8" t="s">
        <v>164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5" t="s">
        <v>165</v>
      </c>
      <c r="B123" s="37">
        <v>23000</v>
      </c>
      <c r="C123" s="37">
        <v>6500</v>
      </c>
      <c r="D123" s="37">
        <v>5373</v>
      </c>
      <c r="E123" s="37">
        <v>12558</v>
      </c>
      <c r="F123" s="37">
        <v>21300</v>
      </c>
      <c r="G123" s="37">
        <v>0</v>
      </c>
      <c r="H123" s="37">
        <v>0</v>
      </c>
      <c r="I123" s="37">
        <v>3500</v>
      </c>
      <c r="J123" s="37">
        <v>5500</v>
      </c>
      <c r="K123" s="37">
        <v>7000</v>
      </c>
      <c r="L123" s="37">
        <v>20000</v>
      </c>
      <c r="M123" s="37">
        <v>0</v>
      </c>
      <c r="N123" s="37">
        <v>6000</v>
      </c>
      <c r="O123" s="37">
        <v>10008</v>
      </c>
      <c r="P123" s="37">
        <v>8133</v>
      </c>
      <c r="Q123" s="37">
        <v>6788</v>
      </c>
      <c r="R123" s="37">
        <v>0</v>
      </c>
      <c r="S123" s="37">
        <v>0</v>
      </c>
      <c r="T123" s="37">
        <v>3300</v>
      </c>
      <c r="U123" s="37">
        <v>47266</v>
      </c>
      <c r="V123" s="37">
        <v>43000000</v>
      </c>
      <c r="W123" s="37">
        <v>1000</v>
      </c>
      <c r="X123" s="37">
        <v>0</v>
      </c>
    </row>
    <row r="124" spans="1:24" ht="12.75">
      <c r="A124" s="17" t="s">
        <v>166</v>
      </c>
      <c r="B124" s="36">
        <v>0</v>
      </c>
      <c r="C124" s="36">
        <v>6500</v>
      </c>
      <c r="D124" s="36">
        <v>5373</v>
      </c>
      <c r="E124" s="36">
        <v>6847</v>
      </c>
      <c r="F124" s="36">
        <v>345</v>
      </c>
      <c r="G124" s="36">
        <v>0</v>
      </c>
      <c r="H124" s="36">
        <v>0</v>
      </c>
      <c r="I124" s="36">
        <v>3500</v>
      </c>
      <c r="J124" s="36">
        <v>5500</v>
      </c>
      <c r="K124" s="36">
        <v>7000</v>
      </c>
      <c r="L124" s="36">
        <v>1313</v>
      </c>
      <c r="M124" s="36">
        <v>0</v>
      </c>
      <c r="N124" s="36">
        <v>6000</v>
      </c>
      <c r="O124" s="36">
        <v>10008</v>
      </c>
      <c r="P124" s="36">
        <v>275</v>
      </c>
      <c r="Q124" s="36">
        <v>6788</v>
      </c>
      <c r="R124" s="36">
        <v>0</v>
      </c>
      <c r="S124" s="36">
        <v>0</v>
      </c>
      <c r="T124" s="36">
        <v>3300</v>
      </c>
      <c r="U124" s="36">
        <v>12500</v>
      </c>
      <c r="V124" s="36">
        <v>43000000</v>
      </c>
      <c r="W124" s="36">
        <v>1000</v>
      </c>
      <c r="X124" s="36">
        <v>0</v>
      </c>
    </row>
    <row r="125" spans="1:24" ht="12.75">
      <c r="A125" s="17" t="s">
        <v>167</v>
      </c>
      <c r="B125" s="36">
        <v>23000</v>
      </c>
      <c r="C125" s="36">
        <v>6500</v>
      </c>
      <c r="D125" s="36">
        <v>3182</v>
      </c>
      <c r="E125" s="36">
        <v>11562</v>
      </c>
      <c r="F125" s="36">
        <v>0</v>
      </c>
      <c r="G125" s="36">
        <v>0</v>
      </c>
      <c r="H125" s="36">
        <v>15458</v>
      </c>
      <c r="I125" s="36">
        <v>860</v>
      </c>
      <c r="J125" s="36">
        <v>11120</v>
      </c>
      <c r="K125" s="36">
        <v>7000</v>
      </c>
      <c r="L125" s="36">
        <v>20000</v>
      </c>
      <c r="M125" s="36">
        <v>0</v>
      </c>
      <c r="N125" s="36">
        <v>6000</v>
      </c>
      <c r="O125" s="36">
        <v>7131</v>
      </c>
      <c r="P125" s="36">
        <v>8133</v>
      </c>
      <c r="Q125" s="36">
        <v>6788</v>
      </c>
      <c r="R125" s="36">
        <v>0</v>
      </c>
      <c r="S125" s="36">
        <v>0</v>
      </c>
      <c r="T125" s="36">
        <v>2500</v>
      </c>
      <c r="U125" s="36">
        <v>10800</v>
      </c>
      <c r="V125" s="36">
        <v>43000000</v>
      </c>
      <c r="W125" s="36">
        <v>0</v>
      </c>
      <c r="X125" s="36">
        <v>0</v>
      </c>
    </row>
    <row r="126" spans="1:24" ht="12.75">
      <c r="A126" s="17" t="s">
        <v>168</v>
      </c>
      <c r="B126" s="36">
        <v>0</v>
      </c>
      <c r="C126" s="36">
        <v>6500</v>
      </c>
      <c r="D126" s="36">
        <v>5373</v>
      </c>
      <c r="E126" s="36">
        <v>6642</v>
      </c>
      <c r="F126" s="36">
        <v>80000</v>
      </c>
      <c r="G126" s="36">
        <v>0</v>
      </c>
      <c r="H126" s="36">
        <v>0</v>
      </c>
      <c r="I126" s="36">
        <v>3500</v>
      </c>
      <c r="J126" s="36">
        <v>34141</v>
      </c>
      <c r="K126" s="36">
        <v>7000</v>
      </c>
      <c r="L126" s="36">
        <v>1313</v>
      </c>
      <c r="M126" s="36">
        <v>0</v>
      </c>
      <c r="N126" s="36">
        <v>6000</v>
      </c>
      <c r="O126" s="36">
        <v>10008</v>
      </c>
      <c r="P126" s="36">
        <v>288</v>
      </c>
      <c r="Q126" s="36">
        <v>6788</v>
      </c>
      <c r="R126" s="36">
        <v>0</v>
      </c>
      <c r="S126" s="36">
        <v>0</v>
      </c>
      <c r="T126" s="36">
        <v>3300</v>
      </c>
      <c r="U126" s="36">
        <v>12500</v>
      </c>
      <c r="V126" s="36">
        <v>43000000</v>
      </c>
      <c r="W126" s="36">
        <v>1000</v>
      </c>
      <c r="X126" s="36">
        <v>0</v>
      </c>
    </row>
    <row r="127" spans="1:24" ht="12.75">
      <c r="A127" s="8" t="s">
        <v>169</v>
      </c>
      <c r="B127" s="38">
        <v>11961225</v>
      </c>
      <c r="C127" s="38">
        <v>15200000</v>
      </c>
      <c r="D127" s="38">
        <v>129120614</v>
      </c>
      <c r="E127" s="38">
        <v>38930760</v>
      </c>
      <c r="F127" s="38">
        <v>42907606</v>
      </c>
      <c r="G127" s="38">
        <v>0</v>
      </c>
      <c r="H127" s="38">
        <v>1900000</v>
      </c>
      <c r="I127" s="38">
        <v>4928897</v>
      </c>
      <c r="J127" s="38">
        <v>31294490</v>
      </c>
      <c r="K127" s="38">
        <v>8000000</v>
      </c>
      <c r="L127" s="38">
        <v>12630472</v>
      </c>
      <c r="M127" s="38">
        <v>0</v>
      </c>
      <c r="N127" s="38">
        <v>18109479</v>
      </c>
      <c r="O127" s="38">
        <v>26448737</v>
      </c>
      <c r="P127" s="38">
        <v>2988987</v>
      </c>
      <c r="Q127" s="38">
        <v>21759042</v>
      </c>
      <c r="R127" s="38">
        <v>0</v>
      </c>
      <c r="S127" s="38">
        <v>0</v>
      </c>
      <c r="T127" s="38">
        <v>14380000</v>
      </c>
      <c r="U127" s="38">
        <v>36000000</v>
      </c>
      <c r="V127" s="38">
        <v>264626438</v>
      </c>
      <c r="W127" s="38">
        <v>4104920</v>
      </c>
      <c r="X127" s="38">
        <v>0</v>
      </c>
    </row>
    <row r="128" spans="1:24" ht="12.75">
      <c r="A128" s="15" t="s">
        <v>165</v>
      </c>
      <c r="B128" s="23">
        <v>6700000</v>
      </c>
      <c r="C128" s="23">
        <v>545000</v>
      </c>
      <c r="D128" s="23">
        <v>27344766</v>
      </c>
      <c r="E128" s="23">
        <v>13682914</v>
      </c>
      <c r="F128" s="23">
        <v>19277856</v>
      </c>
      <c r="G128" s="23">
        <v>0</v>
      </c>
      <c r="H128" s="23">
        <v>0</v>
      </c>
      <c r="I128" s="23">
        <v>955080</v>
      </c>
      <c r="J128" s="23">
        <v>5580540</v>
      </c>
      <c r="K128" s="23">
        <v>1020000</v>
      </c>
      <c r="L128" s="23">
        <v>2747626</v>
      </c>
      <c r="M128" s="23">
        <v>0</v>
      </c>
      <c r="N128" s="23">
        <v>3795893</v>
      </c>
      <c r="O128" s="23">
        <v>6306493</v>
      </c>
      <c r="P128" s="23">
        <v>24600</v>
      </c>
      <c r="Q128" s="23">
        <v>944321</v>
      </c>
      <c r="R128" s="23">
        <v>0</v>
      </c>
      <c r="S128" s="23">
        <v>0</v>
      </c>
      <c r="T128" s="23">
        <v>180000</v>
      </c>
      <c r="U128" s="23">
        <v>8200000</v>
      </c>
      <c r="V128" s="23">
        <v>133761492</v>
      </c>
      <c r="W128" s="23">
        <v>1518820</v>
      </c>
      <c r="X128" s="23">
        <v>0</v>
      </c>
    </row>
    <row r="129" spans="1:24" ht="12.75">
      <c r="A129" s="17" t="s">
        <v>166</v>
      </c>
      <c r="B129" s="24">
        <v>0</v>
      </c>
      <c r="C129" s="24">
        <v>200000</v>
      </c>
      <c r="D129" s="24">
        <v>6757544</v>
      </c>
      <c r="E129" s="24">
        <v>11239590</v>
      </c>
      <c r="F129" s="24">
        <v>256226</v>
      </c>
      <c r="G129" s="24">
        <v>0</v>
      </c>
      <c r="H129" s="24">
        <v>0</v>
      </c>
      <c r="I129" s="24">
        <v>1729140</v>
      </c>
      <c r="J129" s="24">
        <v>3046740</v>
      </c>
      <c r="K129" s="24">
        <v>1568000</v>
      </c>
      <c r="L129" s="24">
        <v>2645000</v>
      </c>
      <c r="M129" s="24">
        <v>0</v>
      </c>
      <c r="N129" s="24">
        <v>870430</v>
      </c>
      <c r="O129" s="24">
        <v>10249227</v>
      </c>
      <c r="P129" s="24">
        <v>139787</v>
      </c>
      <c r="Q129" s="24">
        <v>18815339</v>
      </c>
      <c r="R129" s="24">
        <v>0</v>
      </c>
      <c r="S129" s="24">
        <v>0</v>
      </c>
      <c r="T129" s="24">
        <v>4000000</v>
      </c>
      <c r="U129" s="24">
        <v>9600000</v>
      </c>
      <c r="V129" s="24">
        <v>32693760</v>
      </c>
      <c r="W129" s="24">
        <v>1231476</v>
      </c>
      <c r="X129" s="24">
        <v>0</v>
      </c>
    </row>
    <row r="130" spans="1:24" ht="12.75">
      <c r="A130" s="17" t="s">
        <v>167</v>
      </c>
      <c r="B130" s="24">
        <v>5261225</v>
      </c>
      <c r="C130" s="24">
        <v>11070000</v>
      </c>
      <c r="D130" s="24">
        <v>88475283</v>
      </c>
      <c r="E130" s="24">
        <v>6412495</v>
      </c>
      <c r="F130" s="24">
        <v>4000000</v>
      </c>
      <c r="G130" s="24">
        <v>0</v>
      </c>
      <c r="H130" s="24">
        <v>1900000</v>
      </c>
      <c r="I130" s="24">
        <v>361817</v>
      </c>
      <c r="J130" s="24">
        <v>7907310</v>
      </c>
      <c r="K130" s="24">
        <v>4250000</v>
      </c>
      <c r="L130" s="24">
        <v>4712400</v>
      </c>
      <c r="M130" s="24">
        <v>0</v>
      </c>
      <c r="N130" s="24">
        <v>3899073</v>
      </c>
      <c r="O130" s="24">
        <v>6038668</v>
      </c>
      <c r="P130" s="24">
        <v>2675900</v>
      </c>
      <c r="Q130" s="24">
        <v>302066</v>
      </c>
      <c r="R130" s="24">
        <v>0</v>
      </c>
      <c r="S130" s="24">
        <v>0</v>
      </c>
      <c r="T130" s="24">
        <v>8000000</v>
      </c>
      <c r="U130" s="24">
        <v>9800000</v>
      </c>
      <c r="V130" s="24">
        <v>38423340</v>
      </c>
      <c r="W130" s="24">
        <v>533640</v>
      </c>
      <c r="X130" s="24">
        <v>0</v>
      </c>
    </row>
    <row r="131" spans="1:24" ht="12.75">
      <c r="A131" s="17" t="s">
        <v>168</v>
      </c>
      <c r="B131" s="24">
        <v>0</v>
      </c>
      <c r="C131" s="24">
        <v>3385000</v>
      </c>
      <c r="D131" s="24">
        <v>6543021</v>
      </c>
      <c r="E131" s="24">
        <v>7595761</v>
      </c>
      <c r="F131" s="24">
        <v>19373524</v>
      </c>
      <c r="G131" s="24">
        <v>0</v>
      </c>
      <c r="H131" s="24">
        <v>0</v>
      </c>
      <c r="I131" s="24">
        <v>1882860</v>
      </c>
      <c r="J131" s="24">
        <v>14759900</v>
      </c>
      <c r="K131" s="24">
        <v>1162000</v>
      </c>
      <c r="L131" s="24">
        <v>2525446</v>
      </c>
      <c r="M131" s="24">
        <v>0</v>
      </c>
      <c r="N131" s="24">
        <v>0</v>
      </c>
      <c r="O131" s="24">
        <v>499933</v>
      </c>
      <c r="P131" s="24">
        <v>148700</v>
      </c>
      <c r="Q131" s="24">
        <v>1697316</v>
      </c>
      <c r="R131" s="24">
        <v>0</v>
      </c>
      <c r="S131" s="24">
        <v>0</v>
      </c>
      <c r="T131" s="24">
        <v>2200000</v>
      </c>
      <c r="U131" s="24">
        <v>8400000</v>
      </c>
      <c r="V131" s="24">
        <v>59747846</v>
      </c>
      <c r="W131" s="24">
        <v>820984</v>
      </c>
      <c r="X131" s="24">
        <v>0</v>
      </c>
    </row>
    <row r="132" spans="1:24" ht="12.75">
      <c r="A132" s="8" t="s">
        <v>170</v>
      </c>
      <c r="B132" s="39">
        <f>SUM(B133:B136)</f>
        <v>520.0532608695652</v>
      </c>
      <c r="C132" s="39">
        <f aca="true" t="shared" si="57" ref="C132:X132">SUM(C133:C136)</f>
        <v>2338.461538461538</v>
      </c>
      <c r="D132" s="39">
        <f t="shared" si="57"/>
        <v>35369.66549352905</v>
      </c>
      <c r="E132" s="39">
        <f t="shared" si="57"/>
        <v>4429.326058139662</v>
      </c>
      <c r="F132" s="39">
        <f t="shared" si="57"/>
        <v>1889.9167699428453</v>
      </c>
      <c r="G132" s="39">
        <f t="shared" si="57"/>
        <v>0</v>
      </c>
      <c r="H132" s="39">
        <f t="shared" si="57"/>
        <v>122.91370164316211</v>
      </c>
      <c r="I132" s="39">
        <f t="shared" si="57"/>
        <v>1725.597441860465</v>
      </c>
      <c r="J132" s="39">
        <f t="shared" si="57"/>
        <v>2712.0072341871623</v>
      </c>
      <c r="K132" s="39">
        <f t="shared" si="57"/>
        <v>1142.857142857143</v>
      </c>
      <c r="L132" s="39">
        <f t="shared" si="57"/>
        <v>4310.888581035796</v>
      </c>
      <c r="M132" s="39">
        <f t="shared" si="57"/>
        <v>0</v>
      </c>
      <c r="N132" s="39">
        <f t="shared" si="57"/>
        <v>1427.5659999999998</v>
      </c>
      <c r="O132" s="39">
        <f t="shared" si="57"/>
        <v>2551.0211783875384</v>
      </c>
      <c r="P132" s="39">
        <f t="shared" si="57"/>
        <v>1356.6781048962512</v>
      </c>
      <c r="Q132" s="39">
        <f t="shared" si="57"/>
        <v>3205.515910430171</v>
      </c>
      <c r="R132" s="39">
        <f t="shared" si="57"/>
        <v>0</v>
      </c>
      <c r="S132" s="39">
        <f t="shared" si="57"/>
        <v>0</v>
      </c>
      <c r="T132" s="39">
        <f t="shared" si="57"/>
        <v>5133.333333333333</v>
      </c>
      <c r="U132" s="39">
        <f t="shared" si="57"/>
        <v>2520.8936342935413</v>
      </c>
      <c r="V132" s="39">
        <f t="shared" si="57"/>
        <v>6.154103209302326</v>
      </c>
      <c r="W132" s="39">
        <f t="shared" si="57"/>
        <v>3571.28</v>
      </c>
      <c r="X132" s="39">
        <f t="shared" si="57"/>
        <v>0</v>
      </c>
    </row>
    <row r="133" spans="1:24" ht="12.75">
      <c r="A133" s="15" t="s">
        <v>165</v>
      </c>
      <c r="B133" s="40">
        <f>IF(B123=0,0,B128/B123)</f>
        <v>291.30434782608694</v>
      </c>
      <c r="C133" s="40">
        <f aca="true" t="shared" si="58" ref="C133:X136">IF(C123=0,0,C128/C123)</f>
        <v>83.84615384615384</v>
      </c>
      <c r="D133" s="40">
        <f t="shared" si="58"/>
        <v>5089.292015633724</v>
      </c>
      <c r="E133" s="40">
        <f t="shared" si="58"/>
        <v>1089.577480490524</v>
      </c>
      <c r="F133" s="40">
        <f t="shared" si="58"/>
        <v>905.063661971831</v>
      </c>
      <c r="G133" s="40">
        <f t="shared" si="58"/>
        <v>0</v>
      </c>
      <c r="H133" s="40">
        <f t="shared" si="58"/>
        <v>0</v>
      </c>
      <c r="I133" s="40">
        <f t="shared" si="58"/>
        <v>272.88</v>
      </c>
      <c r="J133" s="40">
        <f t="shared" si="58"/>
        <v>1014.6436363636363</v>
      </c>
      <c r="K133" s="40">
        <f t="shared" si="58"/>
        <v>145.71428571428572</v>
      </c>
      <c r="L133" s="40">
        <f t="shared" si="58"/>
        <v>137.3813</v>
      </c>
      <c r="M133" s="40">
        <f t="shared" si="58"/>
        <v>0</v>
      </c>
      <c r="N133" s="40">
        <f t="shared" si="58"/>
        <v>632.6488333333333</v>
      </c>
      <c r="O133" s="40">
        <f t="shared" si="58"/>
        <v>630.1451838529176</v>
      </c>
      <c r="P133" s="40">
        <f t="shared" si="58"/>
        <v>3.0247141276281817</v>
      </c>
      <c r="Q133" s="40">
        <f t="shared" si="58"/>
        <v>139.11623453152623</v>
      </c>
      <c r="R133" s="40">
        <f t="shared" si="58"/>
        <v>0</v>
      </c>
      <c r="S133" s="40">
        <f t="shared" si="58"/>
        <v>0</v>
      </c>
      <c r="T133" s="40">
        <f t="shared" si="58"/>
        <v>54.54545454545455</v>
      </c>
      <c r="U133" s="40">
        <f t="shared" si="58"/>
        <v>173.4862268861338</v>
      </c>
      <c r="V133" s="40">
        <f t="shared" si="58"/>
        <v>3.110732372093023</v>
      </c>
      <c r="W133" s="40">
        <f t="shared" si="58"/>
        <v>1518.82</v>
      </c>
      <c r="X133" s="40">
        <f t="shared" si="58"/>
        <v>0</v>
      </c>
    </row>
    <row r="134" spans="1:24" ht="12.75">
      <c r="A134" s="17" t="s">
        <v>166</v>
      </c>
      <c r="B134" s="41">
        <f>IF(B124=0,0,B129/B124)</f>
        <v>0</v>
      </c>
      <c r="C134" s="41">
        <f t="shared" si="58"/>
        <v>30.76923076923077</v>
      </c>
      <c r="D134" s="41">
        <f t="shared" si="58"/>
        <v>1257.6854643588313</v>
      </c>
      <c r="E134" s="41">
        <f t="shared" si="58"/>
        <v>1641.534978822842</v>
      </c>
      <c r="F134" s="41">
        <f t="shared" si="58"/>
        <v>742.6840579710145</v>
      </c>
      <c r="G134" s="41">
        <f t="shared" si="58"/>
        <v>0</v>
      </c>
      <c r="H134" s="41">
        <f t="shared" si="58"/>
        <v>0</v>
      </c>
      <c r="I134" s="41">
        <f t="shared" si="58"/>
        <v>494.04</v>
      </c>
      <c r="J134" s="41">
        <f t="shared" si="58"/>
        <v>553.9527272727273</v>
      </c>
      <c r="K134" s="41">
        <f t="shared" si="58"/>
        <v>224</v>
      </c>
      <c r="L134" s="41">
        <f t="shared" si="58"/>
        <v>2014.4706778370144</v>
      </c>
      <c r="M134" s="41">
        <f t="shared" si="58"/>
        <v>0</v>
      </c>
      <c r="N134" s="41">
        <f t="shared" si="58"/>
        <v>145.07166666666666</v>
      </c>
      <c r="O134" s="41">
        <f t="shared" si="58"/>
        <v>1024.103417266187</v>
      </c>
      <c r="P134" s="41">
        <f t="shared" si="58"/>
        <v>508.31636363636363</v>
      </c>
      <c r="Q134" s="41">
        <f t="shared" si="58"/>
        <v>2771.8531231585152</v>
      </c>
      <c r="R134" s="41">
        <f t="shared" si="58"/>
        <v>0</v>
      </c>
      <c r="S134" s="41">
        <f t="shared" si="58"/>
        <v>0</v>
      </c>
      <c r="T134" s="41">
        <f t="shared" si="58"/>
        <v>1212.121212121212</v>
      </c>
      <c r="U134" s="41">
        <f t="shared" si="58"/>
        <v>768</v>
      </c>
      <c r="V134" s="41">
        <f t="shared" si="58"/>
        <v>0.76032</v>
      </c>
      <c r="W134" s="41">
        <f t="shared" si="58"/>
        <v>1231.476</v>
      </c>
      <c r="X134" s="41">
        <f t="shared" si="58"/>
        <v>0</v>
      </c>
    </row>
    <row r="135" spans="1:24" ht="12.75">
      <c r="A135" s="17" t="s">
        <v>167</v>
      </c>
      <c r="B135" s="41">
        <f>IF(B125=0,0,B130/B125)</f>
        <v>228.74891304347827</v>
      </c>
      <c r="C135" s="41">
        <f t="shared" si="58"/>
        <v>1703.076923076923</v>
      </c>
      <c r="D135" s="41">
        <f t="shared" si="58"/>
        <v>27804.928661219357</v>
      </c>
      <c r="E135" s="41">
        <f t="shared" si="58"/>
        <v>554.6181456495416</v>
      </c>
      <c r="F135" s="41">
        <f t="shared" si="58"/>
        <v>0</v>
      </c>
      <c r="G135" s="41">
        <f t="shared" si="58"/>
        <v>0</v>
      </c>
      <c r="H135" s="41">
        <f t="shared" si="58"/>
        <v>122.91370164316211</v>
      </c>
      <c r="I135" s="41">
        <f t="shared" si="58"/>
        <v>420.7174418604651</v>
      </c>
      <c r="J135" s="41">
        <f t="shared" si="58"/>
        <v>711.0890287769785</v>
      </c>
      <c r="K135" s="41">
        <f t="shared" si="58"/>
        <v>607.1428571428571</v>
      </c>
      <c r="L135" s="41">
        <f t="shared" si="58"/>
        <v>235.62</v>
      </c>
      <c r="M135" s="41">
        <f t="shared" si="58"/>
        <v>0</v>
      </c>
      <c r="N135" s="41">
        <f t="shared" si="58"/>
        <v>649.8455</v>
      </c>
      <c r="O135" s="41">
        <f t="shared" si="58"/>
        <v>846.8192399382975</v>
      </c>
      <c r="P135" s="41">
        <f t="shared" si="58"/>
        <v>329.0175826878151</v>
      </c>
      <c r="Q135" s="41">
        <f t="shared" si="58"/>
        <v>44.5</v>
      </c>
      <c r="R135" s="41">
        <f t="shared" si="58"/>
        <v>0</v>
      </c>
      <c r="S135" s="41">
        <f t="shared" si="58"/>
        <v>0</v>
      </c>
      <c r="T135" s="41">
        <f t="shared" si="58"/>
        <v>3200</v>
      </c>
      <c r="U135" s="41">
        <f t="shared" si="58"/>
        <v>907.4074074074074</v>
      </c>
      <c r="V135" s="41">
        <f t="shared" si="58"/>
        <v>0.8935660465116279</v>
      </c>
      <c r="W135" s="41">
        <f t="shared" si="58"/>
        <v>0</v>
      </c>
      <c r="X135" s="41">
        <f t="shared" si="58"/>
        <v>0</v>
      </c>
    </row>
    <row r="136" spans="1:24" ht="12.75">
      <c r="A136" s="17" t="s">
        <v>168</v>
      </c>
      <c r="B136" s="41">
        <f>IF(B126=0,0,B131/B126)</f>
        <v>0</v>
      </c>
      <c r="C136" s="41">
        <f t="shared" si="58"/>
        <v>520.7692307692307</v>
      </c>
      <c r="D136" s="41">
        <f t="shared" si="58"/>
        <v>1217.7593523171413</v>
      </c>
      <c r="E136" s="41">
        <f t="shared" si="58"/>
        <v>1143.595453176754</v>
      </c>
      <c r="F136" s="41">
        <f t="shared" si="58"/>
        <v>242.16905</v>
      </c>
      <c r="G136" s="41">
        <f t="shared" si="58"/>
        <v>0</v>
      </c>
      <c r="H136" s="41">
        <f t="shared" si="58"/>
        <v>0</v>
      </c>
      <c r="I136" s="41">
        <f t="shared" si="58"/>
        <v>537.96</v>
      </c>
      <c r="J136" s="41">
        <f t="shared" si="58"/>
        <v>432.3218417738203</v>
      </c>
      <c r="K136" s="41">
        <f t="shared" si="58"/>
        <v>166</v>
      </c>
      <c r="L136" s="41">
        <f t="shared" si="58"/>
        <v>1923.4166031987813</v>
      </c>
      <c r="M136" s="41">
        <f t="shared" si="58"/>
        <v>0</v>
      </c>
      <c r="N136" s="41">
        <f t="shared" si="58"/>
        <v>0</v>
      </c>
      <c r="O136" s="41">
        <f t="shared" si="58"/>
        <v>49.95333733013589</v>
      </c>
      <c r="P136" s="41">
        <f t="shared" si="58"/>
        <v>516.3194444444445</v>
      </c>
      <c r="Q136" s="41">
        <f t="shared" si="58"/>
        <v>250.04655274012964</v>
      </c>
      <c r="R136" s="41">
        <f t="shared" si="58"/>
        <v>0</v>
      </c>
      <c r="S136" s="41">
        <f t="shared" si="58"/>
        <v>0</v>
      </c>
      <c r="T136" s="41">
        <f t="shared" si="58"/>
        <v>666.6666666666666</v>
      </c>
      <c r="U136" s="41">
        <f t="shared" si="58"/>
        <v>672</v>
      </c>
      <c r="V136" s="41">
        <f t="shared" si="58"/>
        <v>1.3894847906976744</v>
      </c>
      <c r="W136" s="41">
        <f t="shared" si="58"/>
        <v>820.984</v>
      </c>
      <c r="X136" s="41">
        <f t="shared" si="58"/>
        <v>0</v>
      </c>
    </row>
    <row r="137" spans="1:24" ht="25.5">
      <c r="A137" s="8" t="s">
        <v>171</v>
      </c>
      <c r="B137" s="42">
        <f>+B132*B123</f>
        <v>11961225</v>
      </c>
      <c r="C137" s="42">
        <f aca="true" t="shared" si="59" ref="C137:X137">+C132*C123</f>
        <v>15199999.999999998</v>
      </c>
      <c r="D137" s="42">
        <f t="shared" si="59"/>
        <v>190041212.6967316</v>
      </c>
      <c r="E137" s="42">
        <f t="shared" si="59"/>
        <v>55623476.63811787</v>
      </c>
      <c r="F137" s="42">
        <f t="shared" si="59"/>
        <v>40255227.1997826</v>
      </c>
      <c r="G137" s="42">
        <f t="shared" si="59"/>
        <v>0</v>
      </c>
      <c r="H137" s="42">
        <f t="shared" si="59"/>
        <v>0</v>
      </c>
      <c r="I137" s="42">
        <f t="shared" si="59"/>
        <v>6039591.046511628</v>
      </c>
      <c r="J137" s="42">
        <f t="shared" si="59"/>
        <v>14916039.788029393</v>
      </c>
      <c r="K137" s="42">
        <f t="shared" si="59"/>
        <v>8000000</v>
      </c>
      <c r="L137" s="42">
        <f t="shared" si="59"/>
        <v>86217771.62071592</v>
      </c>
      <c r="M137" s="42">
        <f t="shared" si="59"/>
        <v>0</v>
      </c>
      <c r="N137" s="42">
        <f t="shared" si="59"/>
        <v>8565395.999999998</v>
      </c>
      <c r="O137" s="42">
        <f t="shared" si="59"/>
        <v>25530619.953302484</v>
      </c>
      <c r="P137" s="42">
        <f t="shared" si="59"/>
        <v>11033863.02712121</v>
      </c>
      <c r="Q137" s="42">
        <f t="shared" si="59"/>
        <v>21759042</v>
      </c>
      <c r="R137" s="42">
        <f t="shared" si="59"/>
        <v>0</v>
      </c>
      <c r="S137" s="42">
        <f t="shared" si="59"/>
        <v>0</v>
      </c>
      <c r="T137" s="42">
        <f t="shared" si="59"/>
        <v>16940000</v>
      </c>
      <c r="U137" s="42">
        <f t="shared" si="59"/>
        <v>119152558.51851852</v>
      </c>
      <c r="V137" s="42">
        <f t="shared" si="59"/>
        <v>264626438</v>
      </c>
      <c r="W137" s="42">
        <f t="shared" si="59"/>
        <v>3571280</v>
      </c>
      <c r="X137" s="42">
        <f t="shared" si="59"/>
        <v>0</v>
      </c>
    </row>
    <row r="138" spans="1:24" ht="25.5">
      <c r="A138" s="9" t="s">
        <v>172</v>
      </c>
      <c r="B138" s="43">
        <v>10979280</v>
      </c>
      <c r="C138" s="43">
        <v>15109000</v>
      </c>
      <c r="D138" s="43">
        <v>129120618</v>
      </c>
      <c r="E138" s="43">
        <v>2589000</v>
      </c>
      <c r="F138" s="43">
        <v>42907606</v>
      </c>
      <c r="G138" s="43">
        <v>0</v>
      </c>
      <c r="H138" s="43">
        <v>1900000</v>
      </c>
      <c r="I138" s="43">
        <v>4928897</v>
      </c>
      <c r="J138" s="43">
        <v>27382700</v>
      </c>
      <c r="K138" s="43">
        <v>12470304</v>
      </c>
      <c r="L138" s="43">
        <v>12630472</v>
      </c>
      <c r="M138" s="43">
        <v>0</v>
      </c>
      <c r="N138" s="43">
        <v>21704169</v>
      </c>
      <c r="O138" s="43">
        <v>3691336</v>
      </c>
      <c r="P138" s="43">
        <v>2989092</v>
      </c>
      <c r="Q138" s="43">
        <v>0</v>
      </c>
      <c r="R138" s="43">
        <v>0</v>
      </c>
      <c r="S138" s="43">
        <v>0</v>
      </c>
      <c r="T138" s="43">
        <v>8010000</v>
      </c>
      <c r="U138" s="43">
        <v>36000000</v>
      </c>
      <c r="V138" s="43">
        <v>264626438</v>
      </c>
      <c r="W138" s="43">
        <v>0</v>
      </c>
      <c r="X138" s="43">
        <v>0</v>
      </c>
    </row>
    <row r="139" spans="1:24" ht="12.75">
      <c r="A139" s="15" t="s">
        <v>173</v>
      </c>
      <c r="B139" s="23">
        <v>260987000</v>
      </c>
      <c r="C139" s="23">
        <v>457443000</v>
      </c>
      <c r="D139" s="23">
        <v>399145000</v>
      </c>
      <c r="E139" s="23">
        <v>57478000</v>
      </c>
      <c r="F139" s="23">
        <v>322570000</v>
      </c>
      <c r="G139" s="23">
        <v>294712000</v>
      </c>
      <c r="H139" s="23">
        <v>99822000</v>
      </c>
      <c r="I139" s="23">
        <v>86304000</v>
      </c>
      <c r="J139" s="23">
        <v>173855000</v>
      </c>
      <c r="K139" s="23">
        <v>88789000</v>
      </c>
      <c r="L139" s="23">
        <v>127415000</v>
      </c>
      <c r="M139" s="23">
        <v>510260000</v>
      </c>
      <c r="N139" s="23">
        <v>39618000</v>
      </c>
      <c r="O139" s="23">
        <v>43070000</v>
      </c>
      <c r="P139" s="23">
        <v>171557000</v>
      </c>
      <c r="Q139" s="23">
        <v>37480000</v>
      </c>
      <c r="R139" s="23">
        <v>102421000</v>
      </c>
      <c r="S139" s="23">
        <v>260500000</v>
      </c>
      <c r="T139" s="23">
        <v>63366000</v>
      </c>
      <c r="U139" s="23">
        <v>119625000</v>
      </c>
      <c r="V139" s="23">
        <v>339737000</v>
      </c>
      <c r="W139" s="23">
        <v>91878000</v>
      </c>
      <c r="X139" s="23">
        <v>165682000</v>
      </c>
    </row>
    <row r="140" spans="1:24" ht="12.75">
      <c r="A140" s="44" t="s">
        <v>174</v>
      </c>
      <c r="B140" s="45" t="str">
        <f>IF(B10&gt;0,"Funded","Unfunded")</f>
        <v>Funded</v>
      </c>
      <c r="C140" s="45" t="str">
        <f aca="true" t="shared" si="60" ref="C140:X140">IF(C10&gt;0,"Funded","Unfunded")</f>
        <v>Funded</v>
      </c>
      <c r="D140" s="45" t="str">
        <f t="shared" si="60"/>
        <v>Funded</v>
      </c>
      <c r="E140" s="45" t="str">
        <f t="shared" si="60"/>
        <v>Funded</v>
      </c>
      <c r="F140" s="45" t="str">
        <f t="shared" si="60"/>
        <v>Funded</v>
      </c>
      <c r="G140" s="45" t="str">
        <f t="shared" si="60"/>
        <v>Funded</v>
      </c>
      <c r="H140" s="45" t="str">
        <f t="shared" si="60"/>
        <v>Funded</v>
      </c>
      <c r="I140" s="45" t="str">
        <f t="shared" si="60"/>
        <v>Funded</v>
      </c>
      <c r="J140" s="45" t="str">
        <f t="shared" si="60"/>
        <v>Unfunded</v>
      </c>
      <c r="K140" s="45" t="str">
        <f t="shared" si="60"/>
        <v>Funded</v>
      </c>
      <c r="L140" s="45" t="str">
        <f t="shared" si="60"/>
        <v>Funded</v>
      </c>
      <c r="M140" s="45" t="str">
        <f t="shared" si="60"/>
        <v>Unfunded</v>
      </c>
      <c r="N140" s="45" t="str">
        <f t="shared" si="60"/>
        <v>Unfunded</v>
      </c>
      <c r="O140" s="45" t="str">
        <f t="shared" si="60"/>
        <v>Unfunded</v>
      </c>
      <c r="P140" s="45" t="str">
        <f t="shared" si="60"/>
        <v>Funded</v>
      </c>
      <c r="Q140" s="45" t="str">
        <f t="shared" si="60"/>
        <v>Unfunded</v>
      </c>
      <c r="R140" s="45" t="str">
        <f t="shared" si="60"/>
        <v>Funded</v>
      </c>
      <c r="S140" s="45" t="str">
        <f t="shared" si="60"/>
        <v>Funded</v>
      </c>
      <c r="T140" s="45" t="str">
        <f t="shared" si="60"/>
        <v>Funded</v>
      </c>
      <c r="U140" s="45" t="str">
        <f t="shared" si="60"/>
        <v>Funded</v>
      </c>
      <c r="V140" s="45" t="str">
        <f t="shared" si="60"/>
        <v>Unfunded</v>
      </c>
      <c r="W140" s="45" t="str">
        <f t="shared" si="60"/>
        <v>Funded</v>
      </c>
      <c r="X140" s="45" t="str">
        <f t="shared" si="60"/>
        <v>Unfunded</v>
      </c>
    </row>
    <row r="141" spans="1:24" ht="12.75" hidden="1">
      <c r="A141" s="46" t="s">
        <v>175</v>
      </c>
      <c r="B141" s="47">
        <v>30925578</v>
      </c>
      <c r="C141" s="47">
        <v>777972009</v>
      </c>
      <c r="D141" s="47">
        <v>2581513997</v>
      </c>
      <c r="E141" s="47">
        <v>64324239</v>
      </c>
      <c r="F141" s="47">
        <v>138345000</v>
      </c>
      <c r="G141" s="47">
        <v>150000</v>
      </c>
      <c r="H141" s="47">
        <v>3258135</v>
      </c>
      <c r="I141" s="47">
        <v>68424788</v>
      </c>
      <c r="J141" s="47">
        <v>240091945</v>
      </c>
      <c r="K141" s="47">
        <v>245937297</v>
      </c>
      <c r="L141" s="47">
        <v>150872927</v>
      </c>
      <c r="M141" s="47">
        <v>3172897</v>
      </c>
      <c r="N141" s="47">
        <v>286705111</v>
      </c>
      <c r="O141" s="47">
        <v>45703586</v>
      </c>
      <c r="P141" s="47">
        <v>23555581</v>
      </c>
      <c r="Q141" s="47">
        <v>150780647</v>
      </c>
      <c r="R141" s="47">
        <v>18753323</v>
      </c>
      <c r="S141" s="47">
        <v>37215000</v>
      </c>
      <c r="T141" s="47">
        <v>82528000</v>
      </c>
      <c r="U141" s="47">
        <v>940059275</v>
      </c>
      <c r="V141" s="47">
        <v>1499824000</v>
      </c>
      <c r="W141" s="47">
        <v>145064106</v>
      </c>
      <c r="X141" s="47">
        <v>468000</v>
      </c>
    </row>
    <row r="142" spans="1:24" ht="12.75" hidden="1">
      <c r="A142" s="48" t="s">
        <v>176</v>
      </c>
      <c r="B142" s="24">
        <v>76889765</v>
      </c>
      <c r="C142" s="24">
        <v>956827000</v>
      </c>
      <c r="D142" s="24">
        <v>2794276798</v>
      </c>
      <c r="E142" s="24">
        <v>58325731</v>
      </c>
      <c r="F142" s="24">
        <v>210613364</v>
      </c>
      <c r="G142" s="24">
        <v>0</v>
      </c>
      <c r="H142" s="24">
        <v>10090298</v>
      </c>
      <c r="I142" s="24">
        <v>71518661</v>
      </c>
      <c r="J142" s="24">
        <v>297462883</v>
      </c>
      <c r="K142" s="24">
        <v>264078355</v>
      </c>
      <c r="L142" s="24">
        <v>109922964</v>
      </c>
      <c r="M142" s="24">
        <v>206000</v>
      </c>
      <c r="N142" s="24">
        <v>241493837</v>
      </c>
      <c r="O142" s="24">
        <v>70544610</v>
      </c>
      <c r="P142" s="24">
        <v>21215285</v>
      </c>
      <c r="Q142" s="24">
        <v>147137032</v>
      </c>
      <c r="R142" s="24">
        <v>12567321</v>
      </c>
      <c r="S142" s="24">
        <v>0</v>
      </c>
      <c r="T142" s="24">
        <v>73686500</v>
      </c>
      <c r="U142" s="24">
        <v>898661853</v>
      </c>
      <c r="V142" s="24">
        <v>1803516270</v>
      </c>
      <c r="W142" s="24">
        <v>199621212</v>
      </c>
      <c r="X142" s="24">
        <v>0</v>
      </c>
    </row>
    <row r="143" spans="1:24" ht="12.75" hidden="1">
      <c r="A143" s="48" t="s">
        <v>177</v>
      </c>
      <c r="B143" s="24">
        <v>6044699</v>
      </c>
      <c r="C143" s="24">
        <v>83011000</v>
      </c>
      <c r="D143" s="24">
        <v>207573329</v>
      </c>
      <c r="E143" s="24">
        <v>17731788</v>
      </c>
      <c r="F143" s="24">
        <v>29007100</v>
      </c>
      <c r="G143" s="24">
        <v>150000</v>
      </c>
      <c r="H143" s="24">
        <v>632000</v>
      </c>
      <c r="I143" s="24">
        <v>11120777</v>
      </c>
      <c r="J143" s="24">
        <v>25188508</v>
      </c>
      <c r="K143" s="24">
        <v>15147264</v>
      </c>
      <c r="L143" s="24">
        <v>27036100</v>
      </c>
      <c r="M143" s="24">
        <v>2966897</v>
      </c>
      <c r="N143" s="24">
        <v>27960600</v>
      </c>
      <c r="O143" s="24">
        <v>19430210</v>
      </c>
      <c r="P143" s="24">
        <v>4874641</v>
      </c>
      <c r="Q143" s="24">
        <v>43964201</v>
      </c>
      <c r="R143" s="24">
        <v>0</v>
      </c>
      <c r="S143" s="24">
        <v>45715000</v>
      </c>
      <c r="T143" s="24">
        <v>7788580</v>
      </c>
      <c r="U143" s="24">
        <v>43956458</v>
      </c>
      <c r="V143" s="24">
        <v>224009180</v>
      </c>
      <c r="W143" s="24">
        <v>63948054</v>
      </c>
      <c r="X143" s="24">
        <v>468000</v>
      </c>
    </row>
    <row r="144" spans="1:24" ht="12.75" hidden="1">
      <c r="A144" s="48" t="s">
        <v>178</v>
      </c>
      <c r="B144" s="24">
        <v>30323632</v>
      </c>
      <c r="C144" s="24">
        <v>213832325</v>
      </c>
      <c r="D144" s="24">
        <v>692127227</v>
      </c>
      <c r="E144" s="24">
        <v>9340000</v>
      </c>
      <c r="F144" s="24">
        <v>146261000</v>
      </c>
      <c r="G144" s="24">
        <v>18089274</v>
      </c>
      <c r="H144" s="24">
        <v>23400000</v>
      </c>
      <c r="I144" s="24">
        <v>226810</v>
      </c>
      <c r="J144" s="24">
        <v>26327736</v>
      </c>
      <c r="K144" s="24">
        <v>2169000</v>
      </c>
      <c r="L144" s="24">
        <v>71581389</v>
      </c>
      <c r="M144" s="24">
        <v>398880951</v>
      </c>
      <c r="N144" s="24">
        <v>13753000</v>
      </c>
      <c r="O144" s="24">
        <v>4500000</v>
      </c>
      <c r="P144" s="24">
        <v>74657000</v>
      </c>
      <c r="Q144" s="24">
        <v>-18542693</v>
      </c>
      <c r="R144" s="24">
        <v>24100000</v>
      </c>
      <c r="S144" s="24">
        <v>116992000</v>
      </c>
      <c r="T144" s="24">
        <v>15550000</v>
      </c>
      <c r="U144" s="24">
        <v>398750359</v>
      </c>
      <c r="V144" s="24">
        <v>118500000</v>
      </c>
      <c r="W144" s="24">
        <v>-11350000</v>
      </c>
      <c r="X144" s="24">
        <v>9233320</v>
      </c>
    </row>
    <row r="145" spans="1:24" ht="12.75" hidden="1">
      <c r="A145" s="48" t="s">
        <v>179</v>
      </c>
      <c r="B145" s="24">
        <v>15000000</v>
      </c>
      <c r="C145" s="24">
        <v>165000000</v>
      </c>
      <c r="D145" s="24">
        <v>609945898</v>
      </c>
      <c r="E145" s="24">
        <v>29860000</v>
      </c>
      <c r="F145" s="24">
        <v>47000000</v>
      </c>
      <c r="G145" s="24">
        <v>0</v>
      </c>
      <c r="H145" s="24">
        <v>19500000</v>
      </c>
      <c r="I145" s="24">
        <v>19626960</v>
      </c>
      <c r="J145" s="24">
        <v>222279233</v>
      </c>
      <c r="K145" s="24">
        <v>61748928</v>
      </c>
      <c r="L145" s="24">
        <v>31873579</v>
      </c>
      <c r="M145" s="24">
        <v>663907429</v>
      </c>
      <c r="N145" s="24">
        <v>118471770</v>
      </c>
      <c r="O145" s="24">
        <v>35000000</v>
      </c>
      <c r="P145" s="24">
        <v>21000000</v>
      </c>
      <c r="Q145" s="24">
        <v>146894000</v>
      </c>
      <c r="R145" s="24">
        <v>5937000</v>
      </c>
      <c r="S145" s="24">
        <v>107615000</v>
      </c>
      <c r="T145" s="24">
        <v>63000000</v>
      </c>
      <c r="U145" s="24">
        <v>113493157</v>
      </c>
      <c r="V145" s="24">
        <v>448678000</v>
      </c>
      <c r="W145" s="24">
        <v>83000000</v>
      </c>
      <c r="X145" s="24">
        <v>25000000</v>
      </c>
    </row>
    <row r="146" spans="1:24" ht="12.75" hidden="1">
      <c r="A146" s="48" t="s">
        <v>180</v>
      </c>
      <c r="B146" s="24">
        <v>42312471</v>
      </c>
      <c r="C146" s="24">
        <v>50000000</v>
      </c>
      <c r="D146" s="24">
        <v>433795131</v>
      </c>
      <c r="E146" s="24">
        <v>57500000</v>
      </c>
      <c r="F146" s="24">
        <v>133258000</v>
      </c>
      <c r="G146" s="24">
        <v>0</v>
      </c>
      <c r="H146" s="24">
        <v>73384776</v>
      </c>
      <c r="I146" s="24">
        <v>26770185</v>
      </c>
      <c r="J146" s="24">
        <v>220877510</v>
      </c>
      <c r="K146" s="24">
        <v>108702006</v>
      </c>
      <c r="L146" s="24">
        <v>42855315</v>
      </c>
      <c r="M146" s="24">
        <v>0</v>
      </c>
      <c r="N146" s="24">
        <v>34991901</v>
      </c>
      <c r="O146" s="24">
        <v>24000000</v>
      </c>
      <c r="P146" s="24">
        <v>12627180</v>
      </c>
      <c r="Q146" s="24">
        <v>99833000</v>
      </c>
      <c r="R146" s="24">
        <v>3300000</v>
      </c>
      <c r="S146" s="24">
        <v>69788000</v>
      </c>
      <c r="T146" s="24">
        <v>61000000</v>
      </c>
      <c r="U146" s="24">
        <v>147202796</v>
      </c>
      <c r="V146" s="24">
        <v>102773000</v>
      </c>
      <c r="W146" s="24">
        <v>444545381</v>
      </c>
      <c r="X146" s="24">
        <v>0</v>
      </c>
    </row>
    <row r="147" spans="1:24" ht="12.75" hidden="1">
      <c r="A147" s="48" t="s">
        <v>181</v>
      </c>
      <c r="B147" s="24">
        <v>0</v>
      </c>
      <c r="C147" s="24">
        <v>27791175</v>
      </c>
      <c r="D147" s="24">
        <v>41853046</v>
      </c>
      <c r="E147" s="24">
        <v>0</v>
      </c>
      <c r="F147" s="24">
        <v>10000000</v>
      </c>
      <c r="G147" s="24">
        <v>1639420</v>
      </c>
      <c r="H147" s="24">
        <v>7385000</v>
      </c>
      <c r="I147" s="24">
        <v>0</v>
      </c>
      <c r="J147" s="24">
        <v>105997021</v>
      </c>
      <c r="K147" s="24">
        <v>1274000</v>
      </c>
      <c r="L147" s="24">
        <v>4112038</v>
      </c>
      <c r="M147" s="24">
        <v>9744055</v>
      </c>
      <c r="N147" s="24">
        <v>23754479</v>
      </c>
      <c r="O147" s="24">
        <v>1200000</v>
      </c>
      <c r="P147" s="24">
        <v>9401000</v>
      </c>
      <c r="Q147" s="24">
        <v>0</v>
      </c>
      <c r="R147" s="24">
        <v>0</v>
      </c>
      <c r="S147" s="24">
        <v>437000</v>
      </c>
      <c r="T147" s="24">
        <v>28000000</v>
      </c>
      <c r="U147" s="24">
        <v>26000000</v>
      </c>
      <c r="V147" s="24">
        <v>10000000</v>
      </c>
      <c r="W147" s="24">
        <v>0</v>
      </c>
      <c r="X147" s="24">
        <v>6500000</v>
      </c>
    </row>
    <row r="148" spans="1:24" ht="12.75" hidden="1">
      <c r="A148" s="48" t="s">
        <v>182</v>
      </c>
      <c r="B148" s="24">
        <v>0</v>
      </c>
      <c r="C148" s="24">
        <v>0</v>
      </c>
      <c r="D148" s="24">
        <v>2700627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20000</v>
      </c>
      <c r="R148" s="24">
        <v>0</v>
      </c>
      <c r="S148" s="24">
        <v>0</v>
      </c>
      <c r="T148" s="24">
        <v>0</v>
      </c>
      <c r="U148" s="24">
        <v>375000</v>
      </c>
      <c r="V148" s="24">
        <v>130000</v>
      </c>
      <c r="W148" s="24">
        <v>0</v>
      </c>
      <c r="X148" s="24">
        <v>0</v>
      </c>
    </row>
    <row r="149" spans="1:24" ht="12.75" hidden="1">
      <c r="A149" s="48" t="s">
        <v>183</v>
      </c>
      <c r="B149" s="24">
        <v>599177</v>
      </c>
      <c r="C149" s="24">
        <v>101600000</v>
      </c>
      <c r="D149" s="24">
        <v>440969807</v>
      </c>
      <c r="E149" s="24">
        <v>0</v>
      </c>
      <c r="F149" s="24">
        <v>34809769</v>
      </c>
      <c r="G149" s="24">
        <v>0</v>
      </c>
      <c r="H149" s="24">
        <v>1480000</v>
      </c>
      <c r="I149" s="24">
        <v>0</v>
      </c>
      <c r="J149" s="24">
        <v>57913331</v>
      </c>
      <c r="K149" s="24">
        <v>0</v>
      </c>
      <c r="L149" s="24">
        <v>0</v>
      </c>
      <c r="M149" s="24">
        <v>177704986</v>
      </c>
      <c r="N149" s="24">
        <v>-12166757</v>
      </c>
      <c r="O149" s="24">
        <v>0</v>
      </c>
      <c r="P149" s="24">
        <v>7930000</v>
      </c>
      <c r="Q149" s="24">
        <v>0</v>
      </c>
      <c r="R149" s="24">
        <v>0</v>
      </c>
      <c r="S149" s="24">
        <v>9580000</v>
      </c>
      <c r="T149" s="24">
        <v>430000</v>
      </c>
      <c r="U149" s="24">
        <v>0</v>
      </c>
      <c r="V149" s="24">
        <v>0</v>
      </c>
      <c r="W149" s="24">
        <v>102593059</v>
      </c>
      <c r="X149" s="24">
        <v>0</v>
      </c>
    </row>
    <row r="150" spans="1:24" ht="12.75" hidden="1">
      <c r="A150" s="48" t="s">
        <v>184</v>
      </c>
      <c r="B150" s="24">
        <v>202757131</v>
      </c>
      <c r="C150" s="24">
        <v>995432000</v>
      </c>
      <c r="D150" s="24">
        <v>2576282349</v>
      </c>
      <c r="E150" s="24">
        <v>107509879</v>
      </c>
      <c r="F150" s="24">
        <v>335431281</v>
      </c>
      <c r="G150" s="24">
        <v>203639243</v>
      </c>
      <c r="H150" s="24">
        <v>63716807</v>
      </c>
      <c r="I150" s="24">
        <v>124546525</v>
      </c>
      <c r="J150" s="24">
        <v>372599527</v>
      </c>
      <c r="K150" s="24">
        <v>288463000</v>
      </c>
      <c r="L150" s="24">
        <v>170088242</v>
      </c>
      <c r="M150" s="24">
        <v>349290257</v>
      </c>
      <c r="N150" s="24">
        <v>287147944</v>
      </c>
      <c r="O150" s="24">
        <v>82596587</v>
      </c>
      <c r="P150" s="24">
        <v>120078152</v>
      </c>
      <c r="Q150" s="24">
        <v>131266721</v>
      </c>
      <c r="R150" s="24">
        <v>45496452</v>
      </c>
      <c r="S150" s="24">
        <v>256072000</v>
      </c>
      <c r="T150" s="24">
        <v>104402326</v>
      </c>
      <c r="U150" s="24">
        <v>822262651</v>
      </c>
      <c r="V150" s="24">
        <v>1310482270</v>
      </c>
      <c r="W150" s="24">
        <v>173001734</v>
      </c>
      <c r="X150" s="24">
        <v>273828110</v>
      </c>
    </row>
    <row r="151" spans="1:24" ht="12.75" hidden="1">
      <c r="A151" s="48" t="s">
        <v>185</v>
      </c>
      <c r="B151" s="24">
        <v>39520269</v>
      </c>
      <c r="C151" s="24">
        <v>208167000</v>
      </c>
      <c r="D151" s="24">
        <v>391291476</v>
      </c>
      <c r="E151" s="24">
        <v>5197055</v>
      </c>
      <c r="F151" s="24">
        <v>62457606</v>
      </c>
      <c r="G151" s="24">
        <v>0</v>
      </c>
      <c r="H151" s="24">
        <v>3750000</v>
      </c>
      <c r="I151" s="24">
        <v>4780000</v>
      </c>
      <c r="J151" s="24">
        <v>68997254</v>
      </c>
      <c r="K151" s="24">
        <v>28883000</v>
      </c>
      <c r="L151" s="24">
        <v>0</v>
      </c>
      <c r="M151" s="24">
        <v>0</v>
      </c>
      <c r="N151" s="24">
        <v>19089268</v>
      </c>
      <c r="O151" s="24">
        <v>30777281</v>
      </c>
      <c r="P151" s="24">
        <v>2520900</v>
      </c>
      <c r="Q151" s="24">
        <v>31898108</v>
      </c>
      <c r="R151" s="24">
        <v>2616000</v>
      </c>
      <c r="S151" s="24">
        <v>320000</v>
      </c>
      <c r="T151" s="24">
        <v>3000000</v>
      </c>
      <c r="U151" s="24">
        <v>5000000</v>
      </c>
      <c r="V151" s="24">
        <v>373522590</v>
      </c>
      <c r="W151" s="24">
        <v>94545381</v>
      </c>
      <c r="X151" s="24">
        <v>0</v>
      </c>
    </row>
    <row r="152" spans="1:24" ht="12.75" hidden="1">
      <c r="A152" s="48" t="s">
        <v>186</v>
      </c>
      <c r="B152" s="24">
        <v>87931910</v>
      </c>
      <c r="C152" s="24">
        <v>226140000</v>
      </c>
      <c r="D152" s="24">
        <v>311626540</v>
      </c>
      <c r="E152" s="24">
        <v>16483893</v>
      </c>
      <c r="F152" s="24">
        <v>184035091</v>
      </c>
      <c r="G152" s="24">
        <v>48503394</v>
      </c>
      <c r="H152" s="24">
        <v>30110779</v>
      </c>
      <c r="I152" s="24">
        <v>32040604</v>
      </c>
      <c r="J152" s="24">
        <v>87879889</v>
      </c>
      <c r="K152" s="24">
        <v>22000000</v>
      </c>
      <c r="L152" s="24">
        <v>80417569</v>
      </c>
      <c r="M152" s="24">
        <v>49170000</v>
      </c>
      <c r="N152" s="24">
        <v>48680917</v>
      </c>
      <c r="O152" s="24">
        <v>14928966</v>
      </c>
      <c r="P152" s="24">
        <v>46959594</v>
      </c>
      <c r="Q152" s="24">
        <v>63967745</v>
      </c>
      <c r="R152" s="24">
        <v>54003002</v>
      </c>
      <c r="S152" s="24">
        <v>306651000</v>
      </c>
      <c r="T152" s="24">
        <v>30768140</v>
      </c>
      <c r="U152" s="24">
        <v>188618066</v>
      </c>
      <c r="V152" s="24">
        <v>595426612</v>
      </c>
      <c r="W152" s="24">
        <v>41038431</v>
      </c>
      <c r="X152" s="24">
        <v>42075630</v>
      </c>
    </row>
    <row r="153" spans="1:24" ht="12.75" hidden="1">
      <c r="A153" s="48" t="s">
        <v>187</v>
      </c>
      <c r="B153" s="24">
        <v>40</v>
      </c>
      <c r="C153" s="24">
        <v>40</v>
      </c>
      <c r="D153" s="24">
        <v>40</v>
      </c>
      <c r="E153" s="24">
        <v>40</v>
      </c>
      <c r="F153" s="24">
        <v>40</v>
      </c>
      <c r="G153" s="24">
        <v>40</v>
      </c>
      <c r="H153" s="24">
        <v>40</v>
      </c>
      <c r="I153" s="24">
        <v>40</v>
      </c>
      <c r="J153" s="24">
        <v>40</v>
      </c>
      <c r="K153" s="24">
        <v>40</v>
      </c>
      <c r="L153" s="24">
        <v>60</v>
      </c>
      <c r="M153" s="24">
        <v>40</v>
      </c>
      <c r="N153" s="24">
        <v>40</v>
      </c>
      <c r="O153" s="24">
        <v>40</v>
      </c>
      <c r="P153" s="24">
        <v>40</v>
      </c>
      <c r="Q153" s="24">
        <v>40</v>
      </c>
      <c r="R153" s="24">
        <v>40</v>
      </c>
      <c r="S153" s="24">
        <v>40</v>
      </c>
      <c r="T153" s="24">
        <v>40</v>
      </c>
      <c r="U153" s="24">
        <v>40</v>
      </c>
      <c r="V153" s="24">
        <v>40</v>
      </c>
      <c r="W153" s="24">
        <v>40</v>
      </c>
      <c r="X153" s="24">
        <v>40</v>
      </c>
    </row>
    <row r="154" spans="1:24" ht="12.75" hidden="1">
      <c r="A154" s="48" t="s">
        <v>188</v>
      </c>
      <c r="B154" s="24">
        <v>296428000</v>
      </c>
      <c r="C154" s="24">
        <v>1391724008</v>
      </c>
      <c r="D154" s="24">
        <v>3599711979</v>
      </c>
      <c r="E154" s="24">
        <v>133424149</v>
      </c>
      <c r="F154" s="24">
        <v>502304985</v>
      </c>
      <c r="G154" s="24">
        <v>272350000</v>
      </c>
      <c r="H154" s="24">
        <v>136110816</v>
      </c>
      <c r="I154" s="24">
        <v>153326733</v>
      </c>
      <c r="J154" s="24">
        <v>523829881</v>
      </c>
      <c r="K154" s="24">
        <v>345239153</v>
      </c>
      <c r="L154" s="24">
        <v>218716811</v>
      </c>
      <c r="M154" s="24">
        <v>507301353</v>
      </c>
      <c r="N154" s="24">
        <v>299472282</v>
      </c>
      <c r="O154" s="24">
        <v>135752689</v>
      </c>
      <c r="P154" s="24">
        <v>169209829</v>
      </c>
      <c r="Q154" s="24">
        <v>198906318</v>
      </c>
      <c r="R154" s="24">
        <v>105783001</v>
      </c>
      <c r="S154" s="24">
        <v>266289259</v>
      </c>
      <c r="T154" s="24">
        <v>137749749</v>
      </c>
      <c r="U154" s="24">
        <v>1017141833</v>
      </c>
      <c r="V154" s="24">
        <v>2015105390</v>
      </c>
      <c r="W154" s="24">
        <v>310275796</v>
      </c>
      <c r="X154" s="24">
        <v>182256600</v>
      </c>
    </row>
    <row r="155" spans="1:24" ht="12.75" hidden="1">
      <c r="A155" s="48" t="s">
        <v>189</v>
      </c>
      <c r="B155" s="24">
        <v>35011123</v>
      </c>
      <c r="C155" s="24">
        <v>337183000</v>
      </c>
      <c r="D155" s="24">
        <v>283491932</v>
      </c>
      <c r="E155" s="24">
        <v>6703522</v>
      </c>
      <c r="F155" s="24">
        <v>69720382</v>
      </c>
      <c r="G155" s="24">
        <v>0</v>
      </c>
      <c r="H155" s="24">
        <v>8497991</v>
      </c>
      <c r="I155" s="24">
        <v>13180350</v>
      </c>
      <c r="J155" s="24">
        <v>148009741</v>
      </c>
      <c r="K155" s="24">
        <v>48306355</v>
      </c>
      <c r="L155" s="24">
        <v>36278085</v>
      </c>
      <c r="M155" s="24">
        <v>0</v>
      </c>
      <c r="N155" s="24">
        <v>41248967</v>
      </c>
      <c r="O155" s="24">
        <v>8725536</v>
      </c>
      <c r="P155" s="24">
        <v>10965421</v>
      </c>
      <c r="Q155" s="24">
        <v>23956707</v>
      </c>
      <c r="R155" s="24">
        <v>11414160</v>
      </c>
      <c r="S155" s="24">
        <v>0</v>
      </c>
      <c r="T155" s="24">
        <v>9707550</v>
      </c>
      <c r="U155" s="24">
        <v>127501478</v>
      </c>
      <c r="V155" s="24">
        <v>270068400</v>
      </c>
      <c r="W155" s="24">
        <v>31159700</v>
      </c>
      <c r="X155" s="24">
        <v>0</v>
      </c>
    </row>
    <row r="156" spans="1:24" ht="12.75" hidden="1">
      <c r="A156" s="48" t="s">
        <v>190</v>
      </c>
      <c r="B156" s="24">
        <v>21233000</v>
      </c>
      <c r="C156" s="24">
        <v>330083730</v>
      </c>
      <c r="D156" s="24">
        <v>256483914</v>
      </c>
      <c r="E156" s="24">
        <v>5130000</v>
      </c>
      <c r="F156" s="24">
        <v>45723106</v>
      </c>
      <c r="G156" s="24">
        <v>0</v>
      </c>
      <c r="H156" s="24">
        <v>36784000</v>
      </c>
      <c r="I156" s="24">
        <v>10840720</v>
      </c>
      <c r="J156" s="24">
        <v>148359809</v>
      </c>
      <c r="K156" s="24">
        <v>43400592</v>
      </c>
      <c r="L156" s="24">
        <v>15000000</v>
      </c>
      <c r="M156" s="24">
        <v>0</v>
      </c>
      <c r="N156" s="24">
        <v>39842307</v>
      </c>
      <c r="O156" s="24">
        <v>9500164</v>
      </c>
      <c r="P156" s="24">
        <v>10171120</v>
      </c>
      <c r="Q156" s="24">
        <v>13261000</v>
      </c>
      <c r="R156" s="24">
        <v>7064000</v>
      </c>
      <c r="S156" s="24">
        <v>0</v>
      </c>
      <c r="T156" s="24">
        <v>8755960</v>
      </c>
      <c r="U156" s="24">
        <v>114582929</v>
      </c>
      <c r="V156" s="24">
        <v>230478416</v>
      </c>
      <c r="W156" s="24">
        <v>31731332</v>
      </c>
      <c r="X156" s="24">
        <v>0</v>
      </c>
    </row>
    <row r="157" spans="1:24" ht="12.75" hidden="1">
      <c r="A157" s="48" t="s">
        <v>191</v>
      </c>
      <c r="B157" s="24">
        <v>0</v>
      </c>
      <c r="C157" s="24">
        <v>431808000</v>
      </c>
      <c r="D157" s="24">
        <v>1789135628</v>
      </c>
      <c r="E157" s="24">
        <v>36904763</v>
      </c>
      <c r="F157" s="24">
        <v>0</v>
      </c>
      <c r="G157" s="24">
        <v>0</v>
      </c>
      <c r="H157" s="24">
        <v>0</v>
      </c>
      <c r="I157" s="24">
        <v>37489360</v>
      </c>
      <c r="J157" s="24">
        <v>0</v>
      </c>
      <c r="K157" s="24">
        <v>160991000</v>
      </c>
      <c r="L157" s="24">
        <v>48404833</v>
      </c>
      <c r="M157" s="24">
        <v>0</v>
      </c>
      <c r="N157" s="24">
        <v>148846692</v>
      </c>
      <c r="O157" s="24">
        <v>32103113</v>
      </c>
      <c r="P157" s="24">
        <v>3646800</v>
      </c>
      <c r="Q157" s="24">
        <v>56894200</v>
      </c>
      <c r="R157" s="24">
        <v>0</v>
      </c>
      <c r="S157" s="24">
        <v>0</v>
      </c>
      <c r="T157" s="24">
        <v>50422070</v>
      </c>
      <c r="U157" s="24">
        <v>591953846</v>
      </c>
      <c r="V157" s="24">
        <v>753498900</v>
      </c>
      <c r="W157" s="24">
        <v>64965170</v>
      </c>
      <c r="X157" s="24">
        <v>0</v>
      </c>
    </row>
    <row r="158" spans="1:24" ht="12.75" hidden="1">
      <c r="A158" s="48" t="s">
        <v>192</v>
      </c>
      <c r="B158" s="24">
        <v>0</v>
      </c>
      <c r="C158" s="24">
        <v>450000096</v>
      </c>
      <c r="D158" s="24">
        <v>1889181183</v>
      </c>
      <c r="E158" s="24">
        <v>32781000</v>
      </c>
      <c r="F158" s="24">
        <v>0</v>
      </c>
      <c r="G158" s="24">
        <v>0</v>
      </c>
      <c r="H158" s="24">
        <v>0</v>
      </c>
      <c r="I158" s="24">
        <v>36623607</v>
      </c>
      <c r="J158" s="24">
        <v>0</v>
      </c>
      <c r="K158" s="24">
        <v>132103271</v>
      </c>
      <c r="L158" s="24">
        <v>27411168</v>
      </c>
      <c r="M158" s="24">
        <v>0</v>
      </c>
      <c r="N158" s="24">
        <v>107548742</v>
      </c>
      <c r="O158" s="24">
        <v>28612400</v>
      </c>
      <c r="P158" s="24">
        <v>3275540</v>
      </c>
      <c r="Q158" s="24">
        <v>48448000</v>
      </c>
      <c r="R158" s="24">
        <v>0</v>
      </c>
      <c r="S158" s="24">
        <v>0</v>
      </c>
      <c r="T158" s="24">
        <v>44981839</v>
      </c>
      <c r="U158" s="24">
        <v>530409737</v>
      </c>
      <c r="V158" s="24">
        <v>584282257</v>
      </c>
      <c r="W158" s="24">
        <v>61730309</v>
      </c>
      <c r="X158" s="24">
        <v>0</v>
      </c>
    </row>
    <row r="159" spans="1:24" ht="12.75" hidden="1">
      <c r="A159" s="48" t="s">
        <v>193</v>
      </c>
      <c r="B159" s="24">
        <v>25117582</v>
      </c>
      <c r="C159" s="24">
        <v>133644000</v>
      </c>
      <c r="D159" s="24">
        <v>418740474</v>
      </c>
      <c r="E159" s="24">
        <v>8811505</v>
      </c>
      <c r="F159" s="24">
        <v>111551554</v>
      </c>
      <c r="G159" s="24">
        <v>0</v>
      </c>
      <c r="H159" s="24">
        <v>0</v>
      </c>
      <c r="I159" s="24">
        <v>6594765</v>
      </c>
      <c r="J159" s="24">
        <v>74855382</v>
      </c>
      <c r="K159" s="24">
        <v>34869000</v>
      </c>
      <c r="L159" s="24">
        <v>11326862</v>
      </c>
      <c r="M159" s="24">
        <v>0</v>
      </c>
      <c r="N159" s="24">
        <v>20910324</v>
      </c>
      <c r="O159" s="24">
        <v>13485842</v>
      </c>
      <c r="P159" s="24">
        <v>491800</v>
      </c>
      <c r="Q159" s="24">
        <v>32750251</v>
      </c>
      <c r="R159" s="24">
        <v>0</v>
      </c>
      <c r="S159" s="24">
        <v>0</v>
      </c>
      <c r="T159" s="24">
        <v>3351740</v>
      </c>
      <c r="U159" s="24">
        <v>91627693</v>
      </c>
      <c r="V159" s="24">
        <v>468233920</v>
      </c>
      <c r="W159" s="24">
        <v>57655499</v>
      </c>
      <c r="X159" s="24">
        <v>0</v>
      </c>
    </row>
    <row r="160" spans="1:24" ht="12.75" hidden="1">
      <c r="A160" s="48" t="s">
        <v>194</v>
      </c>
      <c r="B160" s="24">
        <v>18781000</v>
      </c>
      <c r="C160" s="24">
        <v>100990070</v>
      </c>
      <c r="D160" s="24">
        <v>512998292</v>
      </c>
      <c r="E160" s="24">
        <v>8037000</v>
      </c>
      <c r="F160" s="24">
        <v>108885180</v>
      </c>
      <c r="G160" s="24">
        <v>0</v>
      </c>
      <c r="H160" s="24">
        <v>0</v>
      </c>
      <c r="I160" s="24">
        <v>6722831</v>
      </c>
      <c r="J160" s="24">
        <v>115452000</v>
      </c>
      <c r="K160" s="24">
        <v>32384700</v>
      </c>
      <c r="L160" s="24">
        <v>13840000</v>
      </c>
      <c r="M160" s="24">
        <v>0</v>
      </c>
      <c r="N160" s="24">
        <v>27868347</v>
      </c>
      <c r="O160" s="24">
        <v>12868170</v>
      </c>
      <c r="P160" s="24">
        <v>2081962</v>
      </c>
      <c r="Q160" s="24">
        <v>29592000</v>
      </c>
      <c r="R160" s="24">
        <v>0</v>
      </c>
      <c r="S160" s="24">
        <v>0</v>
      </c>
      <c r="T160" s="24">
        <v>4218220</v>
      </c>
      <c r="U160" s="24">
        <v>86072140</v>
      </c>
      <c r="V160" s="24">
        <v>388194777</v>
      </c>
      <c r="W160" s="24">
        <v>53664413</v>
      </c>
      <c r="X160" s="24">
        <v>0</v>
      </c>
    </row>
    <row r="161" spans="1:24" ht="12.75" hidden="1">
      <c r="A161" s="48" t="s">
        <v>195</v>
      </c>
      <c r="B161" s="24">
        <v>76789445</v>
      </c>
      <c r="C161" s="24">
        <v>956199000</v>
      </c>
      <c r="D161" s="24">
        <v>2786416346</v>
      </c>
      <c r="E161" s="24">
        <v>58194522</v>
      </c>
      <c r="F161" s="24">
        <v>210613364</v>
      </c>
      <c r="G161" s="24">
        <v>0</v>
      </c>
      <c r="H161" s="24">
        <v>8497991</v>
      </c>
      <c r="I161" s="24">
        <v>71037123</v>
      </c>
      <c r="J161" s="24">
        <v>295858603</v>
      </c>
      <c r="K161" s="24">
        <v>260986355</v>
      </c>
      <c r="L161" s="24">
        <v>109745660</v>
      </c>
      <c r="M161" s="24">
        <v>0</v>
      </c>
      <c r="N161" s="24">
        <v>240395837</v>
      </c>
      <c r="O161" s="24">
        <v>70172505</v>
      </c>
      <c r="P161" s="24">
        <v>20689685</v>
      </c>
      <c r="Q161" s="24">
        <v>146625068</v>
      </c>
      <c r="R161" s="24">
        <v>11414160</v>
      </c>
      <c r="S161" s="24">
        <v>0</v>
      </c>
      <c r="T161" s="24">
        <v>73571430</v>
      </c>
      <c r="U161" s="24">
        <v>894564677</v>
      </c>
      <c r="V161" s="24">
        <v>1797923340</v>
      </c>
      <c r="W161" s="24">
        <v>199153439</v>
      </c>
      <c r="X161" s="24">
        <v>0</v>
      </c>
    </row>
    <row r="162" spans="1:24" ht="12.75" hidden="1">
      <c r="A162" s="48" t="s">
        <v>196</v>
      </c>
      <c r="B162" s="24">
        <v>50301000</v>
      </c>
      <c r="C162" s="24">
        <v>931651133</v>
      </c>
      <c r="D162" s="24">
        <v>2923461082</v>
      </c>
      <c r="E162" s="24">
        <v>51762925</v>
      </c>
      <c r="F162" s="24">
        <v>179379537</v>
      </c>
      <c r="G162" s="24">
        <v>0</v>
      </c>
      <c r="H162" s="24">
        <v>36784000</v>
      </c>
      <c r="I162" s="24">
        <v>66510470</v>
      </c>
      <c r="J162" s="24">
        <v>338806777</v>
      </c>
      <c r="K162" s="24">
        <v>226539670</v>
      </c>
      <c r="L162" s="24">
        <v>62422168</v>
      </c>
      <c r="M162" s="24">
        <v>0</v>
      </c>
      <c r="N162" s="24">
        <v>204836682</v>
      </c>
      <c r="O162" s="24">
        <v>66249488</v>
      </c>
      <c r="P162" s="24">
        <v>19120675</v>
      </c>
      <c r="Q162" s="24">
        <v>120833000</v>
      </c>
      <c r="R162" s="24">
        <v>7064000</v>
      </c>
      <c r="S162" s="24">
        <v>0</v>
      </c>
      <c r="T162" s="24">
        <v>68629309</v>
      </c>
      <c r="U162" s="24">
        <v>809846450</v>
      </c>
      <c r="V162" s="24">
        <v>1478502956</v>
      </c>
      <c r="W162" s="24">
        <v>184901364</v>
      </c>
      <c r="X162" s="24">
        <v>0</v>
      </c>
    </row>
    <row r="163" spans="1:24" ht="12.75" hidden="1">
      <c r="A163" s="48" t="s">
        <v>197</v>
      </c>
      <c r="B163" s="24">
        <v>269111924</v>
      </c>
      <c r="C163" s="24">
        <v>468393000</v>
      </c>
      <c r="D163" s="24">
        <v>545687974</v>
      </c>
      <c r="E163" s="24">
        <v>67225900</v>
      </c>
      <c r="F163" s="24">
        <v>343349727</v>
      </c>
      <c r="G163" s="24">
        <v>298978000</v>
      </c>
      <c r="H163" s="24">
        <v>106487000</v>
      </c>
      <c r="I163" s="24">
        <v>90536000</v>
      </c>
      <c r="J163" s="24">
        <v>197786000</v>
      </c>
      <c r="K163" s="24">
        <v>95418931</v>
      </c>
      <c r="L163" s="24">
        <v>145031000</v>
      </c>
      <c r="M163" s="24">
        <v>514504000</v>
      </c>
      <c r="N163" s="24">
        <v>66554000</v>
      </c>
      <c r="O163" s="24">
        <v>48284000</v>
      </c>
      <c r="P163" s="24">
        <v>178338657</v>
      </c>
      <c r="Q163" s="24">
        <v>50157001</v>
      </c>
      <c r="R163" s="24">
        <v>109019000</v>
      </c>
      <c r="S163" s="24">
        <v>267173000</v>
      </c>
      <c r="T163" s="24">
        <v>69404000</v>
      </c>
      <c r="U163" s="24">
        <v>125790400</v>
      </c>
      <c r="V163" s="24">
        <v>350594730</v>
      </c>
      <c r="W163" s="24">
        <v>96348000</v>
      </c>
      <c r="X163" s="24">
        <v>174649600</v>
      </c>
    </row>
    <row r="164" spans="1:24" ht="12.75" hidden="1">
      <c r="A164" s="48" t="s">
        <v>198</v>
      </c>
      <c r="B164" s="24">
        <v>225060000</v>
      </c>
      <c r="C164" s="24">
        <v>375670000</v>
      </c>
      <c r="D164" s="24">
        <v>389946839</v>
      </c>
      <c r="E164" s="24">
        <v>62974750</v>
      </c>
      <c r="F164" s="24">
        <v>291260848</v>
      </c>
      <c r="G164" s="24">
        <v>271061000</v>
      </c>
      <c r="H164" s="24">
        <v>88717000</v>
      </c>
      <c r="I164" s="24">
        <v>78046000</v>
      </c>
      <c r="J164" s="24">
        <v>153128000</v>
      </c>
      <c r="K164" s="24">
        <v>94706677</v>
      </c>
      <c r="L164" s="24">
        <v>108395200</v>
      </c>
      <c r="M164" s="24">
        <v>472152000</v>
      </c>
      <c r="N164" s="24">
        <v>55559000</v>
      </c>
      <c r="O164" s="24">
        <v>55359800</v>
      </c>
      <c r="P164" s="24">
        <v>139229000</v>
      </c>
      <c r="Q164" s="24">
        <v>46900528</v>
      </c>
      <c r="R164" s="24">
        <v>91589001</v>
      </c>
      <c r="S164" s="24">
        <v>234849699</v>
      </c>
      <c r="T164" s="24">
        <v>60508200</v>
      </c>
      <c r="U164" s="24">
        <v>110540650</v>
      </c>
      <c r="V164" s="24">
        <v>347183090</v>
      </c>
      <c r="W164" s="24">
        <v>85180000</v>
      </c>
      <c r="X164" s="24">
        <v>173290000</v>
      </c>
    </row>
    <row r="165" spans="1:24" ht="12.75" hidden="1">
      <c r="A165" s="48" t="s">
        <v>199</v>
      </c>
      <c r="B165" s="24">
        <v>112000000</v>
      </c>
      <c r="C165" s="24">
        <v>0</v>
      </c>
      <c r="D165" s="24">
        <v>653616518</v>
      </c>
      <c r="E165" s="24">
        <v>0</v>
      </c>
      <c r="F165" s="24">
        <v>150257000</v>
      </c>
      <c r="G165" s="24">
        <v>965270</v>
      </c>
      <c r="H165" s="24">
        <v>27411000</v>
      </c>
      <c r="I165" s="24">
        <v>29690000</v>
      </c>
      <c r="J165" s="24">
        <v>59184000</v>
      </c>
      <c r="K165" s="24">
        <v>37392000</v>
      </c>
      <c r="L165" s="24">
        <v>80087000</v>
      </c>
      <c r="M165" s="24">
        <v>296611000</v>
      </c>
      <c r="N165" s="24">
        <v>41044000</v>
      </c>
      <c r="O165" s="24">
        <v>17615181</v>
      </c>
      <c r="P165" s="24">
        <v>44700342</v>
      </c>
      <c r="Q165" s="24">
        <v>18812400</v>
      </c>
      <c r="R165" s="24">
        <v>27696000</v>
      </c>
      <c r="S165" s="24">
        <v>260998944</v>
      </c>
      <c r="T165" s="24">
        <v>0</v>
      </c>
      <c r="U165" s="24">
        <v>56025433</v>
      </c>
      <c r="V165" s="24">
        <v>128926965</v>
      </c>
      <c r="W165" s="24">
        <v>26952001</v>
      </c>
      <c r="X165" s="24">
        <v>4077000</v>
      </c>
    </row>
    <row r="166" spans="1:24" ht="12.75" hidden="1">
      <c r="A166" s="48" t="s">
        <v>200</v>
      </c>
      <c r="B166" s="24">
        <v>107110000</v>
      </c>
      <c r="C166" s="24">
        <v>0</v>
      </c>
      <c r="D166" s="24">
        <v>686273161</v>
      </c>
      <c r="E166" s="24">
        <v>0</v>
      </c>
      <c r="F166" s="24">
        <v>131568861</v>
      </c>
      <c r="G166" s="24">
        <v>1250000</v>
      </c>
      <c r="H166" s="24">
        <v>26364000</v>
      </c>
      <c r="I166" s="24">
        <v>27493000</v>
      </c>
      <c r="J166" s="24">
        <v>53961000</v>
      </c>
      <c r="K166" s="24">
        <v>0</v>
      </c>
      <c r="L166" s="24">
        <v>41869000</v>
      </c>
      <c r="M166" s="24">
        <v>320364000</v>
      </c>
      <c r="N166" s="24">
        <v>24751000</v>
      </c>
      <c r="O166" s="24">
        <v>14991000</v>
      </c>
      <c r="P166" s="24">
        <v>49192000</v>
      </c>
      <c r="Q166" s="24">
        <v>26604000</v>
      </c>
      <c r="R166" s="24">
        <v>0</v>
      </c>
      <c r="S166" s="24">
        <v>188833550</v>
      </c>
      <c r="T166" s="24">
        <v>0</v>
      </c>
      <c r="U166" s="24">
        <v>51580350</v>
      </c>
      <c r="V166" s="24">
        <v>114855834</v>
      </c>
      <c r="W166" s="24">
        <v>0</v>
      </c>
      <c r="X166" s="24">
        <v>2801000</v>
      </c>
    </row>
    <row r="167" spans="1:24" ht="12.75" hidden="1">
      <c r="A167" s="48" t="s">
        <v>201</v>
      </c>
      <c r="B167" s="24">
        <v>282200000</v>
      </c>
      <c r="C167" s="24">
        <v>1391643895</v>
      </c>
      <c r="D167" s="24">
        <v>3561323579</v>
      </c>
      <c r="E167" s="24">
        <v>121200352</v>
      </c>
      <c r="F167" s="24">
        <v>581545740</v>
      </c>
      <c r="G167" s="24">
        <v>278908000</v>
      </c>
      <c r="H167" s="24">
        <v>110956561</v>
      </c>
      <c r="I167" s="24">
        <v>153245635</v>
      </c>
      <c r="J167" s="24">
        <v>515629697</v>
      </c>
      <c r="K167" s="24">
        <v>345239153</v>
      </c>
      <c r="L167" s="24">
        <v>218716811</v>
      </c>
      <c r="M167" s="24">
        <v>455235153</v>
      </c>
      <c r="N167" s="24">
        <v>378087473</v>
      </c>
      <c r="O167" s="24">
        <v>145894600</v>
      </c>
      <c r="P167" s="24">
        <v>151955854</v>
      </c>
      <c r="Q167" s="24">
        <v>242327293</v>
      </c>
      <c r="R167" s="24">
        <v>105081622</v>
      </c>
      <c r="S167" s="24">
        <v>250533942</v>
      </c>
      <c r="T167" s="24">
        <v>137593508</v>
      </c>
      <c r="U167" s="24">
        <v>1140567455</v>
      </c>
      <c r="V167" s="24">
        <v>2119885100</v>
      </c>
      <c r="W167" s="24">
        <v>287365189</v>
      </c>
      <c r="X167" s="24">
        <v>324508856</v>
      </c>
    </row>
    <row r="168" spans="1:24" ht="12.75" hidden="1">
      <c r="A168" s="48" t="s">
        <v>202</v>
      </c>
      <c r="B168" s="24">
        <v>86337757</v>
      </c>
      <c r="C168" s="24">
        <v>340738995</v>
      </c>
      <c r="D168" s="24">
        <v>529540124</v>
      </c>
      <c r="E168" s="24">
        <v>40278653</v>
      </c>
      <c r="F168" s="24">
        <v>178041720</v>
      </c>
      <c r="G168" s="24">
        <v>131057424</v>
      </c>
      <c r="H168" s="24">
        <v>46636359</v>
      </c>
      <c r="I168" s="24">
        <v>69077548</v>
      </c>
      <c r="J168" s="24">
        <v>217399872</v>
      </c>
      <c r="K168" s="24">
        <v>145253000</v>
      </c>
      <c r="L168" s="24">
        <v>98964379</v>
      </c>
      <c r="M168" s="24">
        <v>276643397</v>
      </c>
      <c r="N168" s="24">
        <v>148418363</v>
      </c>
      <c r="O168" s="24">
        <v>43527445</v>
      </c>
      <c r="P168" s="24">
        <v>75569000</v>
      </c>
      <c r="Q168" s="24">
        <v>48616664</v>
      </c>
      <c r="R168" s="24">
        <v>25494701</v>
      </c>
      <c r="S168" s="24">
        <v>91373000</v>
      </c>
      <c r="T168" s="24">
        <v>42947410</v>
      </c>
      <c r="U168" s="24">
        <v>336172015</v>
      </c>
      <c r="V168" s="24">
        <v>499105000</v>
      </c>
      <c r="W168" s="24">
        <v>71635020</v>
      </c>
      <c r="X168" s="24">
        <v>93582508</v>
      </c>
    </row>
    <row r="169" spans="1:24" ht="12.75" hidden="1">
      <c r="A169" s="48" t="s">
        <v>203</v>
      </c>
      <c r="B169" s="24">
        <v>73931000</v>
      </c>
      <c r="C169" s="24">
        <v>308100489</v>
      </c>
      <c r="D169" s="24">
        <v>481335880</v>
      </c>
      <c r="E169" s="24">
        <v>37395965</v>
      </c>
      <c r="F169" s="24">
        <v>152935091</v>
      </c>
      <c r="G169" s="24">
        <v>129309000</v>
      </c>
      <c r="H169" s="24">
        <v>43561380</v>
      </c>
      <c r="I169" s="24">
        <v>68268626</v>
      </c>
      <c r="J169" s="24">
        <v>200656762</v>
      </c>
      <c r="K169" s="24">
        <v>145252976</v>
      </c>
      <c r="L169" s="24">
        <v>81650232</v>
      </c>
      <c r="M169" s="24">
        <v>240000000</v>
      </c>
      <c r="N169" s="24">
        <v>135719064</v>
      </c>
      <c r="O169" s="24">
        <v>57146517</v>
      </c>
      <c r="P169" s="24">
        <v>63623241</v>
      </c>
      <c r="Q169" s="24">
        <v>50866439</v>
      </c>
      <c r="R169" s="24">
        <v>27205000</v>
      </c>
      <c r="S169" s="24">
        <v>89505338</v>
      </c>
      <c r="T169" s="24">
        <v>43000869</v>
      </c>
      <c r="U169" s="24">
        <v>315373352</v>
      </c>
      <c r="V169" s="24">
        <v>468821566</v>
      </c>
      <c r="W169" s="24">
        <v>67718196</v>
      </c>
      <c r="X169" s="24">
        <v>80323720</v>
      </c>
    </row>
    <row r="170" spans="1:24" ht="12.75" hidden="1">
      <c r="A170" s="48" t="s">
        <v>204</v>
      </c>
      <c r="B170" s="24">
        <v>1406252</v>
      </c>
      <c r="C170" s="24">
        <v>22674802</v>
      </c>
      <c r="D170" s="24">
        <v>29496731</v>
      </c>
      <c r="E170" s="24">
        <v>1238000</v>
      </c>
      <c r="F170" s="24">
        <v>4952700</v>
      </c>
      <c r="G170" s="24">
        <v>4496704</v>
      </c>
      <c r="H170" s="24">
        <v>200000</v>
      </c>
      <c r="I170" s="24">
        <v>2385375</v>
      </c>
      <c r="J170" s="24">
        <v>2671034</v>
      </c>
      <c r="K170" s="24">
        <v>7802000</v>
      </c>
      <c r="L170" s="24">
        <v>1979078</v>
      </c>
      <c r="M170" s="24">
        <v>2500307</v>
      </c>
      <c r="N170" s="24">
        <v>7912587</v>
      </c>
      <c r="O170" s="24">
        <v>2369910</v>
      </c>
      <c r="P170" s="24">
        <v>0</v>
      </c>
      <c r="Q170" s="24">
        <v>2337694</v>
      </c>
      <c r="R170" s="24">
        <v>0</v>
      </c>
      <c r="S170" s="24">
        <v>0</v>
      </c>
      <c r="T170" s="24">
        <v>1973110</v>
      </c>
      <c r="U170" s="24">
        <v>6679350</v>
      </c>
      <c r="V170" s="24">
        <v>20184044</v>
      </c>
      <c r="W170" s="24">
        <v>1600000</v>
      </c>
      <c r="X170" s="24">
        <v>675424</v>
      </c>
    </row>
    <row r="171" spans="1:24" ht="12.75" hidden="1">
      <c r="A171" s="48" t="s">
        <v>205</v>
      </c>
      <c r="B171" s="24">
        <v>0</v>
      </c>
      <c r="C171" s="24">
        <v>423780000</v>
      </c>
      <c r="D171" s="24">
        <v>1435543889</v>
      </c>
      <c r="E171" s="24">
        <v>18539727</v>
      </c>
      <c r="F171" s="24">
        <v>0</v>
      </c>
      <c r="G171" s="24">
        <v>0</v>
      </c>
      <c r="H171" s="24">
        <v>0</v>
      </c>
      <c r="I171" s="24">
        <v>35336628</v>
      </c>
      <c r="J171" s="24">
        <v>0</v>
      </c>
      <c r="K171" s="24">
        <v>101000000</v>
      </c>
      <c r="L171" s="24">
        <v>34224739</v>
      </c>
      <c r="M171" s="24">
        <v>0</v>
      </c>
      <c r="N171" s="24">
        <v>84537600</v>
      </c>
      <c r="O171" s="24">
        <v>28000700</v>
      </c>
      <c r="P171" s="24">
        <v>4032100</v>
      </c>
      <c r="Q171" s="24">
        <v>45720925</v>
      </c>
      <c r="R171" s="24">
        <v>0</v>
      </c>
      <c r="S171" s="24">
        <v>0</v>
      </c>
      <c r="T171" s="24">
        <v>47980800</v>
      </c>
      <c r="U171" s="24">
        <v>388969300</v>
      </c>
      <c r="V171" s="24">
        <v>514513000</v>
      </c>
      <c r="W171" s="24">
        <v>29621220</v>
      </c>
      <c r="X171" s="24">
        <v>0</v>
      </c>
    </row>
    <row r="172" spans="1:24" ht="12.75" hidden="1">
      <c r="A172" s="48" t="s">
        <v>206</v>
      </c>
      <c r="B172" s="24">
        <v>0</v>
      </c>
      <c r="C172" s="24">
        <v>326501377</v>
      </c>
      <c r="D172" s="24">
        <v>1345340518</v>
      </c>
      <c r="E172" s="24">
        <v>23562850</v>
      </c>
      <c r="F172" s="24">
        <v>0</v>
      </c>
      <c r="G172" s="24">
        <v>0</v>
      </c>
      <c r="H172" s="24">
        <v>0</v>
      </c>
      <c r="I172" s="24">
        <v>30931922</v>
      </c>
      <c r="J172" s="24">
        <v>0</v>
      </c>
      <c r="K172" s="24">
        <v>96000000</v>
      </c>
      <c r="L172" s="24">
        <v>30000000</v>
      </c>
      <c r="M172" s="24">
        <v>0</v>
      </c>
      <c r="N172" s="24">
        <v>72500000</v>
      </c>
      <c r="O172" s="24">
        <v>26203392</v>
      </c>
      <c r="P172" s="24">
        <v>3529500</v>
      </c>
      <c r="Q172" s="24">
        <v>40312000</v>
      </c>
      <c r="R172" s="24">
        <v>0</v>
      </c>
      <c r="S172" s="24">
        <v>0</v>
      </c>
      <c r="T172" s="24">
        <v>42000000</v>
      </c>
      <c r="U172" s="24">
        <v>350523850</v>
      </c>
      <c r="V172" s="24">
        <v>430000137</v>
      </c>
      <c r="W172" s="24">
        <v>26744649</v>
      </c>
      <c r="X172" s="24">
        <v>0</v>
      </c>
    </row>
    <row r="173" spans="1:24" ht="12.75" hidden="1">
      <c r="A173" s="48" t="s">
        <v>207</v>
      </c>
      <c r="B173" s="24">
        <v>40295000</v>
      </c>
      <c r="C173" s="24">
        <v>87346000</v>
      </c>
      <c r="D173" s="24">
        <v>259277149</v>
      </c>
      <c r="E173" s="24">
        <v>0</v>
      </c>
      <c r="F173" s="24">
        <v>55000000</v>
      </c>
      <c r="G173" s="24">
        <v>0</v>
      </c>
      <c r="H173" s="24">
        <v>0</v>
      </c>
      <c r="I173" s="24">
        <v>764896</v>
      </c>
      <c r="J173" s="24">
        <v>80340000</v>
      </c>
      <c r="K173" s="24">
        <v>4000000</v>
      </c>
      <c r="L173" s="24">
        <v>82762</v>
      </c>
      <c r="M173" s="24">
        <v>41000000</v>
      </c>
      <c r="N173" s="24">
        <v>10000000</v>
      </c>
      <c r="O173" s="24">
        <v>0</v>
      </c>
      <c r="P173" s="24">
        <v>0</v>
      </c>
      <c r="Q173" s="24">
        <v>20431787</v>
      </c>
      <c r="R173" s="24">
        <v>0</v>
      </c>
      <c r="S173" s="24">
        <v>100800000</v>
      </c>
      <c r="T173" s="24">
        <v>1446870</v>
      </c>
      <c r="U173" s="24">
        <v>15854000</v>
      </c>
      <c r="V173" s="24">
        <v>232844000</v>
      </c>
      <c r="W173" s="24">
        <v>49121789</v>
      </c>
      <c r="X173" s="24">
        <v>0</v>
      </c>
    </row>
    <row r="174" spans="1:24" ht="12.75" hidden="1">
      <c r="A174" s="48" t="s">
        <v>208</v>
      </c>
      <c r="B174" s="24">
        <v>0</v>
      </c>
      <c r="C174" s="24">
        <v>122698623</v>
      </c>
      <c r="D174" s="24">
        <v>251258706</v>
      </c>
      <c r="E174" s="24">
        <v>972890</v>
      </c>
      <c r="F174" s="24">
        <v>43500000</v>
      </c>
      <c r="G174" s="24">
        <v>0</v>
      </c>
      <c r="H174" s="24">
        <v>0</v>
      </c>
      <c r="I174" s="24">
        <v>729863</v>
      </c>
      <c r="J174" s="24">
        <v>78000000</v>
      </c>
      <c r="K174" s="24">
        <v>3000000</v>
      </c>
      <c r="L174" s="24">
        <v>0</v>
      </c>
      <c r="M174" s="24">
        <v>12000000</v>
      </c>
      <c r="N174" s="24">
        <v>5000000</v>
      </c>
      <c r="O174" s="24">
        <v>0</v>
      </c>
      <c r="P174" s="24">
        <v>0</v>
      </c>
      <c r="Q174" s="24">
        <v>0</v>
      </c>
      <c r="R174" s="24">
        <v>0</v>
      </c>
      <c r="S174" s="24">
        <v>64007000</v>
      </c>
      <c r="T174" s="24">
        <v>1380600</v>
      </c>
      <c r="U174" s="24">
        <v>14045250</v>
      </c>
      <c r="V174" s="24">
        <v>175600130</v>
      </c>
      <c r="W174" s="24">
        <v>44346922</v>
      </c>
      <c r="X174" s="24">
        <v>0</v>
      </c>
    </row>
    <row r="175" spans="1:24" ht="12.75" hidden="1">
      <c r="A175" s="48" t="s">
        <v>209</v>
      </c>
      <c r="B175" s="24">
        <v>18572243</v>
      </c>
      <c r="C175" s="24">
        <v>26345005</v>
      </c>
      <c r="D175" s="24">
        <v>28076261</v>
      </c>
      <c r="E175" s="24">
        <v>4454100</v>
      </c>
      <c r="F175" s="24">
        <v>20906185</v>
      </c>
      <c r="G175" s="24">
        <v>15799924</v>
      </c>
      <c r="H175" s="24">
        <v>8805448</v>
      </c>
      <c r="I175" s="24">
        <v>8871763</v>
      </c>
      <c r="J175" s="24">
        <v>22068900</v>
      </c>
      <c r="K175" s="24">
        <v>12910000</v>
      </c>
      <c r="L175" s="24">
        <v>11807209</v>
      </c>
      <c r="M175" s="24">
        <v>12752860</v>
      </c>
      <c r="N175" s="24">
        <v>6453617</v>
      </c>
      <c r="O175" s="24">
        <v>5000275</v>
      </c>
      <c r="P175" s="24">
        <v>20324143</v>
      </c>
      <c r="Q175" s="24">
        <v>3995551</v>
      </c>
      <c r="R175" s="24">
        <v>9221751</v>
      </c>
      <c r="S175" s="24">
        <v>6228000</v>
      </c>
      <c r="T175" s="24">
        <v>3714496</v>
      </c>
      <c r="U175" s="24">
        <v>19970778</v>
      </c>
      <c r="V175" s="24">
        <v>21421270</v>
      </c>
      <c r="W175" s="24">
        <v>6797305</v>
      </c>
      <c r="X175" s="24">
        <v>9548680</v>
      </c>
    </row>
    <row r="176" spans="1:24" ht="12.75" hidden="1">
      <c r="A176" s="48" t="s">
        <v>210</v>
      </c>
      <c r="B176" s="24">
        <v>10198690</v>
      </c>
      <c r="C176" s="24">
        <v>82430000</v>
      </c>
      <c r="D176" s="24">
        <v>288510205</v>
      </c>
      <c r="E176" s="24">
        <v>1939931</v>
      </c>
      <c r="F176" s="24">
        <v>105048731</v>
      </c>
      <c r="G176" s="24">
        <v>5000000</v>
      </c>
      <c r="H176" s="24">
        <v>7900000</v>
      </c>
      <c r="I176" s="24">
        <v>11124959</v>
      </c>
      <c r="J176" s="24">
        <v>57423873</v>
      </c>
      <c r="K176" s="24">
        <v>32531000</v>
      </c>
      <c r="L176" s="24">
        <v>6000000</v>
      </c>
      <c r="M176" s="24">
        <v>65406276</v>
      </c>
      <c r="N176" s="24">
        <v>48500000</v>
      </c>
      <c r="O176" s="24">
        <v>10324534</v>
      </c>
      <c r="P176" s="24">
        <v>13167000</v>
      </c>
      <c r="Q176" s="24">
        <v>32962741</v>
      </c>
      <c r="R176" s="24">
        <v>14484713</v>
      </c>
      <c r="S176" s="24">
        <v>50193000</v>
      </c>
      <c r="T176" s="24">
        <v>8000000</v>
      </c>
      <c r="U176" s="24">
        <v>169251403</v>
      </c>
      <c r="V176" s="24">
        <v>463944000</v>
      </c>
      <c r="W176" s="24">
        <v>34757895</v>
      </c>
      <c r="X176" s="24">
        <v>3281976</v>
      </c>
    </row>
    <row r="177" spans="1:24" ht="12.75" hidden="1">
      <c r="A177" s="48" t="s">
        <v>211</v>
      </c>
      <c r="B177" s="24">
        <v>45421131</v>
      </c>
      <c r="C177" s="24">
        <v>73763000</v>
      </c>
      <c r="D177" s="24">
        <v>249486956</v>
      </c>
      <c r="E177" s="24">
        <v>4940899</v>
      </c>
      <c r="F177" s="24">
        <v>30000000</v>
      </c>
      <c r="G177" s="24">
        <v>54463295</v>
      </c>
      <c r="H177" s="24">
        <v>6305000</v>
      </c>
      <c r="I177" s="24">
        <v>5831893</v>
      </c>
      <c r="J177" s="24">
        <v>18254291</v>
      </c>
      <c r="K177" s="24">
        <v>16200000</v>
      </c>
      <c r="L177" s="24">
        <v>14113168</v>
      </c>
      <c r="M177" s="24">
        <v>6650000</v>
      </c>
      <c r="N177" s="24">
        <v>14680464</v>
      </c>
      <c r="O177" s="24">
        <v>5568167</v>
      </c>
      <c r="P177" s="24">
        <v>17261009</v>
      </c>
      <c r="Q177" s="24">
        <v>12361794</v>
      </c>
      <c r="R177" s="24">
        <v>10780000</v>
      </c>
      <c r="S177" s="24">
        <v>14110000</v>
      </c>
      <c r="T177" s="24">
        <v>7130820</v>
      </c>
      <c r="U177" s="24">
        <v>61296558</v>
      </c>
      <c r="V177" s="24">
        <v>31500000</v>
      </c>
      <c r="W177" s="24">
        <v>12248400</v>
      </c>
      <c r="X177" s="24">
        <v>4060853</v>
      </c>
    </row>
    <row r="178" spans="1:24" ht="12.75" hidden="1">
      <c r="A178" s="48" t="s">
        <v>212</v>
      </c>
      <c r="B178" s="21">
        <v>0</v>
      </c>
      <c r="C178" s="21">
        <v>125000000</v>
      </c>
      <c r="D178" s="21">
        <v>79701145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10297422</v>
      </c>
      <c r="M178" s="21">
        <v>0</v>
      </c>
      <c r="N178" s="21">
        <v>12152623</v>
      </c>
      <c r="O178" s="21">
        <v>0</v>
      </c>
      <c r="P178" s="21">
        <v>0</v>
      </c>
      <c r="Q178" s="21">
        <v>5520105</v>
      </c>
      <c r="R178" s="21">
        <v>0</v>
      </c>
      <c r="S178" s="21">
        <v>0</v>
      </c>
      <c r="T178" s="21">
        <v>0</v>
      </c>
      <c r="U178" s="21">
        <v>32281286</v>
      </c>
      <c r="V178" s="21">
        <v>0</v>
      </c>
      <c r="W178" s="21">
        <v>0</v>
      </c>
      <c r="X178" s="21">
        <v>0</v>
      </c>
    </row>
    <row r="179" spans="1:24" ht="12.75" hidden="1">
      <c r="A179" s="48" t="s">
        <v>213</v>
      </c>
      <c r="B179" s="21">
        <v>0</v>
      </c>
      <c r="C179" s="21">
        <v>187016794</v>
      </c>
      <c r="D179" s="21">
        <v>46891273</v>
      </c>
      <c r="E179" s="21">
        <v>0</v>
      </c>
      <c r="F179" s="21">
        <v>4071265</v>
      </c>
      <c r="G179" s="21">
        <v>0</v>
      </c>
      <c r="H179" s="21">
        <v>0</v>
      </c>
      <c r="I179" s="21">
        <v>0</v>
      </c>
      <c r="J179" s="21">
        <v>10000</v>
      </c>
      <c r="K179" s="21">
        <v>0</v>
      </c>
      <c r="L179" s="21">
        <v>343338</v>
      </c>
      <c r="M179" s="21">
        <v>0</v>
      </c>
      <c r="N179" s="21">
        <v>4498833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10407</v>
      </c>
      <c r="V179" s="21">
        <v>0</v>
      </c>
      <c r="W179" s="21">
        <v>0</v>
      </c>
      <c r="X179" s="21">
        <v>0</v>
      </c>
    </row>
    <row r="180" spans="1:24" ht="12.75" hidden="1">
      <c r="A180" s="48" t="s">
        <v>214</v>
      </c>
      <c r="B180" s="21">
        <v>0</v>
      </c>
      <c r="C180" s="21">
        <v>24549932</v>
      </c>
      <c r="D180" s="21">
        <v>57035147</v>
      </c>
      <c r="E180" s="21">
        <v>0</v>
      </c>
      <c r="F180" s="21">
        <v>7943000</v>
      </c>
      <c r="G180" s="21">
        <v>0</v>
      </c>
      <c r="H180" s="21">
        <v>0</v>
      </c>
      <c r="I180" s="21">
        <v>0</v>
      </c>
      <c r="J180" s="21">
        <v>12000000</v>
      </c>
      <c r="K180" s="21">
        <v>0</v>
      </c>
      <c r="L180" s="21">
        <v>0</v>
      </c>
      <c r="M180" s="21">
        <v>0</v>
      </c>
      <c r="N180" s="21">
        <v>4386125</v>
      </c>
      <c r="O180" s="21">
        <v>0</v>
      </c>
      <c r="P180" s="21">
        <v>0</v>
      </c>
      <c r="Q180" s="21">
        <v>582220</v>
      </c>
      <c r="R180" s="21">
        <v>0</v>
      </c>
      <c r="S180" s="21">
        <v>0</v>
      </c>
      <c r="T180" s="21">
        <v>0</v>
      </c>
      <c r="U180" s="21">
        <v>0</v>
      </c>
      <c r="V180" s="21">
        <v>38000000</v>
      </c>
      <c r="W180" s="21">
        <v>1950000</v>
      </c>
      <c r="X180" s="21">
        <v>0</v>
      </c>
    </row>
    <row r="181" spans="1:24" ht="12.75" hidden="1">
      <c r="A181" s="48" t="s">
        <v>215</v>
      </c>
      <c r="B181" s="21">
        <v>170000</v>
      </c>
      <c r="C181" s="21">
        <v>10000000</v>
      </c>
      <c r="D181" s="21">
        <v>50043998</v>
      </c>
      <c r="E181" s="21">
        <v>365500</v>
      </c>
      <c r="F181" s="21">
        <v>7575376</v>
      </c>
      <c r="G181" s="21">
        <v>318600</v>
      </c>
      <c r="H181" s="21">
        <v>70000</v>
      </c>
      <c r="I181" s="21">
        <v>0</v>
      </c>
      <c r="J181" s="21">
        <v>3242100</v>
      </c>
      <c r="K181" s="21">
        <v>1100000</v>
      </c>
      <c r="L181" s="21">
        <v>1284985</v>
      </c>
      <c r="M181" s="21">
        <v>3000000</v>
      </c>
      <c r="N181" s="21">
        <v>21937900</v>
      </c>
      <c r="O181" s="21">
        <v>500000</v>
      </c>
      <c r="P181" s="21">
        <v>216000</v>
      </c>
      <c r="Q181" s="21">
        <v>140000</v>
      </c>
      <c r="R181" s="21">
        <v>0</v>
      </c>
      <c r="S181" s="21">
        <v>111000</v>
      </c>
      <c r="T181" s="21">
        <v>1181930</v>
      </c>
      <c r="U181" s="21">
        <v>0</v>
      </c>
      <c r="V181" s="21">
        <v>11099000</v>
      </c>
      <c r="W181" s="21">
        <v>3578000</v>
      </c>
      <c r="X181" s="21">
        <v>0</v>
      </c>
    </row>
    <row r="182" spans="1:24" ht="12.75" hidden="1">
      <c r="A182" s="48" t="s">
        <v>216</v>
      </c>
      <c r="B182" s="21">
        <v>42312471</v>
      </c>
      <c r="C182" s="21">
        <v>77791175</v>
      </c>
      <c r="D182" s="21">
        <v>478362939</v>
      </c>
      <c r="E182" s="21">
        <v>57500000</v>
      </c>
      <c r="F182" s="21">
        <v>143258000</v>
      </c>
      <c r="G182" s="21">
        <v>1639420</v>
      </c>
      <c r="H182" s="21">
        <v>80769776</v>
      </c>
      <c r="I182" s="21">
        <v>26770185</v>
      </c>
      <c r="J182" s="21">
        <v>326874531</v>
      </c>
      <c r="K182" s="21">
        <v>312054006</v>
      </c>
      <c r="L182" s="21">
        <v>81220404</v>
      </c>
      <c r="M182" s="21">
        <v>9744055</v>
      </c>
      <c r="N182" s="21">
        <v>58746380</v>
      </c>
      <c r="O182" s="21">
        <v>25200000</v>
      </c>
      <c r="P182" s="21">
        <v>22028180</v>
      </c>
      <c r="Q182" s="21">
        <v>99853000</v>
      </c>
      <c r="R182" s="21">
        <v>3300000</v>
      </c>
      <c r="S182" s="21">
        <v>106065000</v>
      </c>
      <c r="T182" s="21">
        <v>89000000</v>
      </c>
      <c r="U182" s="21">
        <v>173777796</v>
      </c>
      <c r="V182" s="21">
        <v>112930000</v>
      </c>
      <c r="W182" s="21">
        <v>444545381</v>
      </c>
      <c r="X182" s="21">
        <v>6500000</v>
      </c>
    </row>
    <row r="183" spans="1:24" ht="12.75" hidden="1">
      <c r="A183" s="48" t="s">
        <v>217</v>
      </c>
      <c r="B183" s="21">
        <v>86120398</v>
      </c>
      <c r="C183" s="21">
        <v>1017405000</v>
      </c>
      <c r="D183" s="21">
        <v>2961849043</v>
      </c>
      <c r="E183" s="21">
        <v>62598883</v>
      </c>
      <c r="F183" s="21">
        <v>244163364</v>
      </c>
      <c r="G183" s="21">
        <v>1000000</v>
      </c>
      <c r="H183" s="21">
        <v>11618248</v>
      </c>
      <c r="I183" s="21">
        <v>71518961</v>
      </c>
      <c r="J183" s="21">
        <v>317182061</v>
      </c>
      <c r="K183" s="21">
        <v>271514355</v>
      </c>
      <c r="L183" s="21">
        <v>114304735</v>
      </c>
      <c r="M183" s="21">
        <v>2155258</v>
      </c>
      <c r="N183" s="21">
        <v>256693837</v>
      </c>
      <c r="O183" s="21">
        <v>85099348</v>
      </c>
      <c r="P183" s="21">
        <v>29121428</v>
      </c>
      <c r="Q183" s="21">
        <v>172409713</v>
      </c>
      <c r="R183" s="21">
        <v>13717321</v>
      </c>
      <c r="S183" s="21">
        <v>2950000</v>
      </c>
      <c r="T183" s="21">
        <v>74315100</v>
      </c>
      <c r="U183" s="21">
        <v>921742653</v>
      </c>
      <c r="V183" s="21">
        <v>1885009000</v>
      </c>
      <c r="W183" s="21">
        <v>232753462</v>
      </c>
      <c r="X183" s="21">
        <v>6450000</v>
      </c>
    </row>
    <row r="184" spans="1:24" ht="12.75" hidden="1">
      <c r="A184" s="48" t="s">
        <v>218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4622297</v>
      </c>
      <c r="L184" s="21">
        <v>46570222</v>
      </c>
      <c r="M184" s="21">
        <v>0</v>
      </c>
      <c r="N184" s="21">
        <v>60613785</v>
      </c>
      <c r="O184" s="21">
        <v>1799998</v>
      </c>
      <c r="P184" s="21">
        <v>0</v>
      </c>
      <c r="Q184" s="21">
        <v>0</v>
      </c>
      <c r="R184" s="21">
        <v>0</v>
      </c>
      <c r="S184" s="21">
        <v>0</v>
      </c>
      <c r="T184" s="21">
        <v>32370000</v>
      </c>
      <c r="U184" s="21">
        <v>0</v>
      </c>
      <c r="V184" s="21">
        <v>32000</v>
      </c>
      <c r="W184" s="21">
        <v>0</v>
      </c>
      <c r="X184" s="21">
        <v>0</v>
      </c>
    </row>
    <row r="185" spans="1:24" ht="12.75" hidden="1">
      <c r="A185" s="48" t="s">
        <v>219</v>
      </c>
      <c r="B185" s="21">
        <v>0</v>
      </c>
      <c r="C185" s="21">
        <v>0</v>
      </c>
      <c r="D185" s="21">
        <v>90440431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</row>
    <row r="186" spans="1:24" ht="12.75" hidden="1">
      <c r="A186" s="48" t="s">
        <v>220</v>
      </c>
      <c r="B186" s="21">
        <v>1372916540</v>
      </c>
      <c r="C186" s="21">
        <v>4271862666</v>
      </c>
      <c r="D186" s="21">
        <v>8777008785</v>
      </c>
      <c r="E186" s="21">
        <v>356353936</v>
      </c>
      <c r="F186" s="21">
        <v>1268710000</v>
      </c>
      <c r="G186" s="21">
        <v>33671026</v>
      </c>
      <c r="H186" s="21">
        <v>343024776</v>
      </c>
      <c r="I186" s="21">
        <v>430990475</v>
      </c>
      <c r="J186" s="21">
        <v>1180702396</v>
      </c>
      <c r="K186" s="21">
        <v>1028441450</v>
      </c>
      <c r="L186" s="21">
        <v>569085639</v>
      </c>
      <c r="M186" s="21">
        <v>3747673153</v>
      </c>
      <c r="N186" s="21">
        <v>766180129</v>
      </c>
      <c r="O186" s="21">
        <v>264522558</v>
      </c>
      <c r="P186" s="21">
        <v>454336550</v>
      </c>
      <c r="Q186" s="21">
        <v>470892653</v>
      </c>
      <c r="R186" s="21">
        <v>224513000</v>
      </c>
      <c r="S186" s="21">
        <v>1987444000</v>
      </c>
      <c r="T186" s="21">
        <v>476611000</v>
      </c>
      <c r="U186" s="21">
        <v>4038922536</v>
      </c>
      <c r="V186" s="21">
        <v>4968502000</v>
      </c>
      <c r="W186" s="21">
        <v>814217978</v>
      </c>
      <c r="X186" s="21">
        <v>53030294</v>
      </c>
    </row>
    <row r="187" spans="1:24" ht="12.75" hidden="1">
      <c r="A187" s="48" t="s">
        <v>221</v>
      </c>
      <c r="B187" s="21">
        <v>72636103</v>
      </c>
      <c r="C187" s="21">
        <v>274469325</v>
      </c>
      <c r="D187" s="21">
        <v>1193875648</v>
      </c>
      <c r="E187" s="21">
        <v>66840000</v>
      </c>
      <c r="F187" s="21">
        <v>292519000</v>
      </c>
      <c r="G187" s="21">
        <v>19728694</v>
      </c>
      <c r="H187" s="21">
        <v>104806776</v>
      </c>
      <c r="I187" s="21">
        <v>27605657</v>
      </c>
      <c r="J187" s="21">
        <v>510083202</v>
      </c>
      <c r="K187" s="21">
        <v>317524006</v>
      </c>
      <c r="L187" s="21">
        <v>190210108</v>
      </c>
      <c r="M187" s="21">
        <v>432033689</v>
      </c>
      <c r="N187" s="21">
        <v>75240233</v>
      </c>
      <c r="O187" s="21">
        <v>49722558</v>
      </c>
      <c r="P187" s="21">
        <v>96965180</v>
      </c>
      <c r="Q187" s="21">
        <v>100683187</v>
      </c>
      <c r="R187" s="21">
        <v>27400000</v>
      </c>
      <c r="S187" s="21">
        <v>223057000</v>
      </c>
      <c r="T187" s="21">
        <v>130550000</v>
      </c>
      <c r="U187" s="21">
        <v>914924110</v>
      </c>
      <c r="V187" s="21">
        <v>302800000</v>
      </c>
      <c r="W187" s="21">
        <v>456305181</v>
      </c>
      <c r="X187" s="21">
        <v>15733320</v>
      </c>
    </row>
    <row r="188" spans="1:24" ht="12.75" hidden="1">
      <c r="A188" s="48" t="s">
        <v>222</v>
      </c>
      <c r="B188" s="21">
        <v>15000000</v>
      </c>
      <c r="C188" s="21">
        <v>191190250</v>
      </c>
      <c r="D188" s="21">
        <v>700997940</v>
      </c>
      <c r="E188" s="21">
        <v>29860000</v>
      </c>
      <c r="F188" s="21">
        <v>54943000</v>
      </c>
      <c r="G188" s="21">
        <v>14161593</v>
      </c>
      <c r="H188" s="21">
        <v>19500000</v>
      </c>
      <c r="I188" s="21">
        <v>22466378</v>
      </c>
      <c r="J188" s="21">
        <v>246241070</v>
      </c>
      <c r="K188" s="21">
        <v>65885928</v>
      </c>
      <c r="L188" s="21">
        <v>110471230</v>
      </c>
      <c r="M188" s="21">
        <v>840470939</v>
      </c>
      <c r="N188" s="21">
        <v>163552535</v>
      </c>
      <c r="O188" s="21">
        <v>34260000</v>
      </c>
      <c r="P188" s="21">
        <v>21145000</v>
      </c>
      <c r="Q188" s="21">
        <v>132417060</v>
      </c>
      <c r="R188" s="21">
        <v>5937000</v>
      </c>
      <c r="S188" s="21">
        <v>412303000</v>
      </c>
      <c r="T188" s="21">
        <v>66900000</v>
      </c>
      <c r="U188" s="21">
        <v>136693157</v>
      </c>
      <c r="V188" s="21">
        <v>464678000</v>
      </c>
      <c r="W188" s="21">
        <v>159925881</v>
      </c>
      <c r="X188" s="21">
        <v>25800000</v>
      </c>
    </row>
    <row r="189" spans="1:24" ht="12.75" hidden="1">
      <c r="A189" s="48" t="s">
        <v>223</v>
      </c>
      <c r="B189" s="21">
        <v>30323632</v>
      </c>
      <c r="C189" s="21">
        <v>190000000</v>
      </c>
      <c r="D189" s="21">
        <v>691663336</v>
      </c>
      <c r="E189" s="21">
        <v>9340000</v>
      </c>
      <c r="F189" s="21">
        <v>146261000</v>
      </c>
      <c r="G189" s="21">
        <v>18089274</v>
      </c>
      <c r="H189" s="21">
        <v>23400000</v>
      </c>
      <c r="I189" s="21">
        <v>226810</v>
      </c>
      <c r="J189" s="21">
        <v>26327736</v>
      </c>
      <c r="K189" s="21">
        <v>2169000</v>
      </c>
      <c r="L189" s="21">
        <v>69526396</v>
      </c>
      <c r="M189" s="21">
        <v>398880951</v>
      </c>
      <c r="N189" s="21">
        <v>13753000</v>
      </c>
      <c r="O189" s="21">
        <v>6000000</v>
      </c>
      <c r="P189" s="21">
        <v>74657000</v>
      </c>
      <c r="Q189" s="21">
        <v>0</v>
      </c>
      <c r="R189" s="21">
        <v>24100000</v>
      </c>
      <c r="S189" s="21">
        <v>116992000</v>
      </c>
      <c r="T189" s="21">
        <v>15550000</v>
      </c>
      <c r="U189" s="21">
        <v>373750359</v>
      </c>
      <c r="V189" s="21">
        <v>100000000</v>
      </c>
      <c r="W189" s="21">
        <v>11150000</v>
      </c>
      <c r="X189" s="21">
        <v>9233320</v>
      </c>
    </row>
    <row r="190" spans="1:24" ht="12.75" hidden="1">
      <c r="A190" s="48" t="s">
        <v>224</v>
      </c>
      <c r="B190" s="21">
        <v>42312471</v>
      </c>
      <c r="C190" s="21">
        <v>77791175</v>
      </c>
      <c r="D190" s="21">
        <v>475662312</v>
      </c>
      <c r="E190" s="21">
        <v>57500000</v>
      </c>
      <c r="F190" s="21">
        <v>143258000</v>
      </c>
      <c r="G190" s="21">
        <v>1639420</v>
      </c>
      <c r="H190" s="21">
        <v>80769776</v>
      </c>
      <c r="I190" s="21">
        <v>26770185</v>
      </c>
      <c r="J190" s="21">
        <v>326874531</v>
      </c>
      <c r="K190" s="21">
        <v>312054006</v>
      </c>
      <c r="L190" s="21">
        <v>81220404</v>
      </c>
      <c r="M190" s="21">
        <v>9744055</v>
      </c>
      <c r="N190" s="21">
        <v>58746380</v>
      </c>
      <c r="O190" s="21">
        <v>25200000</v>
      </c>
      <c r="P190" s="21">
        <v>22028180</v>
      </c>
      <c r="Q190" s="21">
        <v>99833000</v>
      </c>
      <c r="R190" s="21">
        <v>3300000</v>
      </c>
      <c r="S190" s="21">
        <v>106065000</v>
      </c>
      <c r="T190" s="21">
        <v>89000000</v>
      </c>
      <c r="U190" s="21">
        <v>173402796</v>
      </c>
      <c r="V190" s="21">
        <v>112800000</v>
      </c>
      <c r="W190" s="21">
        <v>444545381</v>
      </c>
      <c r="X190" s="21">
        <v>6500000</v>
      </c>
    </row>
    <row r="191" spans="1:24" ht="12.75" hidden="1">
      <c r="A191" s="48" t="s">
        <v>225</v>
      </c>
      <c r="B191" s="21">
        <v>0</v>
      </c>
      <c r="C191" s="21">
        <v>0</v>
      </c>
      <c r="D191" s="21">
        <v>100000000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2500000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</row>
    <row r="192" spans="1:24" ht="12.75" hidden="1">
      <c r="A192" s="48" t="s">
        <v>226</v>
      </c>
      <c r="B192" s="21">
        <v>30266952</v>
      </c>
      <c r="C192" s="21">
        <v>750816009</v>
      </c>
      <c r="D192" s="21">
        <v>2505700515</v>
      </c>
      <c r="E192" s="21">
        <v>50145773</v>
      </c>
      <c r="F192" s="21">
        <v>135588000</v>
      </c>
      <c r="G192" s="21">
        <v>0</v>
      </c>
      <c r="H192" s="21">
        <v>1190000</v>
      </c>
      <c r="I192" s="21">
        <v>56822473</v>
      </c>
      <c r="J192" s="21">
        <v>230898339</v>
      </c>
      <c r="K192" s="21">
        <v>229412000</v>
      </c>
      <c r="L192" s="21">
        <v>93283811</v>
      </c>
      <c r="M192" s="21">
        <v>0</v>
      </c>
      <c r="N192" s="21">
        <v>212032727</v>
      </c>
      <c r="O192" s="21">
        <v>38495280</v>
      </c>
      <c r="P192" s="21">
        <v>20689685</v>
      </c>
      <c r="Q192" s="21">
        <v>64118892</v>
      </c>
      <c r="R192" s="21">
        <v>11414160</v>
      </c>
      <c r="S192" s="21">
        <v>0</v>
      </c>
      <c r="T192" s="21">
        <v>42832000</v>
      </c>
      <c r="U192" s="21">
        <v>898286441</v>
      </c>
      <c r="V192" s="21">
        <v>1422977000</v>
      </c>
      <c r="W192" s="21">
        <v>113213269</v>
      </c>
      <c r="X192" s="21">
        <v>0</v>
      </c>
    </row>
    <row r="193" spans="1:24" ht="12.75" hidden="1">
      <c r="A193" s="48" t="s">
        <v>227</v>
      </c>
      <c r="B193" s="21">
        <v>3910932</v>
      </c>
      <c r="C193" s="21">
        <v>60578004</v>
      </c>
      <c r="D193" s="21">
        <v>27951948</v>
      </c>
      <c r="E193" s="21">
        <v>589581</v>
      </c>
      <c r="F193" s="21">
        <v>12085000</v>
      </c>
      <c r="G193" s="21">
        <v>1000000</v>
      </c>
      <c r="H193" s="21">
        <v>1527612</v>
      </c>
      <c r="I193" s="21">
        <v>300</v>
      </c>
      <c r="J193" s="21">
        <v>15847363</v>
      </c>
      <c r="K193" s="21">
        <v>7436000</v>
      </c>
      <c r="L193" s="21">
        <v>3744271</v>
      </c>
      <c r="M193" s="21">
        <v>1949258</v>
      </c>
      <c r="N193" s="21">
        <v>5200000</v>
      </c>
      <c r="O193" s="21">
        <v>161532</v>
      </c>
      <c r="P193" s="21">
        <v>7906143</v>
      </c>
      <c r="Q193" s="21">
        <v>25539629</v>
      </c>
      <c r="R193" s="21">
        <v>250000</v>
      </c>
      <c r="S193" s="21">
        <v>2950000</v>
      </c>
      <c r="T193" s="21">
        <v>629000</v>
      </c>
      <c r="U193" s="21">
        <v>23080800</v>
      </c>
      <c r="V193" s="21">
        <v>2108000</v>
      </c>
      <c r="W193" s="21">
        <v>567250</v>
      </c>
      <c r="X193" s="21">
        <v>6450000</v>
      </c>
    </row>
  </sheetData>
  <sheetProtection password="F954" sheet="1" objects="1" scenarios="1"/>
  <mergeCells count="1">
    <mergeCell ref="A1:X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2015-11-05T15:01:14Z</dcterms:created>
  <dcterms:modified xsi:type="dcterms:W3CDTF">2015-11-05T15:01:34Z</dcterms:modified>
  <cp:category/>
  <cp:version/>
  <cp:contentType/>
  <cp:contentStatus/>
</cp:coreProperties>
</file>