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WC" sheetId="1" r:id="rId1"/>
  </sheets>
  <externalReferences>
    <externalReference r:id="rId4"/>
  </externalReferences>
  <definedNames>
    <definedName name="_xlnm.Print_Titles" localSheetId="0">'WC'!$A:$A,'WC'!$1:$4</definedName>
  </definedNames>
  <calcPr fullCalcOnLoad="1"/>
</workbook>
</file>

<file path=xl/sharedStrings.xml><?xml version="1.0" encoding="utf-8"?>
<sst xmlns="http://schemas.openxmlformats.org/spreadsheetml/2006/main" count="281" uniqueCount="240">
  <si>
    <t xml:space="preserve">Summarised Outcome: Municipal Budget and Benchmarking Engagement - 2015/16 Budget vs Original Budget 2014/15 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</si>
  <si>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</si>
  <si>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</si>
  <si>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</si>
  <si>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</si>
  <si>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</si>
  <si>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</si>
  <si>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</si>
  <si>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</si>
  <si>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</si>
  <si>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</si>
  <si>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</si>
  <si>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</si>
  <si>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</si>
  <si>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</si>
  <si>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</si>
  <si>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</si>
  <si>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</si>
  <si>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</si>
  <si>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</si>
  <si>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</si>
  <si>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</si>
  <si>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</si>
  <si>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</si>
  <si>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</si>
  <si>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</si>
  <si>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</si>
  <si>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</si>
  <si>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</si>
  <si>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</si>
  <si>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</si>
  <si>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</si>
  <si>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</si>
  <si>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</si>
  <si>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</si>
  <si>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</si>
  <si>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</si>
  <si>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West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</si>
  <si>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</si>
  <si>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</si>
  <si>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</si>
  <si>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</si>
  <si>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</si>
  <si>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</si>
  <si>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</si>
  <si>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</si>
  <si>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</si>
  <si>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</si>
  <si>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</si>
  <si>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</si>
  <si>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</si>
  <si>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</si>
  <si>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</si>
  <si>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</si>
  <si>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</si>
  <si>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</si>
  <si>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</si>
  <si>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</si>
  <si>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</si>
  <si>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</si>
  <si>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R thousands</t>
  </si>
  <si>
    <t>Town (H)</t>
  </si>
  <si>
    <t>(M)</t>
  </si>
  <si>
    <t>(L)</t>
  </si>
  <si>
    <t>Bay (H)</t>
  </si>
  <si>
    <t>Coast (M)</t>
  </si>
  <si>
    <t>(H)</t>
  </si>
  <si>
    <t>Valley (H)</t>
  </si>
  <si>
    <t>DM (M)</t>
  </si>
  <si>
    <t>Agulhas (L)</t>
  </si>
  <si>
    <t>Albert (M)</t>
  </si>
  <si>
    <t>West (M)</t>
  </si>
  <si>
    <t>Karoo (M)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</si>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</sst>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168" fontId="42" fillId="0" borderId="19" xfId="0" applyNumberFormat="1" applyFont="1" applyBorder="1" applyAlignment="1">
      <alignment horizontal="right" wrapText="1"/>
    </xf>
    <xf numFmtId="0" fontId="43" fillId="0" borderId="20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5" bestFit="1" customWidth="1"/>
    <col min="2" max="71" width="9.7109375" style="5" customWidth="1"/>
    <col min="72" max="16384" width="9.140625" style="5" customWidth="1"/>
  </cols>
  <sheetData>
    <row r="1" spans="1:3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</row>
    <row r="3" spans="1:31" ht="25.5">
      <c r="A3" s="6"/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44</v>
      </c>
      <c r="P3" s="7" t="s">
        <v>45</v>
      </c>
      <c r="Q3" s="7" t="s">
        <v>31</v>
      </c>
      <c r="R3" s="7" t="s">
        <v>46</v>
      </c>
      <c r="S3" s="7" t="s">
        <v>47</v>
      </c>
      <c r="T3" s="7" t="s">
        <v>48</v>
      </c>
      <c r="U3" s="7" t="s">
        <v>49</v>
      </c>
      <c r="V3" s="7" t="s">
        <v>50</v>
      </c>
      <c r="W3" s="7" t="s">
        <v>51</v>
      </c>
      <c r="X3" s="7" t="s">
        <v>52</v>
      </c>
      <c r="Y3" s="7" t="s">
        <v>53</v>
      </c>
      <c r="Z3" s="7" t="s">
        <v>54</v>
      </c>
      <c r="AA3" s="7" t="s">
        <v>55</v>
      </c>
      <c r="AB3" s="7" t="s">
        <v>56</v>
      </c>
      <c r="AC3" s="7" t="s">
        <v>57</v>
      </c>
      <c r="AD3" s="7" t="s">
        <v>58</v>
      </c>
      <c r="AE3" s="7" t="s">
        <v>59</v>
      </c>
    </row>
    <row r="4" spans="1:31" ht="12.75">
      <c r="A4" s="8" t="s">
        <v>60</v>
      </c>
      <c r="B4" s="7" t="s">
        <v>61</v>
      </c>
      <c r="C4" s="7" t="s">
        <v>62</v>
      </c>
      <c r="D4" s="7" t="s">
        <v>63</v>
      </c>
      <c r="E4" s="7" t="s">
        <v>62</v>
      </c>
      <c r="F4" s="7" t="s">
        <v>64</v>
      </c>
      <c r="G4" s="7" t="s">
        <v>62</v>
      </c>
      <c r="H4" s="7" t="s">
        <v>65</v>
      </c>
      <c r="I4" s="7" t="s">
        <v>63</v>
      </c>
      <c r="J4" s="7" t="s">
        <v>66</v>
      </c>
      <c r="K4" s="7" t="s">
        <v>66</v>
      </c>
      <c r="L4" s="7" t="s">
        <v>67</v>
      </c>
      <c r="M4" s="7" t="s">
        <v>62</v>
      </c>
      <c r="N4" s="7" t="s">
        <v>68</v>
      </c>
      <c r="O4" s="7" t="s">
        <v>62</v>
      </c>
      <c r="P4" s="7" t="s">
        <v>66</v>
      </c>
      <c r="Q4" s="7" t="s">
        <v>69</v>
      </c>
      <c r="R4" s="7" t="s">
        <v>63</v>
      </c>
      <c r="S4" s="7" t="s">
        <v>62</v>
      </c>
      <c r="T4" s="7" t="s">
        <v>62</v>
      </c>
      <c r="U4" s="7" t="s">
        <v>62</v>
      </c>
      <c r="V4" s="7" t="s">
        <v>64</v>
      </c>
      <c r="W4" s="7" t="s">
        <v>66</v>
      </c>
      <c r="X4" s="7" t="s">
        <v>62</v>
      </c>
      <c r="Y4" s="7" t="s">
        <v>62</v>
      </c>
      <c r="Z4" s="7" t="s">
        <v>62</v>
      </c>
      <c r="AA4" s="7" t="s">
        <v>62</v>
      </c>
      <c r="AB4" s="7" t="s">
        <v>62</v>
      </c>
      <c r="AC4" s="7" t="s">
        <v>70</v>
      </c>
      <c r="AD4" s="7" t="s">
        <v>71</v>
      </c>
      <c r="AE4" s="7" t="s">
        <v>72</v>
      </c>
    </row>
    <row r="5" spans="1:31" ht="12.75">
      <c r="A5" s="9" t="s">
        <v>73</v>
      </c>
      <c r="B5" s="10">
        <v>31723842516</v>
      </c>
      <c r="C5" s="10">
        <v>252214348</v>
      </c>
      <c r="D5" s="10">
        <v>222211384</v>
      </c>
      <c r="E5" s="10">
        <v>251749000</v>
      </c>
      <c r="F5" s="10">
        <v>837400229</v>
      </c>
      <c r="G5" s="10">
        <v>496736528</v>
      </c>
      <c r="H5" s="10">
        <v>338698960</v>
      </c>
      <c r="I5" s="10">
        <v>451952581</v>
      </c>
      <c r="J5" s="10">
        <v>1828026195</v>
      </c>
      <c r="K5" s="10">
        <v>1219309257</v>
      </c>
      <c r="L5" s="10">
        <v>789848849</v>
      </c>
      <c r="M5" s="10">
        <v>526438920</v>
      </c>
      <c r="N5" s="10">
        <v>368288700</v>
      </c>
      <c r="O5" s="10">
        <v>427587636</v>
      </c>
      <c r="P5" s="10">
        <v>896035198</v>
      </c>
      <c r="Q5" s="10">
        <v>222540980</v>
      </c>
      <c r="R5" s="10">
        <v>203065235</v>
      </c>
      <c r="S5" s="10">
        <v>144701184</v>
      </c>
      <c r="T5" s="10">
        <v>123574100</v>
      </c>
      <c r="U5" s="10">
        <v>378346686</v>
      </c>
      <c r="V5" s="10">
        <v>800694652</v>
      </c>
      <c r="W5" s="10">
        <v>1380721855</v>
      </c>
      <c r="X5" s="10">
        <v>523204293</v>
      </c>
      <c r="Y5" s="10">
        <v>532748420</v>
      </c>
      <c r="Z5" s="10">
        <v>668221750</v>
      </c>
      <c r="AA5" s="10">
        <v>347615125</v>
      </c>
      <c r="AB5" s="10">
        <v>67977200</v>
      </c>
      <c r="AC5" s="10">
        <v>53781744</v>
      </c>
      <c r="AD5" s="10">
        <v>257177313</v>
      </c>
      <c r="AE5" s="10">
        <v>78497523</v>
      </c>
    </row>
    <row r="6" spans="1:31" ht="12.75">
      <c r="A6" s="8" t="s">
        <v>74</v>
      </c>
      <c r="B6" s="11">
        <v>31849421674</v>
      </c>
      <c r="C6" s="11">
        <v>248333922</v>
      </c>
      <c r="D6" s="11">
        <v>221469373</v>
      </c>
      <c r="E6" s="11">
        <v>258226310</v>
      </c>
      <c r="F6" s="11">
        <v>927015891</v>
      </c>
      <c r="G6" s="11">
        <v>565107633</v>
      </c>
      <c r="H6" s="11">
        <v>332581520</v>
      </c>
      <c r="I6" s="11">
        <v>455124108</v>
      </c>
      <c r="J6" s="11">
        <v>1907865282</v>
      </c>
      <c r="K6" s="11">
        <v>1274227238</v>
      </c>
      <c r="L6" s="11">
        <v>826769266</v>
      </c>
      <c r="M6" s="11">
        <v>554277580</v>
      </c>
      <c r="N6" s="11">
        <v>368288700</v>
      </c>
      <c r="O6" s="11">
        <v>449331362</v>
      </c>
      <c r="P6" s="11">
        <v>964529285</v>
      </c>
      <c r="Q6" s="11">
        <v>236596669</v>
      </c>
      <c r="R6" s="11">
        <v>215124032</v>
      </c>
      <c r="S6" s="11">
        <v>146650871</v>
      </c>
      <c r="T6" s="11">
        <v>125352453</v>
      </c>
      <c r="U6" s="11">
        <v>384895048</v>
      </c>
      <c r="V6" s="11">
        <v>807387857</v>
      </c>
      <c r="W6" s="11">
        <v>1436481300</v>
      </c>
      <c r="X6" s="11">
        <v>520822438</v>
      </c>
      <c r="Y6" s="11">
        <v>534191711</v>
      </c>
      <c r="Z6" s="11">
        <v>635833392</v>
      </c>
      <c r="AA6" s="11">
        <v>346579082</v>
      </c>
      <c r="AB6" s="11">
        <v>77535900</v>
      </c>
      <c r="AC6" s="11">
        <v>53778701</v>
      </c>
      <c r="AD6" s="11">
        <v>268714899</v>
      </c>
      <c r="AE6" s="11">
        <v>78201814</v>
      </c>
    </row>
    <row r="7" spans="1:31" ht="12.75">
      <c r="A7" s="8" t="s">
        <v>75</v>
      </c>
      <c r="B7" s="11">
        <f>+B5-B6</f>
        <v>-125579158</v>
      </c>
      <c r="C7" s="11">
        <f aca="true" t="shared" si="0" ref="C7:AE7">+C5-C6</f>
        <v>3880426</v>
      </c>
      <c r="D7" s="11">
        <f t="shared" si="0"/>
        <v>742011</v>
      </c>
      <c r="E7" s="11">
        <f t="shared" si="0"/>
        <v>-6477310</v>
      </c>
      <c r="F7" s="11">
        <f t="shared" si="0"/>
        <v>-89615662</v>
      </c>
      <c r="G7" s="11">
        <f t="shared" si="0"/>
        <v>-68371105</v>
      </c>
      <c r="H7" s="11">
        <f t="shared" si="0"/>
        <v>6117440</v>
      </c>
      <c r="I7" s="11">
        <f t="shared" si="0"/>
        <v>-3171527</v>
      </c>
      <c r="J7" s="11">
        <f t="shared" si="0"/>
        <v>-79839087</v>
      </c>
      <c r="K7" s="11">
        <f t="shared" si="0"/>
        <v>-54917981</v>
      </c>
      <c r="L7" s="11">
        <f t="shared" si="0"/>
        <v>-36920417</v>
      </c>
      <c r="M7" s="11">
        <f t="shared" si="0"/>
        <v>-27838660</v>
      </c>
      <c r="N7" s="11">
        <f t="shared" si="0"/>
        <v>0</v>
      </c>
      <c r="O7" s="11">
        <f t="shared" si="0"/>
        <v>-21743726</v>
      </c>
      <c r="P7" s="11">
        <f t="shared" si="0"/>
        <v>-68494087</v>
      </c>
      <c r="Q7" s="11">
        <f t="shared" si="0"/>
        <v>-14055689</v>
      </c>
      <c r="R7" s="11">
        <f t="shared" si="0"/>
        <v>-12058797</v>
      </c>
      <c r="S7" s="11">
        <f t="shared" si="0"/>
        <v>-1949687</v>
      </c>
      <c r="T7" s="11">
        <f t="shared" si="0"/>
        <v>-1778353</v>
      </c>
      <c r="U7" s="11">
        <f t="shared" si="0"/>
        <v>-6548362</v>
      </c>
      <c r="V7" s="11">
        <f t="shared" si="0"/>
        <v>-6693205</v>
      </c>
      <c r="W7" s="11">
        <f t="shared" si="0"/>
        <v>-55759445</v>
      </c>
      <c r="X7" s="11">
        <f t="shared" si="0"/>
        <v>2381855</v>
      </c>
      <c r="Y7" s="11">
        <f t="shared" si="0"/>
        <v>-1443291</v>
      </c>
      <c r="Z7" s="11">
        <f t="shared" si="0"/>
        <v>32388358</v>
      </c>
      <c r="AA7" s="11">
        <f t="shared" si="0"/>
        <v>1036043</v>
      </c>
      <c r="AB7" s="11">
        <f t="shared" si="0"/>
        <v>-9558700</v>
      </c>
      <c r="AC7" s="11">
        <f t="shared" si="0"/>
        <v>3043</v>
      </c>
      <c r="AD7" s="11">
        <f t="shared" si="0"/>
        <v>-11537586</v>
      </c>
      <c r="AE7" s="11">
        <f t="shared" si="0"/>
        <v>295709</v>
      </c>
    </row>
    <row r="8" spans="1:31" ht="12.75">
      <c r="A8" s="8" t="s">
        <v>76</v>
      </c>
      <c r="B8" s="11">
        <v>2074782720</v>
      </c>
      <c r="C8" s="11">
        <v>10325829</v>
      </c>
      <c r="D8" s="11">
        <v>14492774</v>
      </c>
      <c r="E8" s="11">
        <v>42627407</v>
      </c>
      <c r="F8" s="11">
        <v>384001101</v>
      </c>
      <c r="G8" s="11">
        <v>182619474</v>
      </c>
      <c r="H8" s="11">
        <v>167597979</v>
      </c>
      <c r="I8" s="11">
        <v>38757667</v>
      </c>
      <c r="J8" s="11">
        <v>168752028</v>
      </c>
      <c r="K8" s="11">
        <v>405232241</v>
      </c>
      <c r="L8" s="11">
        <v>84124332</v>
      </c>
      <c r="M8" s="11">
        <v>68945715</v>
      </c>
      <c r="N8" s="11">
        <v>462015874</v>
      </c>
      <c r="O8" s="11">
        <v>22414024</v>
      </c>
      <c r="P8" s="11">
        <v>97546582</v>
      </c>
      <c r="Q8" s="11">
        <v>2182298</v>
      </c>
      <c r="R8" s="11">
        <v>476160</v>
      </c>
      <c r="S8" s="11">
        <v>5405738</v>
      </c>
      <c r="T8" s="11">
        <v>14972101</v>
      </c>
      <c r="U8" s="11">
        <v>58697907</v>
      </c>
      <c r="V8" s="11">
        <v>235731880</v>
      </c>
      <c r="W8" s="11">
        <v>424644326</v>
      </c>
      <c r="X8" s="11">
        <v>1325109</v>
      </c>
      <c r="Y8" s="11">
        <v>62923668</v>
      </c>
      <c r="Z8" s="11">
        <v>22338191</v>
      </c>
      <c r="AA8" s="11">
        <v>54332554</v>
      </c>
      <c r="AB8" s="11">
        <v>1329866</v>
      </c>
      <c r="AC8" s="11">
        <v>2753000</v>
      </c>
      <c r="AD8" s="11">
        <v>3954382</v>
      </c>
      <c r="AE8" s="11">
        <v>10055791</v>
      </c>
    </row>
    <row r="9" spans="1:31" ht="12.75">
      <c r="A9" s="8" t="s">
        <v>77</v>
      </c>
      <c r="B9" s="11">
        <v>-190627681</v>
      </c>
      <c r="C9" s="11">
        <v>8522172</v>
      </c>
      <c r="D9" s="11">
        <v>9492774</v>
      </c>
      <c r="E9" s="11">
        <v>4828777</v>
      </c>
      <c r="F9" s="11">
        <v>19001100</v>
      </c>
      <c r="G9" s="11">
        <v>-5503199</v>
      </c>
      <c r="H9" s="11">
        <v>-1440513</v>
      </c>
      <c r="I9" s="11">
        <v>5411668</v>
      </c>
      <c r="J9" s="11">
        <v>44587784</v>
      </c>
      <c r="K9" s="11">
        <v>-152953933</v>
      </c>
      <c r="L9" s="11">
        <v>-10906168</v>
      </c>
      <c r="M9" s="11">
        <v>1677262</v>
      </c>
      <c r="N9" s="11">
        <v>-10079879</v>
      </c>
      <c r="O9" s="11">
        <v>-12445257</v>
      </c>
      <c r="P9" s="11">
        <v>8125756</v>
      </c>
      <c r="Q9" s="11">
        <v>-10543366</v>
      </c>
      <c r="R9" s="11">
        <v>-897843</v>
      </c>
      <c r="S9" s="11">
        <v>850627</v>
      </c>
      <c r="T9" s="11">
        <v>22324596</v>
      </c>
      <c r="U9" s="11">
        <v>-41074099</v>
      </c>
      <c r="V9" s="11">
        <v>7369993</v>
      </c>
      <c r="W9" s="11">
        <v>-4158673</v>
      </c>
      <c r="X9" s="11">
        <v>1325109</v>
      </c>
      <c r="Y9" s="11">
        <v>937595</v>
      </c>
      <c r="Z9" s="11">
        <v>7073397</v>
      </c>
      <c r="AA9" s="11">
        <v>18376554</v>
      </c>
      <c r="AB9" s="11">
        <v>1329866</v>
      </c>
      <c r="AC9" s="11">
        <v>2189000</v>
      </c>
      <c r="AD9" s="11">
        <v>344636</v>
      </c>
      <c r="AE9" s="11">
        <v>-145404</v>
      </c>
    </row>
    <row r="10" spans="1:31" ht="12.75">
      <c r="A10" s="8" t="s">
        <v>78</v>
      </c>
      <c r="B10" s="11">
        <f>IF((B142+B143)=0,0,(B144-(B149-(((B146+B147+B148)*(B141/(B142+B143)))-B145))))</f>
        <v>1746331985.5171518</v>
      </c>
      <c r="C10" s="11">
        <f aca="true" t="shared" si="1" ref="C10:AE10">IF((C142+C143)=0,0,(C144-(C149-(((C146+C147+C148)*(C141/(C142+C143)))-C145))))</f>
        <v>7306335.925452996</v>
      </c>
      <c r="D10" s="11">
        <f t="shared" si="1"/>
        <v>5161473.514232665</v>
      </c>
      <c r="E10" s="11">
        <f t="shared" si="1"/>
        <v>57417315.20507004</v>
      </c>
      <c r="F10" s="11">
        <f t="shared" si="1"/>
        <v>179591067.16988555</v>
      </c>
      <c r="G10" s="11">
        <f t="shared" si="1"/>
        <v>69422922.62254164</v>
      </c>
      <c r="H10" s="11">
        <f t="shared" si="1"/>
        <v>84207023.41143903</v>
      </c>
      <c r="I10" s="11">
        <f t="shared" si="1"/>
        <v>35158274.24372388</v>
      </c>
      <c r="J10" s="11">
        <f t="shared" si="1"/>
        <v>217324047.1574694</v>
      </c>
      <c r="K10" s="11">
        <f t="shared" si="1"/>
        <v>153230671.98688143</v>
      </c>
      <c r="L10" s="11">
        <f t="shared" si="1"/>
        <v>78726064.59350793</v>
      </c>
      <c r="M10" s="11">
        <f t="shared" si="1"/>
        <v>14566683.636768281</v>
      </c>
      <c r="N10" s="11">
        <f t="shared" si="1"/>
        <v>339595661</v>
      </c>
      <c r="O10" s="11">
        <f t="shared" si="1"/>
        <v>8845192.727021579</v>
      </c>
      <c r="P10" s="11">
        <f t="shared" si="1"/>
        <v>117655774.49472275</v>
      </c>
      <c r="Q10" s="11">
        <f t="shared" si="1"/>
        <v>16314266.114954509</v>
      </c>
      <c r="R10" s="11">
        <f t="shared" si="1"/>
        <v>-11698228.364521772</v>
      </c>
      <c r="S10" s="11">
        <f t="shared" si="1"/>
        <v>4977330.829180735</v>
      </c>
      <c r="T10" s="11">
        <f t="shared" si="1"/>
        <v>-14767051.664812922</v>
      </c>
      <c r="U10" s="11">
        <f t="shared" si="1"/>
        <v>70193073.02444363</v>
      </c>
      <c r="V10" s="11">
        <f t="shared" si="1"/>
        <v>93575681.77908024</v>
      </c>
      <c r="W10" s="11">
        <f t="shared" si="1"/>
        <v>194076692.18098557</v>
      </c>
      <c r="X10" s="11">
        <f t="shared" si="1"/>
        <v>26208546.331625864</v>
      </c>
      <c r="Y10" s="11">
        <f t="shared" si="1"/>
        <v>39572028.17440072</v>
      </c>
      <c r="Z10" s="11">
        <f t="shared" si="1"/>
        <v>23672413.756145418</v>
      </c>
      <c r="AA10" s="11">
        <f t="shared" si="1"/>
        <v>132540223.4253129</v>
      </c>
      <c r="AB10" s="11">
        <f t="shared" si="1"/>
        <v>3023253</v>
      </c>
      <c r="AC10" s="11">
        <f t="shared" si="1"/>
        <v>2329316.4087138874</v>
      </c>
      <c r="AD10" s="11">
        <f t="shared" si="1"/>
        <v>7520055.481490217</v>
      </c>
      <c r="AE10" s="11">
        <f t="shared" si="1"/>
        <v>10262956.573225169</v>
      </c>
    </row>
    <row r="11" spans="1:31" ht="12.75">
      <c r="A11" s="8" t="s">
        <v>79</v>
      </c>
      <c r="B11" s="12">
        <f>IF(((B150+B151+(B152*B153/100))/12)=0,0,B8/((B150+B151+(B152*B153/100))/12))</f>
        <v>0.9168013033534396</v>
      </c>
      <c r="C11" s="12">
        <f aca="true" t="shared" si="2" ref="C11:AE11">IF(((C150+C151+(C152*C153/100))/12)=0,0,C8/((C150+C151+(C152*C153/100))/12))</f>
        <v>0.5806477630437368</v>
      </c>
      <c r="D11" s="12">
        <f t="shared" si="2"/>
        <v>1.035605302177465</v>
      </c>
      <c r="E11" s="12">
        <f t="shared" si="2"/>
        <v>2.411560410231586</v>
      </c>
      <c r="F11" s="12">
        <f t="shared" si="2"/>
        <v>6.780047368912316</v>
      </c>
      <c r="G11" s="12">
        <f t="shared" si="2"/>
        <v>4.958073544269846</v>
      </c>
      <c r="H11" s="12">
        <f t="shared" si="2"/>
        <v>6.4539429547035345</v>
      </c>
      <c r="I11" s="12">
        <f t="shared" si="2"/>
        <v>1.216069450723184</v>
      </c>
      <c r="J11" s="12">
        <f t="shared" si="2"/>
        <v>1.3950735690707678</v>
      </c>
      <c r="K11" s="12">
        <f t="shared" si="2"/>
        <v>5.359040162118468</v>
      </c>
      <c r="L11" s="12">
        <f t="shared" si="2"/>
        <v>1.5185033210857941</v>
      </c>
      <c r="M11" s="12">
        <f t="shared" si="2"/>
        <v>1.7385460393585896</v>
      </c>
      <c r="N11" s="12">
        <f t="shared" si="2"/>
        <v>21.16442778509326</v>
      </c>
      <c r="O11" s="12">
        <f t="shared" si="2"/>
        <v>0.7129518486544272</v>
      </c>
      <c r="P11" s="12">
        <f t="shared" si="2"/>
        <v>1.4936795415199546</v>
      </c>
      <c r="Q11" s="12">
        <f t="shared" si="2"/>
        <v>0.12955604481317007</v>
      </c>
      <c r="R11" s="12">
        <f t="shared" si="2"/>
        <v>0.03420205216191732</v>
      </c>
      <c r="S11" s="12">
        <f t="shared" si="2"/>
        <v>0.6127088098057959</v>
      </c>
      <c r="T11" s="12">
        <f t="shared" si="2"/>
        <v>1.9211050513834715</v>
      </c>
      <c r="U11" s="12">
        <f t="shared" si="2"/>
        <v>2.275586262434262</v>
      </c>
      <c r="V11" s="12">
        <f t="shared" si="2"/>
        <v>4.3273811799394135</v>
      </c>
      <c r="W11" s="12">
        <f t="shared" si="2"/>
        <v>4.4582410139300785</v>
      </c>
      <c r="X11" s="12">
        <f t="shared" si="2"/>
        <v>0.03807436563654737</v>
      </c>
      <c r="Y11" s="12">
        <f t="shared" si="2"/>
        <v>1.8178274405832833</v>
      </c>
      <c r="Z11" s="12">
        <f t="shared" si="2"/>
        <v>0.5222693087327623</v>
      </c>
      <c r="AA11" s="12">
        <f t="shared" si="2"/>
        <v>2.768478675538087</v>
      </c>
      <c r="AB11" s="12">
        <f t="shared" si="2"/>
        <v>0.2647757077324952</v>
      </c>
      <c r="AC11" s="12">
        <f t="shared" si="2"/>
        <v>0.7717697123840234</v>
      </c>
      <c r="AD11" s="12">
        <f t="shared" si="2"/>
        <v>0.24294700680775907</v>
      </c>
      <c r="AE11" s="12">
        <f t="shared" si="2"/>
        <v>2.8785550841684753</v>
      </c>
    </row>
    <row r="12" spans="1:31" ht="12.75">
      <c r="A12" s="9" t="s">
        <v>80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2.75">
      <c r="A13" s="8" t="s">
        <v>81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5" t="s">
        <v>82</v>
      </c>
      <c r="B14" s="16">
        <f>IF(B154=0,0,(B5-B154)*100/B154)</f>
        <v>11.561428473748135</v>
      </c>
      <c r="C14" s="16">
        <f aca="true" t="shared" si="3" ref="C14:AE14">IF(C154=0,0,(C5-C154)*100/C154)</f>
        <v>11.419558153371385</v>
      </c>
      <c r="D14" s="16">
        <f t="shared" si="3"/>
        <v>18.56079477548233</v>
      </c>
      <c r="E14" s="16">
        <f t="shared" si="3"/>
        <v>11.236612233917045</v>
      </c>
      <c r="F14" s="16">
        <f t="shared" si="3"/>
        <v>12.894393114441536</v>
      </c>
      <c r="G14" s="16">
        <f t="shared" si="3"/>
        <v>13.894939999527212</v>
      </c>
      <c r="H14" s="16">
        <f t="shared" si="3"/>
        <v>19.98939895541946</v>
      </c>
      <c r="I14" s="16">
        <f t="shared" si="3"/>
        <v>12.464780553028184</v>
      </c>
      <c r="J14" s="16">
        <f t="shared" si="3"/>
        <v>20.91732832252755</v>
      </c>
      <c r="K14" s="16">
        <f t="shared" si="3"/>
        <v>15.355889076030762</v>
      </c>
      <c r="L14" s="16">
        <f t="shared" si="3"/>
        <v>11.974413509390947</v>
      </c>
      <c r="M14" s="16">
        <f t="shared" si="3"/>
        <v>9.935124277439868</v>
      </c>
      <c r="N14" s="16">
        <f t="shared" si="3"/>
        <v>2.84258764536288</v>
      </c>
      <c r="O14" s="16">
        <f t="shared" si="3"/>
        <v>17.499267717399352</v>
      </c>
      <c r="P14" s="16">
        <f t="shared" si="3"/>
        <v>13.911277091515707</v>
      </c>
      <c r="Q14" s="16">
        <f t="shared" si="3"/>
        <v>1.688824884197757</v>
      </c>
      <c r="R14" s="16">
        <f t="shared" si="3"/>
        <v>9.636788557665453</v>
      </c>
      <c r="S14" s="16">
        <f t="shared" si="3"/>
        <v>27.01881811844096</v>
      </c>
      <c r="T14" s="16">
        <f t="shared" si="3"/>
        <v>8.307592472306753</v>
      </c>
      <c r="U14" s="16">
        <f t="shared" si="3"/>
        <v>22.80706635744744</v>
      </c>
      <c r="V14" s="16">
        <f t="shared" si="3"/>
        <v>5.16268752123453</v>
      </c>
      <c r="W14" s="16">
        <f t="shared" si="3"/>
        <v>19.33691751961703</v>
      </c>
      <c r="X14" s="16">
        <f t="shared" si="3"/>
        <v>13.425197074608668</v>
      </c>
      <c r="Y14" s="16">
        <f t="shared" si="3"/>
        <v>13.847548672829618</v>
      </c>
      <c r="Z14" s="16">
        <f t="shared" si="3"/>
        <v>24.490225208565573</v>
      </c>
      <c r="AA14" s="16">
        <f t="shared" si="3"/>
        <v>12.563511019452621</v>
      </c>
      <c r="AB14" s="16">
        <f t="shared" si="3"/>
        <v>66.07267627931067</v>
      </c>
      <c r="AC14" s="16">
        <f t="shared" si="3"/>
        <v>24.2168798891055</v>
      </c>
      <c r="AD14" s="16">
        <f t="shared" si="3"/>
        <v>10.792698418654432</v>
      </c>
      <c r="AE14" s="16">
        <f t="shared" si="3"/>
        <v>37.81146901479071</v>
      </c>
    </row>
    <row r="15" spans="1:31" ht="12.75">
      <c r="A15" s="17" t="s">
        <v>83</v>
      </c>
      <c r="B15" s="18">
        <f>IF(B156=0,0,(B155-B156)*100/B156)</f>
        <v>10.158035997789968</v>
      </c>
      <c r="C15" s="18">
        <f aca="true" t="shared" si="4" ref="C15:AE15">IF(C156=0,0,(C155-C156)*100/C156)</f>
        <v>19.20383537650883</v>
      </c>
      <c r="D15" s="18">
        <f t="shared" si="4"/>
        <v>10.963095753229894</v>
      </c>
      <c r="E15" s="18">
        <f t="shared" si="4"/>
        <v>0.3642184398377605</v>
      </c>
      <c r="F15" s="18">
        <f t="shared" si="4"/>
        <v>1.1771941252807956</v>
      </c>
      <c r="G15" s="18">
        <f t="shared" si="4"/>
        <v>4.425117695211074</v>
      </c>
      <c r="H15" s="18">
        <f t="shared" si="4"/>
        <v>0</v>
      </c>
      <c r="I15" s="18">
        <f t="shared" si="4"/>
        <v>11.180361193914056</v>
      </c>
      <c r="J15" s="18">
        <f t="shared" si="4"/>
        <v>4.879938098514091</v>
      </c>
      <c r="K15" s="18">
        <f t="shared" si="4"/>
        <v>6.2000000535577655</v>
      </c>
      <c r="L15" s="18">
        <f t="shared" si="4"/>
        <v>5.989032909448663</v>
      </c>
      <c r="M15" s="18">
        <f t="shared" si="4"/>
        <v>12.976453385446334</v>
      </c>
      <c r="N15" s="18">
        <f t="shared" si="4"/>
        <v>0</v>
      </c>
      <c r="O15" s="18">
        <f t="shared" si="4"/>
        <v>9.324844915343734</v>
      </c>
      <c r="P15" s="18">
        <f t="shared" si="4"/>
        <v>9.479764929960057</v>
      </c>
      <c r="Q15" s="18">
        <f t="shared" si="4"/>
        <v>18.087808448016776</v>
      </c>
      <c r="R15" s="18">
        <f t="shared" si="4"/>
        <v>-4.090613945665337</v>
      </c>
      <c r="S15" s="18">
        <f t="shared" si="4"/>
        <v>0</v>
      </c>
      <c r="T15" s="18">
        <f t="shared" si="4"/>
        <v>19.28462007980781</v>
      </c>
      <c r="U15" s="18">
        <f t="shared" si="4"/>
        <v>7.155021453858199</v>
      </c>
      <c r="V15" s="18">
        <f t="shared" si="4"/>
        <v>5.425017332575613</v>
      </c>
      <c r="W15" s="18">
        <f t="shared" si="4"/>
        <v>10.206173226981045</v>
      </c>
      <c r="X15" s="18">
        <f t="shared" si="4"/>
        <v>8.240196546892221</v>
      </c>
      <c r="Y15" s="18">
        <f t="shared" si="4"/>
        <v>-1.5956254368109777</v>
      </c>
      <c r="Z15" s="18">
        <f t="shared" si="4"/>
        <v>7.6591244034441885</v>
      </c>
      <c r="AA15" s="18">
        <f t="shared" si="4"/>
        <v>0</v>
      </c>
      <c r="AB15" s="18">
        <f t="shared" si="4"/>
        <v>-0.25607931814228563</v>
      </c>
      <c r="AC15" s="18">
        <f t="shared" si="4"/>
        <v>12.492516331762177</v>
      </c>
      <c r="AD15" s="18">
        <f t="shared" si="4"/>
        <v>7.481839935314133</v>
      </c>
      <c r="AE15" s="18">
        <f t="shared" si="4"/>
        <v>0</v>
      </c>
    </row>
    <row r="16" spans="1:31" ht="12.75">
      <c r="A16" s="17" t="s">
        <v>84</v>
      </c>
      <c r="B16" s="18">
        <f>IF(B158=0,0,(B157-B158)*100/B158)</f>
        <v>10.528035531987726</v>
      </c>
      <c r="C16" s="18">
        <f aca="true" t="shared" si="5" ref="C16:AE16">IF(C158=0,0,(C157-C158)*100/C158)</f>
        <v>19.482611973245398</v>
      </c>
      <c r="D16" s="18">
        <f t="shared" si="5"/>
        <v>15.139786322052332</v>
      </c>
      <c r="E16" s="18">
        <f t="shared" si="5"/>
        <v>11.688823387122918</v>
      </c>
      <c r="F16" s="18">
        <f t="shared" si="5"/>
        <v>10.395425945603407</v>
      </c>
      <c r="G16" s="18">
        <f t="shared" si="5"/>
        <v>10.46157527304084</v>
      </c>
      <c r="H16" s="18">
        <f t="shared" si="5"/>
        <v>0</v>
      </c>
      <c r="I16" s="18">
        <f t="shared" si="5"/>
        <v>8.231105480638874</v>
      </c>
      <c r="J16" s="18">
        <f t="shared" si="5"/>
        <v>16.40895071047346</v>
      </c>
      <c r="K16" s="18">
        <f t="shared" si="5"/>
        <v>9.895532029148303</v>
      </c>
      <c r="L16" s="18">
        <f t="shared" si="5"/>
        <v>12.183397391760824</v>
      </c>
      <c r="M16" s="18">
        <f t="shared" si="5"/>
        <v>9.965347154812742</v>
      </c>
      <c r="N16" s="18">
        <f t="shared" si="5"/>
        <v>0</v>
      </c>
      <c r="O16" s="18">
        <f t="shared" si="5"/>
        <v>11.192831867683555</v>
      </c>
      <c r="P16" s="18">
        <f t="shared" si="5"/>
        <v>9.285001076445718</v>
      </c>
      <c r="Q16" s="18">
        <f t="shared" si="5"/>
        <v>17.145317550394516</v>
      </c>
      <c r="R16" s="18">
        <f t="shared" si="5"/>
        <v>-8.533639216057267</v>
      </c>
      <c r="S16" s="18">
        <f t="shared" si="5"/>
        <v>0</v>
      </c>
      <c r="T16" s="18">
        <f t="shared" si="5"/>
        <v>11.991926709661142</v>
      </c>
      <c r="U16" s="18">
        <f t="shared" si="5"/>
        <v>11.823218114064725</v>
      </c>
      <c r="V16" s="18">
        <f t="shared" si="5"/>
        <v>2.643362812331435</v>
      </c>
      <c r="W16" s="18">
        <f t="shared" si="5"/>
        <v>10.89992664692225</v>
      </c>
      <c r="X16" s="18">
        <f t="shared" si="5"/>
        <v>6.791266400591406</v>
      </c>
      <c r="Y16" s="18">
        <f t="shared" si="5"/>
        <v>11.664748960539606</v>
      </c>
      <c r="Z16" s="18">
        <f t="shared" si="5"/>
        <v>11.273157867351097</v>
      </c>
      <c r="AA16" s="18">
        <f t="shared" si="5"/>
        <v>0</v>
      </c>
      <c r="AB16" s="18">
        <f t="shared" si="5"/>
        <v>9.723282719426269</v>
      </c>
      <c r="AC16" s="18">
        <f t="shared" si="5"/>
        <v>22.972874346186597</v>
      </c>
      <c r="AD16" s="18">
        <f t="shared" si="5"/>
        <v>7.035844876665991</v>
      </c>
      <c r="AE16" s="18">
        <f t="shared" si="5"/>
        <v>0</v>
      </c>
    </row>
    <row r="17" spans="1:31" ht="12.75">
      <c r="A17" s="17" t="s">
        <v>85</v>
      </c>
      <c r="B17" s="18">
        <f>IF(B160=0,0,(B159-B160)*100/B160)</f>
        <v>7.921901607158548</v>
      </c>
      <c r="C17" s="18">
        <f aca="true" t="shared" si="6" ref="C17:AE17">IF(C160=0,0,(C159-C160)*100/C160)</f>
        <v>49.82063476458337</v>
      </c>
      <c r="D17" s="18">
        <f t="shared" si="6"/>
        <v>49.29807378387202</v>
      </c>
      <c r="E17" s="18">
        <f t="shared" si="6"/>
        <v>21.23579857465128</v>
      </c>
      <c r="F17" s="18">
        <f t="shared" si="6"/>
        <v>17.109983505154638</v>
      </c>
      <c r="G17" s="18">
        <f t="shared" si="6"/>
        <v>19.587036224157153</v>
      </c>
      <c r="H17" s="18">
        <f t="shared" si="6"/>
        <v>5.973460556441269</v>
      </c>
      <c r="I17" s="18">
        <f t="shared" si="6"/>
        <v>7.812969274946576</v>
      </c>
      <c r="J17" s="18">
        <f t="shared" si="6"/>
        <v>16.620217435155826</v>
      </c>
      <c r="K17" s="18">
        <f t="shared" si="6"/>
        <v>3.6009925919746246</v>
      </c>
      <c r="L17" s="18">
        <f t="shared" si="6"/>
        <v>6.201401131929555</v>
      </c>
      <c r="M17" s="18">
        <f t="shared" si="6"/>
        <v>8.00002857408188</v>
      </c>
      <c r="N17" s="18">
        <f t="shared" si="6"/>
        <v>0</v>
      </c>
      <c r="O17" s="18">
        <f t="shared" si="6"/>
        <v>32.67902247229028</v>
      </c>
      <c r="P17" s="18">
        <f t="shared" si="6"/>
        <v>6.411221257957058</v>
      </c>
      <c r="Q17" s="18">
        <f t="shared" si="6"/>
        <v>0.8396011894350184</v>
      </c>
      <c r="R17" s="18">
        <f t="shared" si="6"/>
        <v>2.1456531634046425</v>
      </c>
      <c r="S17" s="18">
        <f t="shared" si="6"/>
        <v>0</v>
      </c>
      <c r="T17" s="18">
        <f t="shared" si="6"/>
        <v>3.1307205420180684</v>
      </c>
      <c r="U17" s="18">
        <f t="shared" si="6"/>
        <v>5.229582630117835</v>
      </c>
      <c r="V17" s="18">
        <f t="shared" si="6"/>
        <v>8.026372425142396</v>
      </c>
      <c r="W17" s="18">
        <f t="shared" si="6"/>
        <v>11.157914161339907</v>
      </c>
      <c r="X17" s="18">
        <f t="shared" si="6"/>
        <v>-0.5472534730267873</v>
      </c>
      <c r="Y17" s="18">
        <f t="shared" si="6"/>
        <v>31.419232223417442</v>
      </c>
      <c r="Z17" s="18">
        <f t="shared" si="6"/>
        <v>7.50953030419374</v>
      </c>
      <c r="AA17" s="18">
        <f t="shared" si="6"/>
        <v>0</v>
      </c>
      <c r="AB17" s="18">
        <f t="shared" si="6"/>
        <v>0.888851121685928</v>
      </c>
      <c r="AC17" s="18">
        <f t="shared" si="6"/>
        <v>7.13481747173329</v>
      </c>
      <c r="AD17" s="18">
        <f t="shared" si="6"/>
        <v>3.559260433794022</v>
      </c>
      <c r="AE17" s="18">
        <f t="shared" si="6"/>
        <v>0</v>
      </c>
    </row>
    <row r="18" spans="1:31" ht="12.75">
      <c r="A18" s="17" t="s">
        <v>86</v>
      </c>
      <c r="B18" s="18">
        <f>IF(B162=0,0,(B161-B162)*100/B162)</f>
        <v>11.054762529751486</v>
      </c>
      <c r="C18" s="18">
        <f aca="true" t="shared" si="7" ref="C18:AE18">IF(C162=0,0,(C161-C162)*100/C162)</f>
        <v>21.205709749222244</v>
      </c>
      <c r="D18" s="18">
        <f t="shared" si="7"/>
        <v>18.46649926845664</v>
      </c>
      <c r="E18" s="18">
        <f t="shared" si="7"/>
        <v>9.02189782120444</v>
      </c>
      <c r="F18" s="18">
        <f t="shared" si="7"/>
        <v>8.678993487920334</v>
      </c>
      <c r="G18" s="18">
        <f t="shared" si="7"/>
        <v>7.399957684159263</v>
      </c>
      <c r="H18" s="18">
        <f t="shared" si="7"/>
        <v>6.165254186495331</v>
      </c>
      <c r="I18" s="18">
        <f t="shared" si="7"/>
        <v>9.427045337281783</v>
      </c>
      <c r="J18" s="18">
        <f t="shared" si="7"/>
        <v>17.37527123855821</v>
      </c>
      <c r="K18" s="18">
        <f t="shared" si="7"/>
        <v>8.22170625351254</v>
      </c>
      <c r="L18" s="18">
        <f t="shared" si="7"/>
        <v>9.804798692952025</v>
      </c>
      <c r="M18" s="18">
        <f t="shared" si="7"/>
        <v>9.983607149710258</v>
      </c>
      <c r="N18" s="18">
        <f t="shared" si="7"/>
        <v>-2.9103334511605987</v>
      </c>
      <c r="O18" s="18">
        <f t="shared" si="7"/>
        <v>12.677911362097346</v>
      </c>
      <c r="P18" s="18">
        <f t="shared" si="7"/>
        <v>8.16717376889983</v>
      </c>
      <c r="Q18" s="18">
        <f t="shared" si="7"/>
        <v>11.03403244310952</v>
      </c>
      <c r="R18" s="18">
        <f t="shared" si="7"/>
        <v>-4.925901800011974</v>
      </c>
      <c r="S18" s="18">
        <f t="shared" si="7"/>
        <v>4.912594695508617</v>
      </c>
      <c r="T18" s="18">
        <f t="shared" si="7"/>
        <v>12.510736845849713</v>
      </c>
      <c r="U18" s="18">
        <f t="shared" si="7"/>
        <v>9.834687086818303</v>
      </c>
      <c r="V18" s="18">
        <f t="shared" si="7"/>
        <v>4.844813821080182</v>
      </c>
      <c r="W18" s="18">
        <f t="shared" si="7"/>
        <v>10.820533759422892</v>
      </c>
      <c r="X18" s="18">
        <f t="shared" si="7"/>
        <v>6.440355524309544</v>
      </c>
      <c r="Y18" s="18">
        <f t="shared" si="7"/>
        <v>13.748847122285197</v>
      </c>
      <c r="Z18" s="18">
        <f t="shared" si="7"/>
        <v>9.193500902823583</v>
      </c>
      <c r="AA18" s="18">
        <f t="shared" si="7"/>
        <v>0</v>
      </c>
      <c r="AB18" s="18">
        <f t="shared" si="7"/>
        <v>7.486697254808859</v>
      </c>
      <c r="AC18" s="18">
        <f t="shared" si="7"/>
        <v>19.621263569868407</v>
      </c>
      <c r="AD18" s="18">
        <f t="shared" si="7"/>
        <v>6.669760978647157</v>
      </c>
      <c r="AE18" s="18">
        <f t="shared" si="7"/>
        <v>0</v>
      </c>
    </row>
    <row r="19" spans="1:31" ht="12.75">
      <c r="A19" s="17" t="s">
        <v>87</v>
      </c>
      <c r="B19" s="18">
        <f>IF(B164=0,0,(B163-B164)*100/B164)</f>
        <v>2.3321718101015576</v>
      </c>
      <c r="C19" s="18">
        <f aca="true" t="shared" si="8" ref="C19:AE19">IF(C164=0,0,(C163-C164)*100/C164)</f>
        <v>-8.43485644564371</v>
      </c>
      <c r="D19" s="18">
        <f t="shared" si="8"/>
        <v>21.672021388932574</v>
      </c>
      <c r="E19" s="18">
        <f t="shared" si="8"/>
        <v>9.484692085281162</v>
      </c>
      <c r="F19" s="18">
        <f t="shared" si="8"/>
        <v>46.639772305893324</v>
      </c>
      <c r="G19" s="18">
        <f t="shared" si="8"/>
        <v>17.367627464708512</v>
      </c>
      <c r="H19" s="18">
        <f t="shared" si="8"/>
        <v>5.4206683653469225</v>
      </c>
      <c r="I19" s="18">
        <f t="shared" si="8"/>
        <v>14.293706386596295</v>
      </c>
      <c r="J19" s="18">
        <f t="shared" si="8"/>
        <v>12.969946719149583</v>
      </c>
      <c r="K19" s="18">
        <f t="shared" si="8"/>
        <v>33.473573487472834</v>
      </c>
      <c r="L19" s="18">
        <f t="shared" si="8"/>
        <v>-8.056683972038716</v>
      </c>
      <c r="M19" s="18">
        <f t="shared" si="8"/>
        <v>-2.3202036283838554</v>
      </c>
      <c r="N19" s="18">
        <f t="shared" si="8"/>
        <v>-0.6975998495696175</v>
      </c>
      <c r="O19" s="18">
        <f t="shared" si="8"/>
        <v>31.65895571392815</v>
      </c>
      <c r="P19" s="18">
        <f t="shared" si="8"/>
        <v>54.6465252452617</v>
      </c>
      <c r="Q19" s="18">
        <f t="shared" si="8"/>
        <v>-36.45326480573883</v>
      </c>
      <c r="R19" s="18">
        <f t="shared" si="8"/>
        <v>11.122672750557456</v>
      </c>
      <c r="S19" s="18">
        <f t="shared" si="8"/>
        <v>21.650534294442934</v>
      </c>
      <c r="T19" s="18">
        <f t="shared" si="8"/>
        <v>-4.02683038656235</v>
      </c>
      <c r="U19" s="18">
        <f t="shared" si="8"/>
        <v>13.48880168362839</v>
      </c>
      <c r="V19" s="18">
        <f t="shared" si="8"/>
        <v>8.648943690986505</v>
      </c>
      <c r="W19" s="18">
        <f t="shared" si="8"/>
        <v>16.351303475862203</v>
      </c>
      <c r="X19" s="18">
        <f t="shared" si="8"/>
        <v>49.97281905254983</v>
      </c>
      <c r="Y19" s="18">
        <f t="shared" si="8"/>
        <v>-13.329518834533113</v>
      </c>
      <c r="Z19" s="18">
        <f t="shared" si="8"/>
        <v>36.254430306199524</v>
      </c>
      <c r="AA19" s="18">
        <f t="shared" si="8"/>
        <v>9.4431377161002</v>
      </c>
      <c r="AB19" s="18">
        <f t="shared" si="8"/>
        <v>7.567657334840733</v>
      </c>
      <c r="AC19" s="18">
        <f t="shared" si="8"/>
        <v>6.135016819041103</v>
      </c>
      <c r="AD19" s="18">
        <f t="shared" si="8"/>
        <v>17.763658799128358</v>
      </c>
      <c r="AE19" s="18">
        <f t="shared" si="8"/>
        <v>61.84145716428765</v>
      </c>
    </row>
    <row r="20" spans="1:31" ht="12.75">
      <c r="A20" s="17" t="s">
        <v>88</v>
      </c>
      <c r="B20" s="18">
        <f>IF(B166=0,0,(B165-B166)*100/B166)</f>
        <v>-21.074989482214928</v>
      </c>
      <c r="C20" s="18">
        <f aca="true" t="shared" si="9" ref="C20:AE20">IF(C166=0,0,(C165-C166)*100/C166)</f>
        <v>-1.0947011109979168</v>
      </c>
      <c r="D20" s="18">
        <f t="shared" si="9"/>
        <v>0</v>
      </c>
      <c r="E20" s="18">
        <f t="shared" si="9"/>
        <v>47.053661649736746</v>
      </c>
      <c r="F20" s="18">
        <f t="shared" si="9"/>
        <v>-17.91611947011472</v>
      </c>
      <c r="G20" s="18">
        <f t="shared" si="9"/>
        <v>83.37576114981623</v>
      </c>
      <c r="H20" s="18">
        <f t="shared" si="9"/>
        <v>-100</v>
      </c>
      <c r="I20" s="18">
        <f t="shared" si="9"/>
        <v>-44.935243949583224</v>
      </c>
      <c r="J20" s="18">
        <f t="shared" si="9"/>
        <v>-6.1541848221932085</v>
      </c>
      <c r="K20" s="18">
        <f t="shared" si="9"/>
        <v>51.70896927070574</v>
      </c>
      <c r="L20" s="18">
        <f t="shared" si="9"/>
        <v>29.73211408819911</v>
      </c>
      <c r="M20" s="18">
        <f t="shared" si="9"/>
        <v>38.63020821226085</v>
      </c>
      <c r="N20" s="18">
        <f t="shared" si="9"/>
        <v>0</v>
      </c>
      <c r="O20" s="18">
        <f t="shared" si="9"/>
        <v>-29.36430546022633</v>
      </c>
      <c r="P20" s="18">
        <f t="shared" si="9"/>
        <v>85.06140227550941</v>
      </c>
      <c r="Q20" s="18">
        <f t="shared" si="9"/>
        <v>21.621548381152483</v>
      </c>
      <c r="R20" s="18">
        <f t="shared" si="9"/>
        <v>51.613106157896375</v>
      </c>
      <c r="S20" s="18">
        <f t="shared" si="9"/>
        <v>0</v>
      </c>
      <c r="T20" s="18">
        <f t="shared" si="9"/>
        <v>14.997009225066344</v>
      </c>
      <c r="U20" s="18">
        <f t="shared" si="9"/>
        <v>337.44371565805756</v>
      </c>
      <c r="V20" s="18">
        <f t="shared" si="9"/>
        <v>42.51328683412167</v>
      </c>
      <c r="W20" s="18">
        <f t="shared" si="9"/>
        <v>9.75346248136105</v>
      </c>
      <c r="X20" s="18">
        <f t="shared" si="9"/>
        <v>-100</v>
      </c>
      <c r="Y20" s="18">
        <f t="shared" si="9"/>
        <v>67.3405342838245</v>
      </c>
      <c r="Z20" s="18">
        <f t="shared" si="9"/>
        <v>42.500759801438555</v>
      </c>
      <c r="AA20" s="18">
        <f t="shared" si="9"/>
        <v>0</v>
      </c>
      <c r="AB20" s="18">
        <f t="shared" si="9"/>
        <v>127.71378121584125</v>
      </c>
      <c r="AC20" s="18">
        <f t="shared" si="9"/>
        <v>-60.532688115556354</v>
      </c>
      <c r="AD20" s="18">
        <f t="shared" si="9"/>
        <v>-27.22208131816234</v>
      </c>
      <c r="AE20" s="18">
        <f t="shared" si="9"/>
        <v>0</v>
      </c>
    </row>
    <row r="21" spans="1:31" ht="12.75">
      <c r="A21" s="17" t="s">
        <v>89</v>
      </c>
      <c r="B21" s="18">
        <f>IF((B142+B143)=0,0,B141*100/(B142+B143))</f>
        <v>91.0874848176336</v>
      </c>
      <c r="C21" s="18">
        <f aca="true" t="shared" si="10" ref="C21:AE21">IF((C142+C143)=0,0,C141*100/(C142+C143))</f>
        <v>92.08164759780259</v>
      </c>
      <c r="D21" s="18">
        <f t="shared" si="10"/>
        <v>92.35852804821498</v>
      </c>
      <c r="E21" s="18">
        <f t="shared" si="10"/>
        <v>96.72655683264587</v>
      </c>
      <c r="F21" s="18">
        <f t="shared" si="10"/>
        <v>96.54500130077273</v>
      </c>
      <c r="G21" s="18">
        <f t="shared" si="10"/>
        <v>91.48677211343208</v>
      </c>
      <c r="H21" s="18">
        <f t="shared" si="10"/>
        <v>99.9890544680766</v>
      </c>
      <c r="I21" s="18">
        <f t="shared" si="10"/>
        <v>95.1584396907621</v>
      </c>
      <c r="J21" s="18">
        <f t="shared" si="10"/>
        <v>96.41929872520134</v>
      </c>
      <c r="K21" s="18">
        <f t="shared" si="10"/>
        <v>92.43987970287206</v>
      </c>
      <c r="L21" s="18">
        <f t="shared" si="10"/>
        <v>92.7468421932326</v>
      </c>
      <c r="M21" s="18">
        <f t="shared" si="10"/>
        <v>100.76303147462403</v>
      </c>
      <c r="N21" s="18">
        <f t="shared" si="10"/>
        <v>100</v>
      </c>
      <c r="O21" s="18">
        <f t="shared" si="10"/>
        <v>83.67005703808225</v>
      </c>
      <c r="P21" s="18">
        <f t="shared" si="10"/>
        <v>101.09218307918384</v>
      </c>
      <c r="Q21" s="18">
        <f t="shared" si="10"/>
        <v>95.4124873023405</v>
      </c>
      <c r="R21" s="18">
        <f t="shared" si="10"/>
        <v>91.40768356805424</v>
      </c>
      <c r="S21" s="18">
        <f t="shared" si="10"/>
        <v>99.98326980727161</v>
      </c>
      <c r="T21" s="18">
        <f t="shared" si="10"/>
        <v>83.84122469456236</v>
      </c>
      <c r="U21" s="18">
        <f t="shared" si="10"/>
        <v>88.49769557287813</v>
      </c>
      <c r="V21" s="18">
        <f t="shared" si="10"/>
        <v>93.48211201428114</v>
      </c>
      <c r="W21" s="18">
        <f t="shared" si="10"/>
        <v>91.20575432292551</v>
      </c>
      <c r="X21" s="18">
        <f t="shared" si="10"/>
        <v>97.10313648007603</v>
      </c>
      <c r="Y21" s="18">
        <f t="shared" si="10"/>
        <v>89.42210490116969</v>
      </c>
      <c r="Z21" s="18">
        <f t="shared" si="10"/>
        <v>84.13969573641289</v>
      </c>
      <c r="AA21" s="18">
        <f t="shared" si="10"/>
        <v>99.56406085897187</v>
      </c>
      <c r="AB21" s="18">
        <f t="shared" si="10"/>
        <v>45.34573581990512</v>
      </c>
      <c r="AC21" s="18">
        <f t="shared" si="10"/>
        <v>70.41830521284024</v>
      </c>
      <c r="AD21" s="18">
        <f t="shared" si="10"/>
        <v>94.81808021277976</v>
      </c>
      <c r="AE21" s="18">
        <f t="shared" si="10"/>
        <v>99.22947192556869</v>
      </c>
    </row>
    <row r="22" spans="1:31" ht="12.75">
      <c r="A22" s="17" t="s">
        <v>90</v>
      </c>
      <c r="B22" s="18">
        <f>IF(+B183=0,0,+B192*100/B183)</f>
        <v>91.03621861165739</v>
      </c>
      <c r="C22" s="18">
        <f aca="true" t="shared" si="11" ref="C22:AE22">IF(+C183=0,0,+C192*100/C183)</f>
        <v>89.55267387006334</v>
      </c>
      <c r="D22" s="18">
        <f t="shared" si="11"/>
        <v>90.80384517061997</v>
      </c>
      <c r="E22" s="18">
        <f t="shared" si="11"/>
        <v>94.65959527841468</v>
      </c>
      <c r="F22" s="18">
        <f t="shared" si="11"/>
        <v>90.48774312915064</v>
      </c>
      <c r="G22" s="18">
        <f t="shared" si="11"/>
        <v>91.78726255199267</v>
      </c>
      <c r="H22" s="18">
        <f t="shared" si="11"/>
        <v>90.64646765696618</v>
      </c>
      <c r="I22" s="18">
        <f t="shared" si="11"/>
        <v>90.78800824269477</v>
      </c>
      <c r="J22" s="18">
        <f t="shared" si="11"/>
        <v>93.93182165135255</v>
      </c>
      <c r="K22" s="18">
        <f t="shared" si="11"/>
        <v>92.87381772086283</v>
      </c>
      <c r="L22" s="18">
        <f t="shared" si="11"/>
        <v>94.88997339489924</v>
      </c>
      <c r="M22" s="18">
        <f t="shared" si="11"/>
        <v>101.16760636871017</v>
      </c>
      <c r="N22" s="18">
        <f t="shared" si="11"/>
        <v>0.4674937258540767</v>
      </c>
      <c r="O22" s="18">
        <f t="shared" si="11"/>
        <v>81.59535328795414</v>
      </c>
      <c r="P22" s="18">
        <f t="shared" si="11"/>
        <v>97.35852222442116</v>
      </c>
      <c r="Q22" s="18">
        <f t="shared" si="11"/>
        <v>91.37926098571289</v>
      </c>
      <c r="R22" s="18">
        <f t="shared" si="11"/>
        <v>95.62756630051491</v>
      </c>
      <c r="S22" s="18">
        <f t="shared" si="11"/>
        <v>5.037531263705653</v>
      </c>
      <c r="T22" s="18">
        <f t="shared" si="11"/>
        <v>75.1274697155401</v>
      </c>
      <c r="U22" s="18">
        <f t="shared" si="11"/>
        <v>95.11324239432092</v>
      </c>
      <c r="V22" s="18">
        <f t="shared" si="11"/>
        <v>93.74980467574213</v>
      </c>
      <c r="W22" s="18">
        <f t="shared" si="11"/>
        <v>93.21236114841808</v>
      </c>
      <c r="X22" s="18">
        <f t="shared" si="11"/>
        <v>91.76161128965838</v>
      </c>
      <c r="Y22" s="18">
        <f t="shared" si="11"/>
        <v>92.89364120293834</v>
      </c>
      <c r="Z22" s="18">
        <f t="shared" si="11"/>
        <v>92.61592197458936</v>
      </c>
      <c r="AA22" s="18">
        <f t="shared" si="11"/>
        <v>0</v>
      </c>
      <c r="AB22" s="18">
        <f t="shared" si="11"/>
        <v>78.31397071872227</v>
      </c>
      <c r="AC22" s="18">
        <f t="shared" si="11"/>
        <v>86.8028463871203</v>
      </c>
      <c r="AD22" s="18">
        <f t="shared" si="11"/>
        <v>93.80728922757496</v>
      </c>
      <c r="AE22" s="18">
        <f t="shared" si="11"/>
        <v>0</v>
      </c>
    </row>
    <row r="23" spans="1:31" ht="12.75">
      <c r="A23" s="17" t="s">
        <v>91</v>
      </c>
      <c r="B23" s="18">
        <f>IF(+B183=0,0,+(B184+B192)*100/B183)</f>
        <v>91.05652504846076</v>
      </c>
      <c r="C23" s="18">
        <f aca="true" t="shared" si="12" ref="C23:AE23">IF(+C183=0,0,+(C184+C192)*100/C183)</f>
        <v>89.55267387006334</v>
      </c>
      <c r="D23" s="18">
        <f t="shared" si="12"/>
        <v>90.80384517061997</v>
      </c>
      <c r="E23" s="18">
        <f t="shared" si="12"/>
        <v>95.08472378326265</v>
      </c>
      <c r="F23" s="18">
        <f t="shared" si="12"/>
        <v>90.48774312915064</v>
      </c>
      <c r="G23" s="18">
        <f t="shared" si="12"/>
        <v>91.79336295311404</v>
      </c>
      <c r="H23" s="18">
        <f t="shared" si="12"/>
        <v>90.64646765696618</v>
      </c>
      <c r="I23" s="18">
        <f t="shared" si="12"/>
        <v>90.78800824269477</v>
      </c>
      <c r="J23" s="18">
        <f t="shared" si="12"/>
        <v>93.95068478203238</v>
      </c>
      <c r="K23" s="18">
        <f t="shared" si="12"/>
        <v>92.87381772086283</v>
      </c>
      <c r="L23" s="18">
        <f t="shared" si="12"/>
        <v>94.92335480508534</v>
      </c>
      <c r="M23" s="18">
        <f t="shared" si="12"/>
        <v>101.64687909343839</v>
      </c>
      <c r="N23" s="18">
        <f t="shared" si="12"/>
        <v>0.4674937258540767</v>
      </c>
      <c r="O23" s="18">
        <f t="shared" si="12"/>
        <v>81.59535328795414</v>
      </c>
      <c r="P23" s="18">
        <f t="shared" si="12"/>
        <v>97.36089171190294</v>
      </c>
      <c r="Q23" s="18">
        <f t="shared" si="12"/>
        <v>91.38250559695439</v>
      </c>
      <c r="R23" s="18">
        <f t="shared" si="12"/>
        <v>95.62756630051491</v>
      </c>
      <c r="S23" s="18">
        <f t="shared" si="12"/>
        <v>5.037531263705653</v>
      </c>
      <c r="T23" s="18">
        <f t="shared" si="12"/>
        <v>75.1274697155401</v>
      </c>
      <c r="U23" s="18">
        <f t="shared" si="12"/>
        <v>95.11324239432092</v>
      </c>
      <c r="V23" s="18">
        <f t="shared" si="12"/>
        <v>93.7728234932679</v>
      </c>
      <c r="W23" s="18">
        <f t="shared" si="12"/>
        <v>93.20554028939154</v>
      </c>
      <c r="X23" s="18">
        <f t="shared" si="12"/>
        <v>95.15017428173662</v>
      </c>
      <c r="Y23" s="18">
        <f t="shared" si="12"/>
        <v>92.89364120293834</v>
      </c>
      <c r="Z23" s="18">
        <f t="shared" si="12"/>
        <v>92.64158512670535</v>
      </c>
      <c r="AA23" s="18">
        <f t="shared" si="12"/>
        <v>0</v>
      </c>
      <c r="AB23" s="18">
        <f t="shared" si="12"/>
        <v>78.31397071872227</v>
      </c>
      <c r="AC23" s="18">
        <f t="shared" si="12"/>
        <v>86.8028463871203</v>
      </c>
      <c r="AD23" s="18">
        <f t="shared" si="12"/>
        <v>93.80728922757496</v>
      </c>
      <c r="AE23" s="18">
        <f t="shared" si="12"/>
        <v>-202.68</v>
      </c>
    </row>
    <row r="24" spans="1:31" ht="12.75">
      <c r="A24" s="17" t="s">
        <v>92</v>
      </c>
      <c r="B24" s="18">
        <f>IF(+B5=0,0,+B182*100/B5)</f>
        <v>16.893541257800134</v>
      </c>
      <c r="C24" s="18">
        <f aca="true" t="shared" si="13" ref="C24:AE24">IF(+C5=0,0,+C182*100/C5)</f>
        <v>12.93554560187036</v>
      </c>
      <c r="D24" s="18">
        <f t="shared" si="13"/>
        <v>20.30319022719376</v>
      </c>
      <c r="E24" s="18">
        <f t="shared" si="13"/>
        <v>25.338443846847454</v>
      </c>
      <c r="F24" s="18">
        <f t="shared" si="13"/>
        <v>13.54521017213622</v>
      </c>
      <c r="G24" s="18">
        <f t="shared" si="13"/>
        <v>11.528033831246653</v>
      </c>
      <c r="H24" s="18">
        <f t="shared" si="13"/>
        <v>2.5857200742511877</v>
      </c>
      <c r="I24" s="18">
        <f t="shared" si="13"/>
        <v>12.504409173846492</v>
      </c>
      <c r="J24" s="18">
        <f t="shared" si="13"/>
        <v>19.084916668822682</v>
      </c>
      <c r="K24" s="18">
        <f t="shared" si="13"/>
        <v>19.20730279504472</v>
      </c>
      <c r="L24" s="18">
        <f t="shared" si="13"/>
        <v>14.19221856712486</v>
      </c>
      <c r="M24" s="18">
        <f t="shared" si="13"/>
        <v>8.128824327806159</v>
      </c>
      <c r="N24" s="18">
        <f t="shared" si="13"/>
        <v>1.6551311511865556</v>
      </c>
      <c r="O24" s="18">
        <f t="shared" si="13"/>
        <v>8.479275813297837</v>
      </c>
      <c r="P24" s="18">
        <f t="shared" si="13"/>
        <v>10.707231168389884</v>
      </c>
      <c r="Q24" s="18">
        <f t="shared" si="13"/>
        <v>9.919694790595422</v>
      </c>
      <c r="R24" s="18">
        <f t="shared" si="13"/>
        <v>9.485979222391267</v>
      </c>
      <c r="S24" s="18">
        <f t="shared" si="13"/>
        <v>1.2729709246884946</v>
      </c>
      <c r="T24" s="18">
        <f t="shared" si="13"/>
        <v>18.43043566572607</v>
      </c>
      <c r="U24" s="18">
        <f t="shared" si="13"/>
        <v>12.847025439519774</v>
      </c>
      <c r="V24" s="18">
        <f t="shared" si="13"/>
        <v>10.246697388956708</v>
      </c>
      <c r="W24" s="18">
        <f t="shared" si="13"/>
        <v>9.936228104392539</v>
      </c>
      <c r="X24" s="18">
        <f t="shared" si="13"/>
        <v>8.849275248588222</v>
      </c>
      <c r="Y24" s="18">
        <f t="shared" si="13"/>
        <v>13.39688853511757</v>
      </c>
      <c r="Z24" s="18">
        <f t="shared" si="13"/>
        <v>13.812990822283172</v>
      </c>
      <c r="AA24" s="18">
        <f t="shared" si="13"/>
        <v>14.638028192818135</v>
      </c>
      <c r="AB24" s="18">
        <f t="shared" si="13"/>
        <v>0</v>
      </c>
      <c r="AC24" s="18">
        <f t="shared" si="13"/>
        <v>2.807644170110958</v>
      </c>
      <c r="AD24" s="18">
        <f t="shared" si="13"/>
        <v>15.942769026442079</v>
      </c>
      <c r="AE24" s="18">
        <f t="shared" si="13"/>
        <v>13.593434024663427</v>
      </c>
    </row>
    <row r="25" spans="1:31" ht="12.75">
      <c r="A25" s="17" t="s">
        <v>93</v>
      </c>
      <c r="B25" s="18">
        <f>IF(+B142=0,0,+B190*100/B142)</f>
        <v>22.034884771643735</v>
      </c>
      <c r="C25" s="18">
        <f aca="true" t="shared" si="14" ref="C25:AE25">IF(+C142=0,0,+C190*100/C142)</f>
        <v>17.461581995787093</v>
      </c>
      <c r="D25" s="18">
        <f t="shared" si="14"/>
        <v>29.41570241177855</v>
      </c>
      <c r="E25" s="18">
        <f t="shared" si="14"/>
        <v>31.849865341110206</v>
      </c>
      <c r="F25" s="18">
        <f t="shared" si="14"/>
        <v>16.757862519131574</v>
      </c>
      <c r="G25" s="18">
        <f t="shared" si="14"/>
        <v>15.201529370551771</v>
      </c>
      <c r="H25" s="18">
        <f t="shared" si="14"/>
        <v>7.692094262289682</v>
      </c>
      <c r="I25" s="18">
        <f t="shared" si="14"/>
        <v>16.738730374217948</v>
      </c>
      <c r="J25" s="18">
        <f t="shared" si="14"/>
        <v>23.015724355338005</v>
      </c>
      <c r="K25" s="18">
        <f t="shared" si="14"/>
        <v>24.318313201238926</v>
      </c>
      <c r="L25" s="18">
        <f t="shared" si="14"/>
        <v>17.318083378137732</v>
      </c>
      <c r="M25" s="18">
        <f t="shared" si="14"/>
        <v>10.023315375560042</v>
      </c>
      <c r="N25" s="18">
        <f t="shared" si="14"/>
        <v>2088.914362084918</v>
      </c>
      <c r="O25" s="18">
        <f t="shared" si="14"/>
        <v>14.363918299560757</v>
      </c>
      <c r="P25" s="18">
        <f t="shared" si="14"/>
        <v>12.91986137649987</v>
      </c>
      <c r="Q25" s="18">
        <f t="shared" si="14"/>
        <v>11.95127311256533</v>
      </c>
      <c r="R25" s="18">
        <f t="shared" si="14"/>
        <v>15.777769212359832</v>
      </c>
      <c r="S25" s="18">
        <f t="shared" si="14"/>
        <v>14.743132292512074</v>
      </c>
      <c r="T25" s="18">
        <f t="shared" si="14"/>
        <v>30.814702195850323</v>
      </c>
      <c r="U25" s="18">
        <f t="shared" si="14"/>
        <v>18.51812449573765</v>
      </c>
      <c r="V25" s="18">
        <f t="shared" si="14"/>
        <v>12.893081086782635</v>
      </c>
      <c r="W25" s="18">
        <f t="shared" si="14"/>
        <v>14.545184723770298</v>
      </c>
      <c r="X25" s="18">
        <f t="shared" si="14"/>
        <v>12.56859972461719</v>
      </c>
      <c r="Y25" s="18">
        <f t="shared" si="14"/>
        <v>18.715856313040728</v>
      </c>
      <c r="Z25" s="18">
        <f t="shared" si="14"/>
        <v>18.80750231763463</v>
      </c>
      <c r="AA25" s="18">
        <f t="shared" si="14"/>
        <v>1009.2374633899</v>
      </c>
      <c r="AB25" s="18">
        <f t="shared" si="14"/>
        <v>0</v>
      </c>
      <c r="AC25" s="18">
        <f t="shared" si="14"/>
        <v>6.913399009708243</v>
      </c>
      <c r="AD25" s="18">
        <f t="shared" si="14"/>
        <v>28.125770704130506</v>
      </c>
      <c r="AE25" s="18">
        <f t="shared" si="14"/>
        <v>1205.2066666666667</v>
      </c>
    </row>
    <row r="26" spans="1:31" ht="12.75">
      <c r="A26" s="8" t="s">
        <v>94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2.75">
      <c r="A27" s="15" t="s">
        <v>95</v>
      </c>
      <c r="B27" s="16">
        <f>IF(B167=0,0,(B6-B167)*100/B167)</f>
        <v>11.995165637693992</v>
      </c>
      <c r="C27" s="16">
        <f aca="true" t="shared" si="15" ref="C27:AE27">IF(C167=0,0,(C6-C167)*100/C167)</f>
        <v>9.515413963975982</v>
      </c>
      <c r="D27" s="16">
        <f t="shared" si="15"/>
        <v>18.17939765529533</v>
      </c>
      <c r="E27" s="16">
        <f t="shared" si="15"/>
        <v>11.51792628884929</v>
      </c>
      <c r="F27" s="16">
        <f t="shared" si="15"/>
        <v>11.744929177079063</v>
      </c>
      <c r="G27" s="16">
        <f t="shared" si="15"/>
        <v>13.879803375300595</v>
      </c>
      <c r="H27" s="16">
        <f t="shared" si="15"/>
        <v>16.829213844293413</v>
      </c>
      <c r="I27" s="16">
        <f t="shared" si="15"/>
        <v>14.766061813221645</v>
      </c>
      <c r="J27" s="16">
        <f t="shared" si="15"/>
        <v>22.33717821477609</v>
      </c>
      <c r="K27" s="16">
        <f t="shared" si="15"/>
        <v>13.647334056427209</v>
      </c>
      <c r="L27" s="16">
        <f t="shared" si="15"/>
        <v>9.679657363826394</v>
      </c>
      <c r="M27" s="16">
        <f t="shared" si="15"/>
        <v>12.481528732684515</v>
      </c>
      <c r="N27" s="16">
        <f t="shared" si="15"/>
        <v>0.4186161475128039</v>
      </c>
      <c r="O27" s="16">
        <f t="shared" si="15"/>
        <v>20.920805713180062</v>
      </c>
      <c r="P27" s="16">
        <f t="shared" si="15"/>
        <v>10.917904453443356</v>
      </c>
      <c r="Q27" s="16">
        <f t="shared" si="15"/>
        <v>4.466964775839791</v>
      </c>
      <c r="R27" s="16">
        <f t="shared" si="15"/>
        <v>9.937063896996872</v>
      </c>
      <c r="S27" s="16">
        <f t="shared" si="15"/>
        <v>25.37930627054394</v>
      </c>
      <c r="T27" s="16">
        <f t="shared" si="15"/>
        <v>9.808018868213772</v>
      </c>
      <c r="U27" s="16">
        <f t="shared" si="15"/>
        <v>24.06199288323033</v>
      </c>
      <c r="V27" s="16">
        <f t="shared" si="15"/>
        <v>3.272749213196656</v>
      </c>
      <c r="W27" s="16">
        <f t="shared" si="15"/>
        <v>18.132110101089484</v>
      </c>
      <c r="X27" s="16">
        <f t="shared" si="15"/>
        <v>9.705688810710992</v>
      </c>
      <c r="Y27" s="16">
        <f t="shared" si="15"/>
        <v>15.933683029210712</v>
      </c>
      <c r="Z27" s="16">
        <f t="shared" si="15"/>
        <v>17.58412834775344</v>
      </c>
      <c r="AA27" s="16">
        <f t="shared" si="15"/>
        <v>13.145390543726679</v>
      </c>
      <c r="AB27" s="16">
        <f t="shared" si="15"/>
        <v>52.17260748224821</v>
      </c>
      <c r="AC27" s="16">
        <f t="shared" si="15"/>
        <v>2.699003795600901</v>
      </c>
      <c r="AD27" s="16">
        <f t="shared" si="15"/>
        <v>9.39190571241803</v>
      </c>
      <c r="AE27" s="16">
        <f t="shared" si="15"/>
        <v>39.56789603796459</v>
      </c>
    </row>
    <row r="28" spans="1:31" ht="12.75">
      <c r="A28" s="17" t="s">
        <v>96</v>
      </c>
      <c r="B28" s="18">
        <f>IF(B169=0,0,(B168-B169)*100/B169)</f>
        <v>10.126404314023194</v>
      </c>
      <c r="C28" s="18">
        <f aca="true" t="shared" si="16" ref="C28:AE28">IF(C169=0,0,(C168-C169)*100/C169)</f>
        <v>13.143917090765198</v>
      </c>
      <c r="D28" s="18">
        <f t="shared" si="16"/>
        <v>-2.9378258000659847</v>
      </c>
      <c r="E28" s="18">
        <f t="shared" si="16"/>
        <v>9.417725991823817</v>
      </c>
      <c r="F28" s="18">
        <f t="shared" si="16"/>
        <v>12.277378252088832</v>
      </c>
      <c r="G28" s="18">
        <f t="shared" si="16"/>
        <v>11.482556385825333</v>
      </c>
      <c r="H28" s="18">
        <f t="shared" si="16"/>
        <v>80.6538299471561</v>
      </c>
      <c r="I28" s="18">
        <f t="shared" si="16"/>
        <v>8.537625629767183</v>
      </c>
      <c r="J28" s="18">
        <f t="shared" si="16"/>
        <v>1.49310816284218</v>
      </c>
      <c r="K28" s="18">
        <f t="shared" si="16"/>
        <v>8.007052998727389</v>
      </c>
      <c r="L28" s="18">
        <f t="shared" si="16"/>
        <v>4.662804338396029</v>
      </c>
      <c r="M28" s="18">
        <f t="shared" si="16"/>
        <v>7.5031746356023685</v>
      </c>
      <c r="N28" s="18">
        <f t="shared" si="16"/>
        <v>6.378367078858547</v>
      </c>
      <c r="O28" s="18">
        <f t="shared" si="16"/>
        <v>9.86811705479331</v>
      </c>
      <c r="P28" s="18">
        <f t="shared" si="16"/>
        <v>4.115803373177645</v>
      </c>
      <c r="Q28" s="18">
        <f t="shared" si="16"/>
        <v>14.881236342474168</v>
      </c>
      <c r="R28" s="18">
        <f t="shared" si="16"/>
        <v>5.320245588840314</v>
      </c>
      <c r="S28" s="18">
        <f t="shared" si="16"/>
        <v>10.701944052243388</v>
      </c>
      <c r="T28" s="18">
        <f t="shared" si="16"/>
        <v>16.341578553376788</v>
      </c>
      <c r="U28" s="18">
        <f t="shared" si="16"/>
        <v>17.927772176376497</v>
      </c>
      <c r="V28" s="18">
        <f t="shared" si="16"/>
        <v>7.435033908610944</v>
      </c>
      <c r="W28" s="18">
        <f t="shared" si="16"/>
        <v>12.526778677510608</v>
      </c>
      <c r="X28" s="18">
        <f t="shared" si="16"/>
        <v>8.142410449873926</v>
      </c>
      <c r="Y28" s="18">
        <f t="shared" si="16"/>
        <v>19.73761787119574</v>
      </c>
      <c r="Z28" s="18">
        <f t="shared" si="16"/>
        <v>7.756854001185244</v>
      </c>
      <c r="AA28" s="18">
        <f t="shared" si="16"/>
        <v>-34.59681884466718</v>
      </c>
      <c r="AB28" s="18">
        <f t="shared" si="16"/>
        <v>23.980564922586026</v>
      </c>
      <c r="AC28" s="18">
        <f t="shared" si="16"/>
        <v>8.48677061913501</v>
      </c>
      <c r="AD28" s="18">
        <f t="shared" si="16"/>
        <v>9.738091081537227</v>
      </c>
      <c r="AE28" s="18">
        <f t="shared" si="16"/>
        <v>11.218131063463135</v>
      </c>
    </row>
    <row r="29" spans="1:31" ht="12.75">
      <c r="A29" s="17" t="s">
        <v>97</v>
      </c>
      <c r="B29" s="18">
        <f>IF(B168=0,0,B170*100/B168)</f>
        <v>4.184503222861408</v>
      </c>
      <c r="C29" s="18">
        <f aca="true" t="shared" si="17" ref="C29:AE29">IF(C168=0,0,C170*100/C168)</f>
        <v>2.780870658755959</v>
      </c>
      <c r="D29" s="18">
        <f t="shared" si="17"/>
        <v>3.4763531275798885</v>
      </c>
      <c r="E29" s="18">
        <f t="shared" si="17"/>
        <v>3.3639352481913902</v>
      </c>
      <c r="F29" s="18">
        <f t="shared" si="17"/>
        <v>4.240949184505785</v>
      </c>
      <c r="G29" s="18">
        <f t="shared" si="17"/>
        <v>2.8627361386078656</v>
      </c>
      <c r="H29" s="18">
        <f t="shared" si="17"/>
        <v>2.3720450810505946</v>
      </c>
      <c r="I29" s="18">
        <f t="shared" si="17"/>
        <v>3.3473399745271744</v>
      </c>
      <c r="J29" s="18">
        <f t="shared" si="17"/>
        <v>4.691565124546427</v>
      </c>
      <c r="K29" s="18">
        <f t="shared" si="17"/>
        <v>3.612549345962671</v>
      </c>
      <c r="L29" s="18">
        <f t="shared" si="17"/>
        <v>4.309399748731103</v>
      </c>
      <c r="M29" s="18">
        <f t="shared" si="17"/>
        <v>3.8629354063279795</v>
      </c>
      <c r="N29" s="18">
        <f t="shared" si="17"/>
        <v>2.0275318091923613</v>
      </c>
      <c r="O29" s="18">
        <f t="shared" si="17"/>
        <v>3.006335366008913</v>
      </c>
      <c r="P29" s="18">
        <f t="shared" si="17"/>
        <v>5.159825697183043</v>
      </c>
      <c r="Q29" s="18">
        <f t="shared" si="17"/>
        <v>2.685910449212083</v>
      </c>
      <c r="R29" s="18">
        <f t="shared" si="17"/>
        <v>3.343224945583156</v>
      </c>
      <c r="S29" s="18">
        <f t="shared" si="17"/>
        <v>1.9538309239173894</v>
      </c>
      <c r="T29" s="18">
        <f t="shared" si="17"/>
        <v>2.4153790086839293</v>
      </c>
      <c r="U29" s="18">
        <f t="shared" si="17"/>
        <v>2.8865285847164595</v>
      </c>
      <c r="V29" s="18">
        <f t="shared" si="17"/>
        <v>3.655901082255196</v>
      </c>
      <c r="W29" s="18">
        <f t="shared" si="17"/>
        <v>4.496271278467661</v>
      </c>
      <c r="X29" s="18">
        <f t="shared" si="17"/>
        <v>2.682114079863779</v>
      </c>
      <c r="Y29" s="18">
        <f t="shared" si="17"/>
        <v>1.8160377976309061</v>
      </c>
      <c r="Z29" s="18">
        <f t="shared" si="17"/>
        <v>5.9351177348751225</v>
      </c>
      <c r="AA29" s="18">
        <f t="shared" si="17"/>
        <v>1.1280338165169768</v>
      </c>
      <c r="AB29" s="18">
        <f t="shared" si="17"/>
        <v>1.814427683182911</v>
      </c>
      <c r="AC29" s="18">
        <f t="shared" si="17"/>
        <v>4.912835421206506</v>
      </c>
      <c r="AD29" s="18">
        <f t="shared" si="17"/>
        <v>2.373744960391527</v>
      </c>
      <c r="AE29" s="18">
        <f t="shared" si="17"/>
        <v>0.02268395123630309</v>
      </c>
    </row>
    <row r="30" spans="1:31" ht="12.75">
      <c r="A30" s="17" t="s">
        <v>98</v>
      </c>
      <c r="B30" s="18">
        <f>IF(B172=0,0,(B171-B172)*100/B172)</f>
        <v>13.76847401284758</v>
      </c>
      <c r="C30" s="18">
        <f aca="true" t="shared" si="18" ref="C30:AE30">IF(C172=0,0,(C171-C172)*100/C172)</f>
        <v>17.81207948689712</v>
      </c>
      <c r="D30" s="18">
        <f t="shared" si="18"/>
        <v>10.145512962962963</v>
      </c>
      <c r="E30" s="18">
        <f t="shared" si="18"/>
        <v>18.581955427749822</v>
      </c>
      <c r="F30" s="18">
        <f t="shared" si="18"/>
        <v>14.23991089579999</v>
      </c>
      <c r="G30" s="18">
        <f t="shared" si="18"/>
        <v>14.564042765502494</v>
      </c>
      <c r="H30" s="18">
        <f t="shared" si="18"/>
        <v>0</v>
      </c>
      <c r="I30" s="18">
        <f t="shared" si="18"/>
        <v>10.59733340535055</v>
      </c>
      <c r="J30" s="18">
        <f t="shared" si="18"/>
        <v>14.240000298363615</v>
      </c>
      <c r="K30" s="18">
        <f t="shared" si="18"/>
        <v>11.662688773429668</v>
      </c>
      <c r="L30" s="18">
        <f t="shared" si="18"/>
        <v>14.239998704769686</v>
      </c>
      <c r="M30" s="18">
        <f t="shared" si="18"/>
        <v>14.29000096228995</v>
      </c>
      <c r="N30" s="18">
        <f t="shared" si="18"/>
        <v>0</v>
      </c>
      <c r="O30" s="18">
        <f t="shared" si="18"/>
        <v>15.611875390733184</v>
      </c>
      <c r="P30" s="18">
        <f t="shared" si="18"/>
        <v>11.27543893145629</v>
      </c>
      <c r="Q30" s="18">
        <f t="shared" si="18"/>
        <v>22.23219994187736</v>
      </c>
      <c r="R30" s="18">
        <f t="shared" si="18"/>
        <v>11.644148312665802</v>
      </c>
      <c r="S30" s="18">
        <f t="shared" si="18"/>
        <v>0</v>
      </c>
      <c r="T30" s="18">
        <f t="shared" si="18"/>
        <v>2.194194280857025</v>
      </c>
      <c r="U30" s="18">
        <f t="shared" si="18"/>
        <v>14.240000941902734</v>
      </c>
      <c r="V30" s="18">
        <f t="shared" si="18"/>
        <v>14.240000015186114</v>
      </c>
      <c r="W30" s="18">
        <f t="shared" si="18"/>
        <v>12.111414003953808</v>
      </c>
      <c r="X30" s="18">
        <f t="shared" si="18"/>
        <v>14.540000083487437</v>
      </c>
      <c r="Y30" s="18">
        <f t="shared" si="18"/>
        <v>14.239998804352425</v>
      </c>
      <c r="Z30" s="18">
        <f t="shared" si="18"/>
        <v>-3.4766970765688305</v>
      </c>
      <c r="AA30" s="18">
        <f t="shared" si="18"/>
        <v>0</v>
      </c>
      <c r="AB30" s="18">
        <f t="shared" si="18"/>
        <v>0</v>
      </c>
      <c r="AC30" s="18">
        <f t="shared" si="18"/>
        <v>6.090133982947624</v>
      </c>
      <c r="AD30" s="18">
        <f t="shared" si="18"/>
        <v>6.338320864505403</v>
      </c>
      <c r="AE30" s="18">
        <f t="shared" si="18"/>
        <v>0</v>
      </c>
    </row>
    <row r="31" spans="1:31" ht="12.75">
      <c r="A31" s="17" t="s">
        <v>99</v>
      </c>
      <c r="B31" s="18">
        <f>IF(B174=0,0,(B173-B174)*100/B174)</f>
        <v>-0.5313664543228408</v>
      </c>
      <c r="C31" s="18">
        <f aca="true" t="shared" si="19" ref="C31:AE31">IF(C174=0,0,(C173-C174)*100/C174)</f>
        <v>43.38766335082134</v>
      </c>
      <c r="D31" s="18">
        <f t="shared" si="19"/>
        <v>21.3849</v>
      </c>
      <c r="E31" s="18">
        <f t="shared" si="19"/>
        <v>17.2330547818013</v>
      </c>
      <c r="F31" s="18">
        <f t="shared" si="19"/>
        <v>1.937449879711307</v>
      </c>
      <c r="G31" s="18">
        <f t="shared" si="19"/>
        <v>25.232284476772183</v>
      </c>
      <c r="H31" s="18">
        <f t="shared" si="19"/>
        <v>5.1020408163265305</v>
      </c>
      <c r="I31" s="18">
        <f t="shared" si="19"/>
        <v>0</v>
      </c>
      <c r="J31" s="18">
        <f t="shared" si="19"/>
        <v>20.31131699921017</v>
      </c>
      <c r="K31" s="18">
        <f t="shared" si="19"/>
        <v>6.000002441091876</v>
      </c>
      <c r="L31" s="18">
        <f t="shared" si="19"/>
        <v>6.2</v>
      </c>
      <c r="M31" s="18">
        <f t="shared" si="19"/>
        <v>4.80045943876402</v>
      </c>
      <c r="N31" s="18">
        <f t="shared" si="19"/>
        <v>0</v>
      </c>
      <c r="O31" s="18">
        <f t="shared" si="19"/>
        <v>6.86081252066015</v>
      </c>
      <c r="P31" s="18">
        <f t="shared" si="19"/>
        <v>0</v>
      </c>
      <c r="Q31" s="18">
        <f t="shared" si="19"/>
        <v>44.44444444444444</v>
      </c>
      <c r="R31" s="18">
        <f t="shared" si="19"/>
        <v>0</v>
      </c>
      <c r="S31" s="18">
        <f t="shared" si="19"/>
        <v>0</v>
      </c>
      <c r="T31" s="18">
        <f t="shared" si="19"/>
        <v>7.001960303847096</v>
      </c>
      <c r="U31" s="18">
        <f t="shared" si="19"/>
        <v>20.092635945263176</v>
      </c>
      <c r="V31" s="18">
        <f t="shared" si="19"/>
        <v>-18.46153846153846</v>
      </c>
      <c r="W31" s="18">
        <f t="shared" si="19"/>
        <v>0</v>
      </c>
      <c r="X31" s="18">
        <f t="shared" si="19"/>
        <v>42.35066821776172</v>
      </c>
      <c r="Y31" s="18">
        <f t="shared" si="19"/>
        <v>5.502801533470953</v>
      </c>
      <c r="Z31" s="18">
        <f t="shared" si="19"/>
        <v>0</v>
      </c>
      <c r="AA31" s="18">
        <f t="shared" si="19"/>
        <v>0</v>
      </c>
      <c r="AB31" s="18">
        <f t="shared" si="19"/>
        <v>0</v>
      </c>
      <c r="AC31" s="18">
        <f t="shared" si="19"/>
        <v>0</v>
      </c>
      <c r="AD31" s="18">
        <f t="shared" si="19"/>
        <v>6.29979035639413</v>
      </c>
      <c r="AE31" s="18">
        <f t="shared" si="19"/>
        <v>0</v>
      </c>
    </row>
    <row r="32" spans="1:31" ht="25.5">
      <c r="A32" s="17" t="s">
        <v>100</v>
      </c>
      <c r="B32" s="18">
        <f>IF((B6-B151-B176)=0,0,B168*100/(B6-B151-B176))</f>
        <v>34.357165155180496</v>
      </c>
      <c r="C32" s="18">
        <f aca="true" t="shared" si="20" ref="C32:AE32">IF((C6-C151-C176)=0,0,C168*100/(C6-C151-C176))</f>
        <v>40.34891404731779</v>
      </c>
      <c r="D32" s="18">
        <f t="shared" si="20"/>
        <v>32.77622145485822</v>
      </c>
      <c r="E32" s="18">
        <f t="shared" si="20"/>
        <v>41.328833713143425</v>
      </c>
      <c r="F32" s="18">
        <f t="shared" si="20"/>
        <v>34.53001954359901</v>
      </c>
      <c r="G32" s="18">
        <f t="shared" si="20"/>
        <v>34.68096740931886</v>
      </c>
      <c r="H32" s="18">
        <f t="shared" si="20"/>
        <v>48.55427826945691</v>
      </c>
      <c r="I32" s="18">
        <f t="shared" si="20"/>
        <v>32.01616710185771</v>
      </c>
      <c r="J32" s="18">
        <f t="shared" si="20"/>
        <v>27.007771756799624</v>
      </c>
      <c r="K32" s="18">
        <f t="shared" si="20"/>
        <v>31.766271109068395</v>
      </c>
      <c r="L32" s="18">
        <f t="shared" si="20"/>
        <v>34.8611897575903</v>
      </c>
      <c r="M32" s="18">
        <f t="shared" si="20"/>
        <v>31.016272004782067</v>
      </c>
      <c r="N32" s="18">
        <f t="shared" si="20"/>
        <v>51.349357016914084</v>
      </c>
      <c r="O32" s="18">
        <f t="shared" si="20"/>
        <v>39.36458686382678</v>
      </c>
      <c r="P32" s="18">
        <f t="shared" si="20"/>
        <v>35.11581504141107</v>
      </c>
      <c r="Q32" s="18">
        <f t="shared" si="20"/>
        <v>40.51940281946651</v>
      </c>
      <c r="R32" s="18">
        <f t="shared" si="20"/>
        <v>36.20015471779412</v>
      </c>
      <c r="S32" s="18">
        <f t="shared" si="20"/>
        <v>48.5061741532172</v>
      </c>
      <c r="T32" s="18">
        <f t="shared" si="20"/>
        <v>40.9801633302529</v>
      </c>
      <c r="U32" s="18">
        <f t="shared" si="20"/>
        <v>38.647037228863894</v>
      </c>
      <c r="V32" s="18">
        <f t="shared" si="20"/>
        <v>34.44682822933526</v>
      </c>
      <c r="W32" s="18">
        <f t="shared" si="20"/>
        <v>28.02356252466448</v>
      </c>
      <c r="X32" s="18">
        <f t="shared" si="20"/>
        <v>32.582662411351855</v>
      </c>
      <c r="Y32" s="18">
        <f t="shared" si="20"/>
        <v>36.51880585998668</v>
      </c>
      <c r="Z32" s="18">
        <f t="shared" si="20"/>
        <v>35.08025646765278</v>
      </c>
      <c r="AA32" s="18">
        <f t="shared" si="20"/>
        <v>29.93042646003746</v>
      </c>
      <c r="AB32" s="18">
        <f t="shared" si="20"/>
        <v>36.89827684444982</v>
      </c>
      <c r="AC32" s="18">
        <f t="shared" si="20"/>
        <v>33.0330824150703</v>
      </c>
      <c r="AD32" s="18">
        <f t="shared" si="20"/>
        <v>33.214958796342295</v>
      </c>
      <c r="AE32" s="18">
        <f t="shared" si="20"/>
        <v>18.522556745051595</v>
      </c>
    </row>
    <row r="33" spans="1:31" ht="25.5">
      <c r="A33" s="17" t="s">
        <v>101</v>
      </c>
      <c r="B33" s="18">
        <f>IF((B6-B151-B176)=0,0,B177*100/(B6-B151-B176))</f>
        <v>17.231552722668397</v>
      </c>
      <c r="C33" s="18">
        <f aca="true" t="shared" si="21" ref="C33:AE33">IF((C6-C151-C176)=0,0,C177*100/(C6-C151-C176))</f>
        <v>0.052461566291131176</v>
      </c>
      <c r="D33" s="18">
        <f t="shared" si="21"/>
        <v>0</v>
      </c>
      <c r="E33" s="18">
        <f t="shared" si="21"/>
        <v>0</v>
      </c>
      <c r="F33" s="18">
        <f t="shared" si="21"/>
        <v>0</v>
      </c>
      <c r="G33" s="18">
        <f t="shared" si="21"/>
        <v>0.8100768230969406</v>
      </c>
      <c r="H33" s="18">
        <f t="shared" si="21"/>
        <v>0</v>
      </c>
      <c r="I33" s="18">
        <f t="shared" si="21"/>
        <v>2.9449468289638694</v>
      </c>
      <c r="J33" s="18">
        <f t="shared" si="21"/>
        <v>1.4381577370962169</v>
      </c>
      <c r="K33" s="18">
        <f t="shared" si="21"/>
        <v>1.3875799176669334</v>
      </c>
      <c r="L33" s="18">
        <f t="shared" si="21"/>
        <v>1.0697971505906518</v>
      </c>
      <c r="M33" s="18">
        <f t="shared" si="21"/>
        <v>0.3863269363340569</v>
      </c>
      <c r="N33" s="18">
        <f t="shared" si="21"/>
        <v>0</v>
      </c>
      <c r="O33" s="18">
        <f t="shared" si="21"/>
        <v>6.295125021455204</v>
      </c>
      <c r="P33" s="18">
        <f t="shared" si="21"/>
        <v>15.092152067918523</v>
      </c>
      <c r="Q33" s="18">
        <f t="shared" si="21"/>
        <v>3.7567760475600838</v>
      </c>
      <c r="R33" s="18">
        <f t="shared" si="21"/>
        <v>0</v>
      </c>
      <c r="S33" s="18">
        <f t="shared" si="21"/>
        <v>2.9191090659248276</v>
      </c>
      <c r="T33" s="18">
        <f t="shared" si="21"/>
        <v>0</v>
      </c>
      <c r="U33" s="18">
        <f t="shared" si="21"/>
        <v>2.737705185196037</v>
      </c>
      <c r="V33" s="18">
        <f t="shared" si="21"/>
        <v>5.898318301126604</v>
      </c>
      <c r="W33" s="18">
        <f t="shared" si="21"/>
        <v>16.11510722369938</v>
      </c>
      <c r="X33" s="18">
        <f t="shared" si="21"/>
        <v>7.867756842000265</v>
      </c>
      <c r="Y33" s="18">
        <f t="shared" si="21"/>
        <v>4.825532846865487</v>
      </c>
      <c r="Z33" s="18">
        <f t="shared" si="21"/>
        <v>4.952368664423515</v>
      </c>
      <c r="AA33" s="18">
        <f t="shared" si="21"/>
        <v>2.129465301520594</v>
      </c>
      <c r="AB33" s="18">
        <f t="shared" si="21"/>
        <v>6.422337137627985</v>
      </c>
      <c r="AC33" s="18">
        <f t="shared" si="21"/>
        <v>2.9953376827089335</v>
      </c>
      <c r="AD33" s="18">
        <f t="shared" si="21"/>
        <v>1.9354771712329057</v>
      </c>
      <c r="AE33" s="18">
        <f t="shared" si="21"/>
        <v>0</v>
      </c>
    </row>
    <row r="34" spans="1:31" ht="12.75">
      <c r="A34" s="17" t="s">
        <v>102</v>
      </c>
      <c r="B34" s="18">
        <f>IF(B142=0,0,B151*100/B142)</f>
        <v>7.52627685643945</v>
      </c>
      <c r="C34" s="18">
        <f aca="true" t="shared" si="22" ref="C34:AE34">IF(C142=0,0,C151*100/C142)</f>
        <v>3.602691075145934</v>
      </c>
      <c r="D34" s="18">
        <f t="shared" si="22"/>
        <v>5.216012485464766</v>
      </c>
      <c r="E34" s="18">
        <f t="shared" si="22"/>
        <v>1.9597500731005402</v>
      </c>
      <c r="F34" s="18">
        <f t="shared" si="22"/>
        <v>3.2625020424211812</v>
      </c>
      <c r="G34" s="18">
        <f t="shared" si="22"/>
        <v>9.15648025810067</v>
      </c>
      <c r="H34" s="18">
        <f t="shared" si="22"/>
        <v>0.6587346234870513</v>
      </c>
      <c r="I34" s="18">
        <f t="shared" si="22"/>
        <v>6.174358784875571</v>
      </c>
      <c r="J34" s="18">
        <f t="shared" si="22"/>
        <v>6.374540481057338</v>
      </c>
      <c r="K34" s="18">
        <f t="shared" si="22"/>
        <v>2.1689889861430873</v>
      </c>
      <c r="L34" s="18">
        <f t="shared" si="22"/>
        <v>8.411419455383827</v>
      </c>
      <c r="M34" s="18">
        <f t="shared" si="22"/>
        <v>4.086205692314563</v>
      </c>
      <c r="N34" s="18">
        <f t="shared" si="22"/>
        <v>43.1102429663137</v>
      </c>
      <c r="O34" s="18">
        <f t="shared" si="22"/>
        <v>12.583027668224775</v>
      </c>
      <c r="P34" s="18">
        <f t="shared" si="22"/>
        <v>3.0706042249363956</v>
      </c>
      <c r="Q34" s="18">
        <f t="shared" si="22"/>
        <v>2.5747727172910535</v>
      </c>
      <c r="R34" s="18">
        <f t="shared" si="22"/>
        <v>9.771351676244718</v>
      </c>
      <c r="S34" s="18">
        <f t="shared" si="22"/>
        <v>0</v>
      </c>
      <c r="T34" s="18">
        <f t="shared" si="22"/>
        <v>2.2540830563309697</v>
      </c>
      <c r="U34" s="18">
        <f t="shared" si="22"/>
        <v>12.674384870435807</v>
      </c>
      <c r="V34" s="18">
        <f t="shared" si="22"/>
        <v>7.036536132039159</v>
      </c>
      <c r="W34" s="18">
        <f t="shared" si="22"/>
        <v>6.620801252319535</v>
      </c>
      <c r="X34" s="18">
        <f t="shared" si="22"/>
        <v>1.4930370412364424</v>
      </c>
      <c r="Y34" s="18">
        <f t="shared" si="22"/>
        <v>9.752840821571402</v>
      </c>
      <c r="Z34" s="18">
        <f t="shared" si="22"/>
        <v>15.893719616667282</v>
      </c>
      <c r="AA34" s="18">
        <f t="shared" si="22"/>
        <v>73.69924517233095</v>
      </c>
      <c r="AB34" s="18">
        <f t="shared" si="22"/>
        <v>99.85538617418136</v>
      </c>
      <c r="AC34" s="18">
        <f t="shared" si="22"/>
        <v>40.06108697678618</v>
      </c>
      <c r="AD34" s="18">
        <f t="shared" si="22"/>
        <v>5.456376769981327</v>
      </c>
      <c r="AE34" s="18">
        <f t="shared" si="22"/>
        <v>0</v>
      </c>
    </row>
    <row r="35" spans="1:31" ht="12.75">
      <c r="A35" s="17" t="s">
        <v>103</v>
      </c>
      <c r="B35" s="18">
        <f>IF(B171=0,0,B178*100/B171)</f>
        <v>10.318560978177894</v>
      </c>
      <c r="C35" s="18">
        <f aca="true" t="shared" si="23" ref="C35:AE35">IF(C171=0,0,C178*100/C171)</f>
        <v>0</v>
      </c>
      <c r="D35" s="18">
        <f t="shared" si="23"/>
        <v>5.909690811869961</v>
      </c>
      <c r="E35" s="18">
        <f t="shared" si="23"/>
        <v>0</v>
      </c>
      <c r="F35" s="18">
        <f t="shared" si="23"/>
        <v>13.907491634680461</v>
      </c>
      <c r="G35" s="18">
        <f t="shared" si="23"/>
        <v>0</v>
      </c>
      <c r="H35" s="18">
        <f t="shared" si="23"/>
        <v>0</v>
      </c>
      <c r="I35" s="18">
        <f t="shared" si="23"/>
        <v>7.0880135501176005</v>
      </c>
      <c r="J35" s="18">
        <f t="shared" si="23"/>
        <v>4.921252520837017</v>
      </c>
      <c r="K35" s="18">
        <f t="shared" si="23"/>
        <v>0</v>
      </c>
      <c r="L35" s="18">
        <f t="shared" si="23"/>
        <v>7.8457209575738105</v>
      </c>
      <c r="M35" s="18">
        <f t="shared" si="23"/>
        <v>0</v>
      </c>
      <c r="N35" s="18">
        <f t="shared" si="23"/>
        <v>0</v>
      </c>
      <c r="O35" s="18">
        <f t="shared" si="23"/>
        <v>4.749510748062274</v>
      </c>
      <c r="P35" s="18">
        <f t="shared" si="23"/>
        <v>4.2041199894326065</v>
      </c>
      <c r="Q35" s="18">
        <f t="shared" si="23"/>
        <v>4.195676858478561</v>
      </c>
      <c r="R35" s="18">
        <f t="shared" si="23"/>
        <v>8.735439092858249</v>
      </c>
      <c r="S35" s="18">
        <f t="shared" si="23"/>
        <v>0</v>
      </c>
      <c r="T35" s="18">
        <f t="shared" si="23"/>
        <v>0</v>
      </c>
      <c r="U35" s="18">
        <f t="shared" si="23"/>
        <v>8.668779233687108</v>
      </c>
      <c r="V35" s="18">
        <f t="shared" si="23"/>
        <v>0</v>
      </c>
      <c r="W35" s="18">
        <f t="shared" si="23"/>
        <v>0</v>
      </c>
      <c r="X35" s="18">
        <f t="shared" si="23"/>
        <v>0</v>
      </c>
      <c r="Y35" s="18">
        <f t="shared" si="23"/>
        <v>0</v>
      </c>
      <c r="Z35" s="18">
        <f t="shared" si="23"/>
        <v>0</v>
      </c>
      <c r="AA35" s="18">
        <f t="shared" si="23"/>
        <v>0</v>
      </c>
      <c r="AB35" s="18">
        <f t="shared" si="23"/>
        <v>7.972036548721408</v>
      </c>
      <c r="AC35" s="18">
        <f t="shared" si="23"/>
        <v>17.433002818077444</v>
      </c>
      <c r="AD35" s="18">
        <f t="shared" si="23"/>
        <v>0</v>
      </c>
      <c r="AE35" s="18">
        <f t="shared" si="23"/>
        <v>0</v>
      </c>
    </row>
    <row r="36" spans="1:31" ht="12.75">
      <c r="A36" s="17" t="s">
        <v>104</v>
      </c>
      <c r="B36" s="18">
        <f>IF(B173=0,0,B179*100/B173)</f>
        <v>50.75728307765414</v>
      </c>
      <c r="C36" s="18">
        <f aca="true" t="shared" si="24" ref="C36:AE36">IF(C173=0,0,C179*100/C173)</f>
        <v>0</v>
      </c>
      <c r="D36" s="18">
        <f t="shared" si="24"/>
        <v>0.08073491842889849</v>
      </c>
      <c r="E36" s="18">
        <f t="shared" si="24"/>
        <v>0</v>
      </c>
      <c r="F36" s="18">
        <f t="shared" si="24"/>
        <v>14.495421504767299</v>
      </c>
      <c r="G36" s="18">
        <f t="shared" si="24"/>
        <v>28.272698861039206</v>
      </c>
      <c r="H36" s="18">
        <f t="shared" si="24"/>
        <v>45.55292233009709</v>
      </c>
      <c r="I36" s="18">
        <f t="shared" si="24"/>
        <v>0</v>
      </c>
      <c r="J36" s="18">
        <f t="shared" si="24"/>
        <v>15.374486563056397</v>
      </c>
      <c r="K36" s="18">
        <f t="shared" si="24"/>
        <v>0</v>
      </c>
      <c r="L36" s="18">
        <f t="shared" si="24"/>
        <v>408.7149370601645</v>
      </c>
      <c r="M36" s="18">
        <f t="shared" si="24"/>
        <v>0</v>
      </c>
      <c r="N36" s="18">
        <f t="shared" si="24"/>
        <v>0</v>
      </c>
      <c r="O36" s="18">
        <f t="shared" si="24"/>
        <v>45.9091013215859</v>
      </c>
      <c r="P36" s="18">
        <f t="shared" si="24"/>
        <v>0.1309105885583165</v>
      </c>
      <c r="Q36" s="18">
        <f t="shared" si="24"/>
        <v>46.15384615384615</v>
      </c>
      <c r="R36" s="18">
        <f t="shared" si="24"/>
        <v>0</v>
      </c>
      <c r="S36" s="18">
        <f t="shared" si="24"/>
        <v>0</v>
      </c>
      <c r="T36" s="18">
        <f t="shared" si="24"/>
        <v>0</v>
      </c>
      <c r="U36" s="18">
        <f t="shared" si="24"/>
        <v>19.22037130812381</v>
      </c>
      <c r="V36" s="18">
        <f t="shared" si="24"/>
        <v>0</v>
      </c>
      <c r="W36" s="18">
        <f t="shared" si="24"/>
        <v>0</v>
      </c>
      <c r="X36" s="18">
        <f t="shared" si="24"/>
        <v>0</v>
      </c>
      <c r="Y36" s="18">
        <f t="shared" si="24"/>
        <v>0</v>
      </c>
      <c r="Z36" s="18">
        <f t="shared" si="24"/>
        <v>0</v>
      </c>
      <c r="AA36" s="18">
        <f t="shared" si="24"/>
        <v>0</v>
      </c>
      <c r="AB36" s="18">
        <f t="shared" si="24"/>
        <v>0</v>
      </c>
      <c r="AC36" s="18">
        <f t="shared" si="24"/>
        <v>0</v>
      </c>
      <c r="AD36" s="18">
        <f t="shared" si="24"/>
        <v>0</v>
      </c>
      <c r="AE36" s="18">
        <f t="shared" si="24"/>
        <v>0</v>
      </c>
    </row>
    <row r="37" spans="1:31" ht="12.75">
      <c r="A37" s="19" t="s">
        <v>105</v>
      </c>
      <c r="B37" s="20">
        <f>IF(+B5=0,0,+B168*100/B5)</f>
        <v>30.282220563775795</v>
      </c>
      <c r="C37" s="20">
        <f aca="true" t="shared" si="25" ref="C37:AE37">IF(+C5=0,0,+C168*100/C5)</f>
        <v>36.77630703230254</v>
      </c>
      <c r="D37" s="20">
        <f t="shared" si="25"/>
        <v>29.126770120832333</v>
      </c>
      <c r="E37" s="20">
        <f t="shared" si="25"/>
        <v>38.8192207317606</v>
      </c>
      <c r="F37" s="20">
        <f t="shared" si="25"/>
        <v>31.99637374352808</v>
      </c>
      <c r="G37" s="20">
        <f t="shared" si="25"/>
        <v>31.547181486922984</v>
      </c>
      <c r="H37" s="20">
        <f t="shared" si="25"/>
        <v>45.54354108438951</v>
      </c>
      <c r="I37" s="20">
        <f t="shared" si="25"/>
        <v>29.066643387528302</v>
      </c>
      <c r="J37" s="20">
        <f t="shared" si="25"/>
        <v>24.1245962561275</v>
      </c>
      <c r="K37" s="20">
        <f t="shared" si="25"/>
        <v>28.773792783564506</v>
      </c>
      <c r="L37" s="20">
        <f t="shared" si="25"/>
        <v>31.084257236158866</v>
      </c>
      <c r="M37" s="20">
        <f t="shared" si="25"/>
        <v>30.38710359788748</v>
      </c>
      <c r="N37" s="20">
        <f t="shared" si="25"/>
        <v>50.21875392864348</v>
      </c>
      <c r="O37" s="20">
        <f t="shared" si="25"/>
        <v>35.95072940790084</v>
      </c>
      <c r="P37" s="20">
        <f t="shared" si="25"/>
        <v>32.54260799696844</v>
      </c>
      <c r="Q37" s="20">
        <f t="shared" si="25"/>
        <v>40.71536936702624</v>
      </c>
      <c r="R37" s="20">
        <f t="shared" si="25"/>
        <v>34.660555264420324</v>
      </c>
      <c r="S37" s="20">
        <f t="shared" si="25"/>
        <v>48.51644752264087</v>
      </c>
      <c r="T37" s="20">
        <f t="shared" si="25"/>
        <v>37.79300031317242</v>
      </c>
      <c r="U37" s="20">
        <f t="shared" si="25"/>
        <v>33.79006681718364</v>
      </c>
      <c r="V37" s="20">
        <f t="shared" si="25"/>
        <v>30.154740811232493</v>
      </c>
      <c r="W37" s="20">
        <f t="shared" si="25"/>
        <v>25.12019772439975</v>
      </c>
      <c r="X37" s="20">
        <f t="shared" si="25"/>
        <v>30.801693937935635</v>
      </c>
      <c r="Y37" s="20">
        <f t="shared" si="25"/>
        <v>32.6750236068274</v>
      </c>
      <c r="Z37" s="20">
        <f t="shared" si="25"/>
        <v>28.011686090732606</v>
      </c>
      <c r="AA37" s="20">
        <f t="shared" si="25"/>
        <v>29.169623732569175</v>
      </c>
      <c r="AB37" s="20">
        <f t="shared" si="25"/>
        <v>25.150050310986625</v>
      </c>
      <c r="AC37" s="20">
        <f t="shared" si="25"/>
        <v>26.492988029544</v>
      </c>
      <c r="AD37" s="20">
        <f t="shared" si="25"/>
        <v>31.701629529040144</v>
      </c>
      <c r="AE37" s="20">
        <f t="shared" si="25"/>
        <v>18.364245710020683</v>
      </c>
    </row>
    <row r="38" spans="1:31" ht="25.5">
      <c r="A38" s="9" t="s">
        <v>106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22" customFormat="1" ht="12.75">
      <c r="A39" s="8" t="s">
        <v>107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2" customFormat="1" ht="12.75">
      <c r="A40" s="15" t="s">
        <v>108</v>
      </c>
      <c r="B40" s="23">
        <v>5780819331</v>
      </c>
      <c r="C40" s="23">
        <v>29770000</v>
      </c>
      <c r="D40" s="23">
        <v>70581000</v>
      </c>
      <c r="E40" s="23">
        <v>69200050</v>
      </c>
      <c r="F40" s="23">
        <v>199536675</v>
      </c>
      <c r="G40" s="23">
        <v>92885408</v>
      </c>
      <c r="H40" s="23">
        <v>8315000</v>
      </c>
      <c r="I40" s="23">
        <v>52768347</v>
      </c>
      <c r="J40" s="23">
        <v>375837493</v>
      </c>
      <c r="K40" s="23">
        <v>452759209</v>
      </c>
      <c r="L40" s="23">
        <v>151930285</v>
      </c>
      <c r="M40" s="23">
        <v>51623720</v>
      </c>
      <c r="N40" s="23">
        <v>18188809</v>
      </c>
      <c r="O40" s="23">
        <v>60972919</v>
      </c>
      <c r="P40" s="23">
        <v>103914091</v>
      </c>
      <c r="Q40" s="23">
        <v>21691415</v>
      </c>
      <c r="R40" s="23">
        <v>17796579</v>
      </c>
      <c r="S40" s="23">
        <v>629470</v>
      </c>
      <c r="T40" s="23">
        <v>30544900</v>
      </c>
      <c r="U40" s="23">
        <v>154732773</v>
      </c>
      <c r="V40" s="23">
        <v>142374302</v>
      </c>
      <c r="W40" s="23">
        <v>244338094</v>
      </c>
      <c r="X40" s="23">
        <v>60928000</v>
      </c>
      <c r="Y40" s="23">
        <v>89870191</v>
      </c>
      <c r="Z40" s="23">
        <v>102682600</v>
      </c>
      <c r="AA40" s="23">
        <v>1035000</v>
      </c>
      <c r="AB40" s="23">
        <v>26182000</v>
      </c>
      <c r="AC40" s="23">
        <v>10292700</v>
      </c>
      <c r="AD40" s="23">
        <v>20024200</v>
      </c>
      <c r="AE40" s="23">
        <v>295000</v>
      </c>
    </row>
    <row r="41" spans="1:31" s="22" customFormat="1" ht="12.75">
      <c r="A41" s="17" t="s">
        <v>109</v>
      </c>
      <c r="B41" s="24">
        <v>941713475</v>
      </c>
      <c r="C41" s="24">
        <v>4790000</v>
      </c>
      <c r="D41" s="24">
        <v>1780000</v>
      </c>
      <c r="E41" s="24">
        <v>7769050</v>
      </c>
      <c r="F41" s="24">
        <v>121268753</v>
      </c>
      <c r="G41" s="24">
        <v>32401300</v>
      </c>
      <c r="H41" s="24">
        <v>8315000</v>
      </c>
      <c r="I41" s="24">
        <v>18483000</v>
      </c>
      <c r="J41" s="24">
        <v>30000000</v>
      </c>
      <c r="K41" s="24">
        <v>252503694</v>
      </c>
      <c r="L41" s="24">
        <v>26575470</v>
      </c>
      <c r="M41" s="24">
        <v>22401900</v>
      </c>
      <c r="N41" s="24">
        <v>17084509</v>
      </c>
      <c r="O41" s="24">
        <v>10806252</v>
      </c>
      <c r="P41" s="24">
        <v>7214891</v>
      </c>
      <c r="Q41" s="24">
        <v>5297265</v>
      </c>
      <c r="R41" s="24">
        <v>1095000</v>
      </c>
      <c r="S41" s="24">
        <v>629470</v>
      </c>
      <c r="T41" s="24">
        <v>1880000</v>
      </c>
      <c r="U41" s="24">
        <v>10418152</v>
      </c>
      <c r="V41" s="24">
        <v>78751618</v>
      </c>
      <c r="W41" s="24">
        <v>78255600</v>
      </c>
      <c r="X41" s="24">
        <v>0</v>
      </c>
      <c r="Y41" s="24">
        <v>26870072</v>
      </c>
      <c r="Z41" s="24">
        <v>31685600</v>
      </c>
      <c r="AA41" s="24">
        <v>1035000</v>
      </c>
      <c r="AB41" s="24">
        <v>891000</v>
      </c>
      <c r="AC41" s="24">
        <v>200000</v>
      </c>
      <c r="AD41" s="24">
        <v>3381200</v>
      </c>
      <c r="AE41" s="24">
        <v>295000</v>
      </c>
    </row>
    <row r="42" spans="1:31" s="22" customFormat="1" ht="12.75">
      <c r="A42" s="17" t="s">
        <v>110</v>
      </c>
      <c r="B42" s="24">
        <v>2235615463</v>
      </c>
      <c r="C42" s="24">
        <v>24980000</v>
      </c>
      <c r="D42" s="24">
        <v>57221000</v>
      </c>
      <c r="E42" s="24">
        <v>55301000</v>
      </c>
      <c r="F42" s="24">
        <v>31207922</v>
      </c>
      <c r="G42" s="24">
        <v>51984108</v>
      </c>
      <c r="H42" s="24">
        <v>0</v>
      </c>
      <c r="I42" s="24">
        <v>25995347</v>
      </c>
      <c r="J42" s="24">
        <v>51306577</v>
      </c>
      <c r="K42" s="24">
        <v>112255515</v>
      </c>
      <c r="L42" s="24">
        <v>65354815</v>
      </c>
      <c r="M42" s="24">
        <v>29221820</v>
      </c>
      <c r="N42" s="24">
        <v>1104300</v>
      </c>
      <c r="O42" s="24">
        <v>38616667</v>
      </c>
      <c r="P42" s="24">
        <v>64353604</v>
      </c>
      <c r="Q42" s="24">
        <v>13464150</v>
      </c>
      <c r="R42" s="24">
        <v>16701579</v>
      </c>
      <c r="S42" s="24">
        <v>0</v>
      </c>
      <c r="T42" s="24">
        <v>28664900</v>
      </c>
      <c r="U42" s="24">
        <v>90384848</v>
      </c>
      <c r="V42" s="24">
        <v>58767684</v>
      </c>
      <c r="W42" s="24">
        <v>144112494</v>
      </c>
      <c r="X42" s="24">
        <v>47138000</v>
      </c>
      <c r="Y42" s="24">
        <v>41012981</v>
      </c>
      <c r="Z42" s="24">
        <v>56265000</v>
      </c>
      <c r="AA42" s="24">
        <v>0</v>
      </c>
      <c r="AB42" s="24">
        <v>25291000</v>
      </c>
      <c r="AC42" s="24">
        <v>10092700</v>
      </c>
      <c r="AD42" s="24">
        <v>16643000</v>
      </c>
      <c r="AE42" s="24">
        <v>0</v>
      </c>
    </row>
    <row r="43" spans="1:31" ht="12.75">
      <c r="A43" s="17" t="s">
        <v>111</v>
      </c>
      <c r="B43" s="18">
        <f>IF((B41+B48)=0,0,B41*100/(B41+B48))</f>
        <v>26.563027404436983</v>
      </c>
      <c r="C43" s="18">
        <f aca="true" t="shared" si="26" ref="C43:AE43">IF((C41+C48)=0,0,C41*100/(C41+C48))</f>
        <v>100</v>
      </c>
      <c r="D43" s="18">
        <f t="shared" si="26"/>
        <v>13.323353293413174</v>
      </c>
      <c r="E43" s="18">
        <f t="shared" si="26"/>
        <v>55.89626629158108</v>
      </c>
      <c r="F43" s="18">
        <f t="shared" si="26"/>
        <v>72.04280364389084</v>
      </c>
      <c r="G43" s="18">
        <f t="shared" si="26"/>
        <v>79.21826445614198</v>
      </c>
      <c r="H43" s="18">
        <f t="shared" si="26"/>
        <v>100</v>
      </c>
      <c r="I43" s="18">
        <f t="shared" si="26"/>
        <v>69.03596907332013</v>
      </c>
      <c r="J43" s="18">
        <f t="shared" si="26"/>
        <v>9.24411158411792</v>
      </c>
      <c r="K43" s="18">
        <f t="shared" si="26"/>
        <v>74.15593382666798</v>
      </c>
      <c r="L43" s="18">
        <f t="shared" si="26"/>
        <v>30.696304623006956</v>
      </c>
      <c r="M43" s="18">
        <f t="shared" si="26"/>
        <v>100</v>
      </c>
      <c r="N43" s="18">
        <f t="shared" si="26"/>
        <v>100</v>
      </c>
      <c r="O43" s="18">
        <f t="shared" si="26"/>
        <v>48.336599533768</v>
      </c>
      <c r="P43" s="18">
        <f t="shared" si="26"/>
        <v>18.23761926894378</v>
      </c>
      <c r="Q43" s="18">
        <f t="shared" si="26"/>
        <v>64.38670688254237</v>
      </c>
      <c r="R43" s="18">
        <f t="shared" si="26"/>
        <v>100</v>
      </c>
      <c r="S43" s="18">
        <f t="shared" si="26"/>
        <v>100</v>
      </c>
      <c r="T43" s="18">
        <f t="shared" si="26"/>
        <v>100</v>
      </c>
      <c r="U43" s="18">
        <f t="shared" si="26"/>
        <v>16.190346464163376</v>
      </c>
      <c r="V43" s="18">
        <f t="shared" si="26"/>
        <v>94.1930434262991</v>
      </c>
      <c r="W43" s="18">
        <f t="shared" si="26"/>
        <v>78.07945275458566</v>
      </c>
      <c r="X43" s="18">
        <f t="shared" si="26"/>
        <v>0</v>
      </c>
      <c r="Y43" s="18">
        <f t="shared" si="26"/>
        <v>54.99714781093722</v>
      </c>
      <c r="Z43" s="18">
        <f t="shared" si="26"/>
        <v>68.26203853710662</v>
      </c>
      <c r="AA43" s="18">
        <f t="shared" si="26"/>
        <v>100</v>
      </c>
      <c r="AB43" s="18">
        <f t="shared" si="26"/>
        <v>100</v>
      </c>
      <c r="AC43" s="18">
        <f t="shared" si="26"/>
        <v>100</v>
      </c>
      <c r="AD43" s="18">
        <f t="shared" si="26"/>
        <v>100</v>
      </c>
      <c r="AE43" s="18">
        <f t="shared" si="26"/>
        <v>100</v>
      </c>
    </row>
    <row r="44" spans="1:31" ht="12.75">
      <c r="A44" s="17" t="s">
        <v>112</v>
      </c>
      <c r="B44" s="18">
        <f>IF((B41+B48)=0,0,B48*100/(B41+B48))</f>
        <v>73.43697259556302</v>
      </c>
      <c r="C44" s="18">
        <f aca="true" t="shared" si="27" ref="C44:AE44">IF((C41+C48)=0,0,C48*100/(C41+C48))</f>
        <v>0</v>
      </c>
      <c r="D44" s="18">
        <f t="shared" si="27"/>
        <v>86.67664670658682</v>
      </c>
      <c r="E44" s="18">
        <f t="shared" si="27"/>
        <v>44.10373370841892</v>
      </c>
      <c r="F44" s="18">
        <f t="shared" si="27"/>
        <v>27.95719635610917</v>
      </c>
      <c r="G44" s="18">
        <f t="shared" si="27"/>
        <v>20.78173554385802</v>
      </c>
      <c r="H44" s="18">
        <f t="shared" si="27"/>
        <v>0</v>
      </c>
      <c r="I44" s="18">
        <f t="shared" si="27"/>
        <v>30.964030926679865</v>
      </c>
      <c r="J44" s="18">
        <f t="shared" si="27"/>
        <v>90.75588841588208</v>
      </c>
      <c r="K44" s="18">
        <f t="shared" si="27"/>
        <v>25.844066173332028</v>
      </c>
      <c r="L44" s="18">
        <f t="shared" si="27"/>
        <v>69.30369537699305</v>
      </c>
      <c r="M44" s="18">
        <f t="shared" si="27"/>
        <v>0</v>
      </c>
      <c r="N44" s="18">
        <f t="shared" si="27"/>
        <v>0</v>
      </c>
      <c r="O44" s="18">
        <f t="shared" si="27"/>
        <v>51.663400466232</v>
      </c>
      <c r="P44" s="18">
        <f t="shared" si="27"/>
        <v>81.76238073105621</v>
      </c>
      <c r="Q44" s="18">
        <f t="shared" si="27"/>
        <v>35.61329311745762</v>
      </c>
      <c r="R44" s="18">
        <f t="shared" si="27"/>
        <v>0</v>
      </c>
      <c r="S44" s="18">
        <f t="shared" si="27"/>
        <v>0</v>
      </c>
      <c r="T44" s="18">
        <f t="shared" si="27"/>
        <v>0</v>
      </c>
      <c r="U44" s="18">
        <f t="shared" si="27"/>
        <v>83.80965353583663</v>
      </c>
      <c r="V44" s="18">
        <f t="shared" si="27"/>
        <v>5.8069565737009</v>
      </c>
      <c r="W44" s="18">
        <f t="shared" si="27"/>
        <v>21.920547245414344</v>
      </c>
      <c r="X44" s="18">
        <f t="shared" si="27"/>
        <v>100</v>
      </c>
      <c r="Y44" s="18">
        <f t="shared" si="27"/>
        <v>45.00285218906278</v>
      </c>
      <c r="Z44" s="18">
        <f t="shared" si="27"/>
        <v>31.737961462893384</v>
      </c>
      <c r="AA44" s="18">
        <f t="shared" si="27"/>
        <v>0</v>
      </c>
      <c r="AB44" s="18">
        <f t="shared" si="27"/>
        <v>0</v>
      </c>
      <c r="AC44" s="18">
        <f t="shared" si="27"/>
        <v>0</v>
      </c>
      <c r="AD44" s="18">
        <f t="shared" si="27"/>
        <v>0</v>
      </c>
      <c r="AE44" s="18">
        <f t="shared" si="27"/>
        <v>0</v>
      </c>
    </row>
    <row r="45" spans="1:31" ht="12.75">
      <c r="A45" s="17" t="s">
        <v>113</v>
      </c>
      <c r="B45" s="18">
        <f>IF((B41+B48+B42)=0,0,B42*100/(B41+B48+B42))</f>
        <v>38.67298621514384</v>
      </c>
      <c r="C45" s="18">
        <f aca="true" t="shared" si="28" ref="C45:AE45">IF((C41+C48+C42)=0,0,C42*100/(C41+C48+C42))</f>
        <v>83.9099764863957</v>
      </c>
      <c r="D45" s="18">
        <f t="shared" si="28"/>
        <v>81.07139315113132</v>
      </c>
      <c r="E45" s="18">
        <f t="shared" si="28"/>
        <v>79.91468214257071</v>
      </c>
      <c r="F45" s="18">
        <f t="shared" si="28"/>
        <v>15.640193463181642</v>
      </c>
      <c r="G45" s="18">
        <f t="shared" si="28"/>
        <v>55.96584987816386</v>
      </c>
      <c r="H45" s="18">
        <f t="shared" si="28"/>
        <v>0</v>
      </c>
      <c r="I45" s="18">
        <f t="shared" si="28"/>
        <v>49.26314443770619</v>
      </c>
      <c r="J45" s="18">
        <f t="shared" si="28"/>
        <v>13.651266293434967</v>
      </c>
      <c r="K45" s="18">
        <f t="shared" si="28"/>
        <v>24.7936458869465</v>
      </c>
      <c r="L45" s="18">
        <f t="shared" si="28"/>
        <v>43.0163183067813</v>
      </c>
      <c r="M45" s="18">
        <f t="shared" si="28"/>
        <v>56.60541317053479</v>
      </c>
      <c r="N45" s="18">
        <f t="shared" si="28"/>
        <v>6.071315609504723</v>
      </c>
      <c r="O45" s="18">
        <f t="shared" si="28"/>
        <v>63.33412871376553</v>
      </c>
      <c r="P45" s="18">
        <f t="shared" si="28"/>
        <v>61.929622229963016</v>
      </c>
      <c r="Q45" s="18">
        <f t="shared" si="28"/>
        <v>62.07133098509249</v>
      </c>
      <c r="R45" s="18">
        <f t="shared" si="28"/>
        <v>93.84713208083419</v>
      </c>
      <c r="S45" s="18">
        <f t="shared" si="28"/>
        <v>0</v>
      </c>
      <c r="T45" s="18">
        <f t="shared" si="28"/>
        <v>93.84512635497252</v>
      </c>
      <c r="U45" s="18">
        <f t="shared" si="28"/>
        <v>58.413512695206464</v>
      </c>
      <c r="V45" s="18">
        <f t="shared" si="28"/>
        <v>41.276889982575646</v>
      </c>
      <c r="W45" s="18">
        <f t="shared" si="28"/>
        <v>58.980771946268845</v>
      </c>
      <c r="X45" s="18">
        <f t="shared" si="28"/>
        <v>77.36672794117646</v>
      </c>
      <c r="Y45" s="18">
        <f t="shared" si="28"/>
        <v>45.63580041796061</v>
      </c>
      <c r="Z45" s="18">
        <f t="shared" si="28"/>
        <v>54.79506751874222</v>
      </c>
      <c r="AA45" s="18">
        <f t="shared" si="28"/>
        <v>0</v>
      </c>
      <c r="AB45" s="18">
        <f t="shared" si="28"/>
        <v>96.59689863264839</v>
      </c>
      <c r="AC45" s="18">
        <f t="shared" si="28"/>
        <v>98.0568752611074</v>
      </c>
      <c r="AD45" s="18">
        <f t="shared" si="28"/>
        <v>83.11443153783921</v>
      </c>
      <c r="AE45" s="18">
        <f t="shared" si="28"/>
        <v>0</v>
      </c>
    </row>
    <row r="46" spans="1:31" ht="12.75">
      <c r="A46" s="8" t="s">
        <v>114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2.75">
      <c r="A47" s="15" t="s">
        <v>115</v>
      </c>
      <c r="B47" s="23">
        <v>8032745000</v>
      </c>
      <c r="C47" s="23">
        <v>22502233</v>
      </c>
      <c r="D47" s="23">
        <v>34539000</v>
      </c>
      <c r="E47" s="23">
        <v>58747031</v>
      </c>
      <c r="F47" s="23">
        <v>70143792</v>
      </c>
      <c r="G47" s="23">
        <v>134983745</v>
      </c>
      <c r="H47" s="23">
        <v>72713631</v>
      </c>
      <c r="I47" s="23">
        <v>16274000</v>
      </c>
      <c r="J47" s="23">
        <v>767498666</v>
      </c>
      <c r="K47" s="23">
        <v>256189439</v>
      </c>
      <c r="L47" s="23">
        <v>241214377</v>
      </c>
      <c r="M47" s="23">
        <v>26010001</v>
      </c>
      <c r="N47" s="23">
        <v>150000</v>
      </c>
      <c r="O47" s="23">
        <v>117307093</v>
      </c>
      <c r="P47" s="23">
        <v>415999051</v>
      </c>
      <c r="Q47" s="23">
        <v>2385236</v>
      </c>
      <c r="R47" s="23">
        <v>32594386</v>
      </c>
      <c r="S47" s="23">
        <v>975099</v>
      </c>
      <c r="T47" s="23">
        <v>7853410</v>
      </c>
      <c r="U47" s="23">
        <v>123621939</v>
      </c>
      <c r="V47" s="23">
        <v>25127967</v>
      </c>
      <c r="W47" s="23">
        <v>428097435</v>
      </c>
      <c r="X47" s="23">
        <v>109205684</v>
      </c>
      <c r="Y47" s="23">
        <v>124029889</v>
      </c>
      <c r="Z47" s="23">
        <v>100353833</v>
      </c>
      <c r="AA47" s="23">
        <v>0</v>
      </c>
      <c r="AB47" s="23">
        <v>0</v>
      </c>
      <c r="AC47" s="23">
        <v>102000</v>
      </c>
      <c r="AD47" s="23">
        <v>15084877</v>
      </c>
      <c r="AE47" s="23">
        <v>55000</v>
      </c>
    </row>
    <row r="48" spans="1:31" ht="12.75">
      <c r="A48" s="17" t="s">
        <v>116</v>
      </c>
      <c r="B48" s="24">
        <v>2603490393</v>
      </c>
      <c r="C48" s="24">
        <v>0</v>
      </c>
      <c r="D48" s="24">
        <v>11580000</v>
      </c>
      <c r="E48" s="24">
        <v>6130000</v>
      </c>
      <c r="F48" s="24">
        <v>47060000</v>
      </c>
      <c r="G48" s="24">
        <v>8500000</v>
      </c>
      <c r="H48" s="24">
        <v>0</v>
      </c>
      <c r="I48" s="24">
        <v>8290000</v>
      </c>
      <c r="J48" s="24">
        <v>294530916</v>
      </c>
      <c r="K48" s="24">
        <v>88000000</v>
      </c>
      <c r="L48" s="24">
        <v>60000000</v>
      </c>
      <c r="M48" s="24">
        <v>0</v>
      </c>
      <c r="N48" s="24">
        <v>0</v>
      </c>
      <c r="O48" s="24">
        <v>11550000</v>
      </c>
      <c r="P48" s="24">
        <v>32345596</v>
      </c>
      <c r="Q48" s="24">
        <v>2930000</v>
      </c>
      <c r="R48" s="24">
        <v>0</v>
      </c>
      <c r="S48" s="24">
        <v>0</v>
      </c>
      <c r="T48" s="24">
        <v>0</v>
      </c>
      <c r="U48" s="24">
        <v>53929773</v>
      </c>
      <c r="V48" s="24">
        <v>4855000</v>
      </c>
      <c r="W48" s="24">
        <v>21970000</v>
      </c>
      <c r="X48" s="24">
        <v>13790000</v>
      </c>
      <c r="Y48" s="24">
        <v>21987138</v>
      </c>
      <c r="Z48" s="24">
        <v>14732000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</row>
    <row r="49" spans="1:31" ht="12.75">
      <c r="A49" s="17" t="s">
        <v>117</v>
      </c>
      <c r="B49" s="24">
        <v>1340063907</v>
      </c>
      <c r="C49" s="24">
        <v>15792690</v>
      </c>
      <c r="D49" s="24">
        <v>10320000</v>
      </c>
      <c r="E49" s="24">
        <v>13358232</v>
      </c>
      <c r="F49" s="24">
        <v>32702038</v>
      </c>
      <c r="G49" s="24">
        <v>25947010</v>
      </c>
      <c r="H49" s="24">
        <v>24791343</v>
      </c>
      <c r="I49" s="24">
        <v>23790473</v>
      </c>
      <c r="J49" s="24">
        <v>202342418</v>
      </c>
      <c r="K49" s="24">
        <v>30688070</v>
      </c>
      <c r="L49" s="24">
        <v>53723139</v>
      </c>
      <c r="M49" s="24">
        <v>11536560</v>
      </c>
      <c r="N49" s="24">
        <v>28590</v>
      </c>
      <c r="O49" s="24">
        <v>20469971</v>
      </c>
      <c r="P49" s="24">
        <v>70830499</v>
      </c>
      <c r="Q49" s="24">
        <v>3361820</v>
      </c>
      <c r="R49" s="24">
        <v>7984773</v>
      </c>
      <c r="S49" s="24">
        <v>533454</v>
      </c>
      <c r="T49" s="24">
        <v>1716001</v>
      </c>
      <c r="U49" s="24">
        <v>22550118</v>
      </c>
      <c r="V49" s="24">
        <v>5953699</v>
      </c>
      <c r="W49" s="24">
        <v>82546040</v>
      </c>
      <c r="X49" s="24">
        <v>18666083</v>
      </c>
      <c r="Y49" s="24">
        <v>28983804</v>
      </c>
      <c r="Z49" s="24">
        <v>33662024</v>
      </c>
      <c r="AA49" s="24">
        <v>1328000</v>
      </c>
      <c r="AB49" s="24">
        <v>0</v>
      </c>
      <c r="AC49" s="24">
        <v>300000</v>
      </c>
      <c r="AD49" s="24">
        <v>3516581</v>
      </c>
      <c r="AE49" s="24">
        <v>101932</v>
      </c>
    </row>
    <row r="50" spans="1:31" ht="12.75">
      <c r="A50" s="17" t="s">
        <v>118</v>
      </c>
      <c r="B50" s="18">
        <f>IF(B47=0,0,B49*100/B47)</f>
        <v>16.682515217400777</v>
      </c>
      <c r="C50" s="18">
        <f aca="true" t="shared" si="29" ref="C50:AE50">IF(C47=0,0,C49*100/C47)</f>
        <v>70.18276808350531</v>
      </c>
      <c r="D50" s="18">
        <f t="shared" si="29"/>
        <v>29.87926691566056</v>
      </c>
      <c r="E50" s="18">
        <f t="shared" si="29"/>
        <v>22.738565290218666</v>
      </c>
      <c r="F50" s="18">
        <f t="shared" si="29"/>
        <v>46.621428735988495</v>
      </c>
      <c r="G50" s="18">
        <f t="shared" si="29"/>
        <v>19.222321917353828</v>
      </c>
      <c r="H50" s="18">
        <f t="shared" si="29"/>
        <v>34.0944918566919</v>
      </c>
      <c r="I50" s="18">
        <f t="shared" si="29"/>
        <v>146.1870038097579</v>
      </c>
      <c r="J50" s="18">
        <f t="shared" si="29"/>
        <v>26.36387878751049</v>
      </c>
      <c r="K50" s="18">
        <f t="shared" si="29"/>
        <v>11.97866317978861</v>
      </c>
      <c r="L50" s="18">
        <f t="shared" si="29"/>
        <v>22.271947330900595</v>
      </c>
      <c r="M50" s="18">
        <f t="shared" si="29"/>
        <v>44.354323554235926</v>
      </c>
      <c r="N50" s="18">
        <f t="shared" si="29"/>
        <v>19.06</v>
      </c>
      <c r="O50" s="18">
        <f t="shared" si="29"/>
        <v>17.44990049322934</v>
      </c>
      <c r="P50" s="18">
        <f t="shared" si="29"/>
        <v>17.026601101549147</v>
      </c>
      <c r="Q50" s="18">
        <f t="shared" si="29"/>
        <v>140.942866869358</v>
      </c>
      <c r="R50" s="18">
        <f t="shared" si="29"/>
        <v>24.497387372168937</v>
      </c>
      <c r="S50" s="18">
        <f t="shared" si="29"/>
        <v>54.707675835992035</v>
      </c>
      <c r="T50" s="18">
        <f t="shared" si="29"/>
        <v>21.850393650656212</v>
      </c>
      <c r="U50" s="18">
        <f t="shared" si="29"/>
        <v>18.241194226859683</v>
      </c>
      <c r="V50" s="18">
        <f t="shared" si="29"/>
        <v>23.69351647110966</v>
      </c>
      <c r="W50" s="18">
        <f t="shared" si="29"/>
        <v>19.28206834502524</v>
      </c>
      <c r="X50" s="18">
        <f t="shared" si="29"/>
        <v>17.09259290935809</v>
      </c>
      <c r="Y50" s="18">
        <f t="shared" si="29"/>
        <v>23.36840275653234</v>
      </c>
      <c r="Z50" s="18">
        <f t="shared" si="29"/>
        <v>33.543336605787644</v>
      </c>
      <c r="AA50" s="18">
        <f t="shared" si="29"/>
        <v>0</v>
      </c>
      <c r="AB50" s="18">
        <f t="shared" si="29"/>
        <v>0</v>
      </c>
      <c r="AC50" s="18">
        <f t="shared" si="29"/>
        <v>294.11764705882354</v>
      </c>
      <c r="AD50" s="18">
        <f t="shared" si="29"/>
        <v>23.311963365693998</v>
      </c>
      <c r="AE50" s="18">
        <f t="shared" si="29"/>
        <v>185.3309090909091</v>
      </c>
    </row>
    <row r="51" spans="1:31" ht="12.75">
      <c r="A51" s="17" t="s">
        <v>119</v>
      </c>
      <c r="B51" s="18">
        <f>IF(B89=0,0,B49*100/B89)</f>
        <v>3.442755688383691</v>
      </c>
      <c r="C51" s="18">
        <f aca="true" t="shared" si="30" ref="C51:AE51">IF(C89=0,0,C49*100/C89)</f>
        <v>3.5131937340451507</v>
      </c>
      <c r="D51" s="18">
        <f t="shared" si="30"/>
        <v>2.0980462639449784</v>
      </c>
      <c r="E51" s="18">
        <f t="shared" si="30"/>
        <v>3.939037462399956</v>
      </c>
      <c r="F51" s="18">
        <f t="shared" si="30"/>
        <v>1.486695083937458</v>
      </c>
      <c r="G51" s="18">
        <f t="shared" si="30"/>
        <v>1.439416179369021</v>
      </c>
      <c r="H51" s="18">
        <f t="shared" si="30"/>
        <v>7.175806983529799</v>
      </c>
      <c r="I51" s="18">
        <f t="shared" si="30"/>
        <v>3.509488707607429</v>
      </c>
      <c r="J51" s="18">
        <f t="shared" si="30"/>
        <v>4.293353761514565</v>
      </c>
      <c r="K51" s="18">
        <f t="shared" si="30"/>
        <v>0.7029312351638797</v>
      </c>
      <c r="L51" s="18">
        <f t="shared" si="30"/>
        <v>2.6679239786844655</v>
      </c>
      <c r="M51" s="18">
        <f t="shared" si="30"/>
        <v>2.0207458730843877</v>
      </c>
      <c r="N51" s="18">
        <f t="shared" si="30"/>
        <v>0.019590448215476675</v>
      </c>
      <c r="O51" s="18">
        <f t="shared" si="30"/>
        <v>2.7208364012346857</v>
      </c>
      <c r="P51" s="18">
        <f t="shared" si="30"/>
        <v>2.2686471920686615</v>
      </c>
      <c r="Q51" s="18">
        <f t="shared" si="30"/>
        <v>1.112333419896168</v>
      </c>
      <c r="R51" s="18">
        <f t="shared" si="30"/>
        <v>3.348078014406244</v>
      </c>
      <c r="S51" s="18">
        <f t="shared" si="30"/>
        <v>1.380481287366459</v>
      </c>
      <c r="T51" s="18">
        <f t="shared" si="30"/>
        <v>0.7004638222994528</v>
      </c>
      <c r="U51" s="18">
        <f t="shared" si="30"/>
        <v>3.1083095034182864</v>
      </c>
      <c r="V51" s="18">
        <f t="shared" si="30"/>
        <v>0.33104686026449187</v>
      </c>
      <c r="W51" s="18">
        <f t="shared" si="30"/>
        <v>3.162013737704598</v>
      </c>
      <c r="X51" s="18">
        <f t="shared" si="30"/>
        <v>2.7124868951906613</v>
      </c>
      <c r="Y51" s="18">
        <f t="shared" si="30"/>
        <v>3.769070064308125</v>
      </c>
      <c r="Z51" s="18">
        <f t="shared" si="30"/>
        <v>3.578354983465778</v>
      </c>
      <c r="AA51" s="18">
        <f t="shared" si="30"/>
        <v>0.9070666502738959</v>
      </c>
      <c r="AB51" s="18">
        <f t="shared" si="30"/>
        <v>0</v>
      </c>
      <c r="AC51" s="18">
        <f t="shared" si="30"/>
        <v>0.29494464872092335</v>
      </c>
      <c r="AD51" s="18">
        <f t="shared" si="30"/>
        <v>0.8649984213927195</v>
      </c>
      <c r="AE51" s="18">
        <f t="shared" si="30"/>
        <v>2.469766368998583</v>
      </c>
    </row>
    <row r="52" spans="1:31" ht="12.75">
      <c r="A52" s="17" t="s">
        <v>120</v>
      </c>
      <c r="B52" s="18">
        <f>IF(B6=0,0,B49*100/B6)</f>
        <v>4.207498398923676</v>
      </c>
      <c r="C52" s="18">
        <f aca="true" t="shared" si="31" ref="C52:AE52">IF(C6=0,0,C49*100/C6)</f>
        <v>6.359457408319754</v>
      </c>
      <c r="D52" s="18">
        <f t="shared" si="31"/>
        <v>4.659786524974719</v>
      </c>
      <c r="E52" s="18">
        <f t="shared" si="31"/>
        <v>5.1730716362713</v>
      </c>
      <c r="F52" s="18">
        <f t="shared" si="31"/>
        <v>3.5276674669215566</v>
      </c>
      <c r="G52" s="18">
        <f t="shared" si="31"/>
        <v>4.591516462493084</v>
      </c>
      <c r="H52" s="18">
        <f t="shared" si="31"/>
        <v>7.45421543566221</v>
      </c>
      <c r="I52" s="18">
        <f t="shared" si="31"/>
        <v>5.2272495747467635</v>
      </c>
      <c r="J52" s="18">
        <f t="shared" si="31"/>
        <v>10.605697368101696</v>
      </c>
      <c r="K52" s="18">
        <f t="shared" si="31"/>
        <v>2.4083671330215277</v>
      </c>
      <c r="L52" s="18">
        <f t="shared" si="31"/>
        <v>6.497960339033696</v>
      </c>
      <c r="M52" s="18">
        <f t="shared" si="31"/>
        <v>2.0813686889518426</v>
      </c>
      <c r="N52" s="18">
        <f t="shared" si="31"/>
        <v>0.007762931634883177</v>
      </c>
      <c r="O52" s="18">
        <f t="shared" si="31"/>
        <v>4.555651514928085</v>
      </c>
      <c r="P52" s="18">
        <f t="shared" si="31"/>
        <v>7.343530165597823</v>
      </c>
      <c r="Q52" s="18">
        <f t="shared" si="31"/>
        <v>1.4209075783733878</v>
      </c>
      <c r="R52" s="18">
        <f t="shared" si="31"/>
        <v>3.7117066493063873</v>
      </c>
      <c r="S52" s="18">
        <f t="shared" si="31"/>
        <v>0.36375781225329373</v>
      </c>
      <c r="T52" s="18">
        <f t="shared" si="31"/>
        <v>1.3689409013798877</v>
      </c>
      <c r="U52" s="18">
        <f t="shared" si="31"/>
        <v>5.858770622582808</v>
      </c>
      <c r="V52" s="18">
        <f t="shared" si="31"/>
        <v>0.7374025938564494</v>
      </c>
      <c r="W52" s="18">
        <f t="shared" si="31"/>
        <v>5.746405470088612</v>
      </c>
      <c r="X52" s="18">
        <f t="shared" si="31"/>
        <v>3.583962909063453</v>
      </c>
      <c r="Y52" s="18">
        <f t="shared" si="31"/>
        <v>5.42573076353856</v>
      </c>
      <c r="Z52" s="18">
        <f t="shared" si="31"/>
        <v>5.294157938782806</v>
      </c>
      <c r="AA52" s="18">
        <f t="shared" si="31"/>
        <v>0.38317373118323395</v>
      </c>
      <c r="AB52" s="18">
        <f t="shared" si="31"/>
        <v>0</v>
      </c>
      <c r="AC52" s="18">
        <f t="shared" si="31"/>
        <v>0.5578416630033515</v>
      </c>
      <c r="AD52" s="18">
        <f t="shared" si="31"/>
        <v>1.3086661785731502</v>
      </c>
      <c r="AE52" s="18">
        <f t="shared" si="31"/>
        <v>0.13034480248757402</v>
      </c>
    </row>
    <row r="53" spans="1:31" ht="12.75">
      <c r="A53" s="17" t="s">
        <v>121</v>
      </c>
      <c r="B53" s="18">
        <f>IF(B89=0,0,B47*100/B89)</f>
        <v>20.636910223182102</v>
      </c>
      <c r="C53" s="18">
        <f aca="true" t="shared" si="32" ref="C53:AE53">IF(C89=0,0,C47*100/C89)</f>
        <v>5.005778241555049</v>
      </c>
      <c r="D53" s="18">
        <f t="shared" si="32"/>
        <v>7.021746115348412</v>
      </c>
      <c r="E53" s="18">
        <f t="shared" si="32"/>
        <v>17.323157429349298</v>
      </c>
      <c r="F53" s="18">
        <f t="shared" si="32"/>
        <v>3.1888664166781164</v>
      </c>
      <c r="G53" s="18">
        <f t="shared" si="32"/>
        <v>7.488253425146951</v>
      </c>
      <c r="H53" s="18">
        <f t="shared" si="32"/>
        <v>21.046821913907966</v>
      </c>
      <c r="I53" s="18">
        <f t="shared" si="32"/>
        <v>2.4006844768325246</v>
      </c>
      <c r="J53" s="18">
        <f t="shared" si="32"/>
        <v>16.284985210706093</v>
      </c>
      <c r="K53" s="18">
        <f t="shared" si="32"/>
        <v>5.868194343672033</v>
      </c>
      <c r="L53" s="18">
        <f t="shared" si="32"/>
        <v>11.978853663069364</v>
      </c>
      <c r="M53" s="18">
        <f t="shared" si="32"/>
        <v>4.555916337250515</v>
      </c>
      <c r="N53" s="18">
        <f t="shared" si="32"/>
        <v>0.10278304415255339</v>
      </c>
      <c r="O53" s="18">
        <f t="shared" si="32"/>
        <v>15.592274593716942</v>
      </c>
      <c r="P53" s="18">
        <f t="shared" si="32"/>
        <v>13.324134268126192</v>
      </c>
      <c r="Q53" s="18">
        <f t="shared" si="32"/>
        <v>0.789208737273101</v>
      </c>
      <c r="R53" s="18">
        <f t="shared" si="32"/>
        <v>13.667081977117029</v>
      </c>
      <c r="S53" s="18">
        <f t="shared" si="32"/>
        <v>2.523377691103163</v>
      </c>
      <c r="T53" s="18">
        <f t="shared" si="32"/>
        <v>3.2057263292298463</v>
      </c>
      <c r="U53" s="18">
        <f t="shared" si="32"/>
        <v>17.040054860231585</v>
      </c>
      <c r="V53" s="18">
        <f t="shared" si="32"/>
        <v>1.3972044237002512</v>
      </c>
      <c r="W53" s="18">
        <f t="shared" si="32"/>
        <v>16.398726947362963</v>
      </c>
      <c r="X53" s="18">
        <f t="shared" si="32"/>
        <v>15.869370490334392</v>
      </c>
      <c r="Y53" s="18">
        <f t="shared" si="32"/>
        <v>16.12891605633821</v>
      </c>
      <c r="Z53" s="18">
        <f t="shared" si="32"/>
        <v>10.667856407726477</v>
      </c>
      <c r="AA53" s="18">
        <f t="shared" si="32"/>
        <v>0</v>
      </c>
      <c r="AB53" s="18">
        <f t="shared" si="32"/>
        <v>0</v>
      </c>
      <c r="AC53" s="18">
        <f t="shared" si="32"/>
        <v>0.10028118056511395</v>
      </c>
      <c r="AD53" s="18">
        <f t="shared" si="32"/>
        <v>3.7105344059765275</v>
      </c>
      <c r="AE53" s="18">
        <f t="shared" si="32"/>
        <v>1.3326251843868664</v>
      </c>
    </row>
    <row r="54" spans="1:31" ht="12.75">
      <c r="A54" s="17" t="s">
        <v>122</v>
      </c>
      <c r="B54" s="18">
        <f>IF(+(B5-B163)=0,0,+B49*100/(B5-B163))</f>
        <v>4.761439697179487</v>
      </c>
      <c r="C54" s="18">
        <f aca="true" t="shared" si="33" ref="C54:AE54">IF(+(C5-C163)=0,0,+C49*100/(C5-C163))</f>
        <v>7.840428903560598</v>
      </c>
      <c r="D54" s="18">
        <f t="shared" si="33"/>
        <v>6.14079617469337</v>
      </c>
      <c r="E54" s="18">
        <f t="shared" si="33"/>
        <v>6.32396227844266</v>
      </c>
      <c r="F54" s="18">
        <f t="shared" si="33"/>
        <v>4.508828220798873</v>
      </c>
      <c r="G54" s="18">
        <f t="shared" si="33"/>
        <v>5.978151735814335</v>
      </c>
      <c r="H54" s="18">
        <f t="shared" si="33"/>
        <v>9.812836711684788</v>
      </c>
      <c r="I54" s="18">
        <f t="shared" si="33"/>
        <v>6.4411563132101195</v>
      </c>
      <c r="J54" s="18">
        <f t="shared" si="33"/>
        <v>12.299293746935076</v>
      </c>
      <c r="K54" s="18">
        <f t="shared" si="33"/>
        <v>2.799077348571857</v>
      </c>
      <c r="L54" s="18">
        <f t="shared" si="33"/>
        <v>7.982501103618078</v>
      </c>
      <c r="M54" s="18">
        <f t="shared" si="33"/>
        <v>2.561134005142532</v>
      </c>
      <c r="N54" s="18">
        <f t="shared" si="33"/>
        <v>0.02015644901320822</v>
      </c>
      <c r="O54" s="18">
        <f t="shared" si="33"/>
        <v>7.0294816569296765</v>
      </c>
      <c r="P54" s="18">
        <f t="shared" si="33"/>
        <v>8.791057389844948</v>
      </c>
      <c r="Q54" s="18">
        <f t="shared" si="33"/>
        <v>1.748660723086517</v>
      </c>
      <c r="R54" s="18">
        <f t="shared" si="33"/>
        <v>5.411797844592808</v>
      </c>
      <c r="S54" s="18">
        <f t="shared" si="33"/>
        <v>1.8640150341670048</v>
      </c>
      <c r="T54" s="18">
        <f t="shared" si="33"/>
        <v>1.9572295409181637</v>
      </c>
      <c r="U54" s="18">
        <f t="shared" si="33"/>
        <v>7.0525446763153665</v>
      </c>
      <c r="V54" s="18">
        <f t="shared" si="33"/>
        <v>0.8498257550020523</v>
      </c>
      <c r="W54" s="18">
        <f t="shared" si="33"/>
        <v>7.466597678687954</v>
      </c>
      <c r="X54" s="18">
        <f t="shared" si="33"/>
        <v>4.582486055290083</v>
      </c>
      <c r="Y54" s="18">
        <f t="shared" si="33"/>
        <v>6.718959101386461</v>
      </c>
      <c r="Z54" s="18">
        <f t="shared" si="33"/>
        <v>5.860188930114137</v>
      </c>
      <c r="AA54" s="18">
        <f t="shared" si="33"/>
        <v>0.8223107520381681</v>
      </c>
      <c r="AB54" s="18">
        <f t="shared" si="33"/>
        <v>0</v>
      </c>
      <c r="AC54" s="18">
        <f t="shared" si="33"/>
        <v>0.9221847022837351</v>
      </c>
      <c r="AD54" s="18">
        <f t="shared" si="33"/>
        <v>2.218714702846116</v>
      </c>
      <c r="AE54" s="18">
        <f t="shared" si="33"/>
        <v>0.24156492704387042</v>
      </c>
    </row>
    <row r="55" spans="1:31" ht="12.75">
      <c r="A55" s="17" t="s">
        <v>123</v>
      </c>
      <c r="B55" s="18">
        <f>IF(+(B40-B42-B185)=0,0,+B191*100/(B40-B42-B185))</f>
        <v>57.221457386871116</v>
      </c>
      <c r="C55" s="18">
        <f aca="true" t="shared" si="34" ref="C55:AE55">IF(+(C40-C42-C185)=0,0,+C191*100/(C40-C42-C185))</f>
        <v>0</v>
      </c>
      <c r="D55" s="18">
        <f t="shared" si="34"/>
        <v>86.67664670658682</v>
      </c>
      <c r="E55" s="18">
        <f t="shared" si="34"/>
        <v>44.103704929473594</v>
      </c>
      <c r="F55" s="18">
        <f t="shared" si="34"/>
        <v>29.052644144360553</v>
      </c>
      <c r="G55" s="18">
        <f t="shared" si="34"/>
        <v>21.57289226497603</v>
      </c>
      <c r="H55" s="18">
        <f t="shared" si="34"/>
        <v>0</v>
      </c>
      <c r="I55" s="18">
        <f t="shared" si="34"/>
        <v>32.251797163396155</v>
      </c>
      <c r="J55" s="18">
        <f t="shared" si="34"/>
        <v>90.75588841588208</v>
      </c>
      <c r="K55" s="18">
        <f t="shared" si="34"/>
        <v>26.788131033923776</v>
      </c>
      <c r="L55" s="18">
        <f t="shared" si="34"/>
        <v>69.30369537699305</v>
      </c>
      <c r="M55" s="18">
        <f t="shared" si="34"/>
        <v>0</v>
      </c>
      <c r="N55" s="18">
        <f t="shared" si="34"/>
        <v>0</v>
      </c>
      <c r="O55" s="18">
        <f t="shared" si="34"/>
        <v>51.663400466232</v>
      </c>
      <c r="P55" s="18">
        <f t="shared" si="34"/>
        <v>73.82671717439104</v>
      </c>
      <c r="Q55" s="18">
        <f t="shared" si="34"/>
        <v>35.61329311745762</v>
      </c>
      <c r="R55" s="18">
        <f t="shared" si="34"/>
        <v>0</v>
      </c>
      <c r="S55" s="18">
        <f t="shared" si="34"/>
        <v>0</v>
      </c>
      <c r="T55" s="18">
        <f t="shared" si="34"/>
        <v>0</v>
      </c>
      <c r="U55" s="18">
        <f t="shared" si="34"/>
        <v>83.80965353583663</v>
      </c>
      <c r="V55" s="18">
        <f t="shared" si="34"/>
        <v>5.939442011045096</v>
      </c>
      <c r="W55" s="18">
        <f t="shared" si="34"/>
        <v>21.920547245414344</v>
      </c>
      <c r="X55" s="18">
        <f t="shared" si="34"/>
        <v>0</v>
      </c>
      <c r="Y55" s="18">
        <f t="shared" si="34"/>
        <v>46.248382016179114</v>
      </c>
      <c r="Z55" s="18">
        <f t="shared" si="34"/>
        <v>31.737961462893384</v>
      </c>
      <c r="AA55" s="18">
        <f t="shared" si="34"/>
        <v>0</v>
      </c>
      <c r="AB55" s="18">
        <f t="shared" si="34"/>
        <v>0</v>
      </c>
      <c r="AC55" s="18">
        <f t="shared" si="34"/>
        <v>0</v>
      </c>
      <c r="AD55" s="18">
        <f t="shared" si="34"/>
        <v>0</v>
      </c>
      <c r="AE55" s="18">
        <f t="shared" si="34"/>
        <v>0</v>
      </c>
    </row>
    <row r="56" spans="1:31" ht="12.75">
      <c r="A56" s="17" t="s">
        <v>124</v>
      </c>
      <c r="B56" s="18">
        <f>IF(B186=0,0,B47*100/B186)</f>
        <v>27.80314381581925</v>
      </c>
      <c r="C56" s="18">
        <f aca="true" t="shared" si="35" ref="C56:AE56">IF(C186=0,0,C47*100/C186)</f>
        <v>5.340215832477203</v>
      </c>
      <c r="D56" s="18">
        <f t="shared" si="35"/>
        <v>7.428141297919243</v>
      </c>
      <c r="E56" s="18">
        <f t="shared" si="35"/>
        <v>20.234344425221476</v>
      </c>
      <c r="F56" s="18">
        <f t="shared" si="35"/>
        <v>2.984103480806562</v>
      </c>
      <c r="G56" s="18">
        <f t="shared" si="35"/>
        <v>7.556663895474136</v>
      </c>
      <c r="H56" s="18">
        <f t="shared" si="35"/>
        <v>20.82799464194727</v>
      </c>
      <c r="I56" s="18">
        <f t="shared" si="35"/>
        <v>2.462276811719191</v>
      </c>
      <c r="J56" s="18">
        <f t="shared" si="35"/>
        <v>19.693017605677632</v>
      </c>
      <c r="K56" s="18">
        <f t="shared" si="35"/>
        <v>5.159719133277243</v>
      </c>
      <c r="L56" s="18">
        <f t="shared" si="35"/>
        <v>14.479997888015284</v>
      </c>
      <c r="M56" s="18">
        <f t="shared" si="35"/>
        <v>4.5819676260552535</v>
      </c>
      <c r="N56" s="18">
        <f t="shared" si="35"/>
        <v>0.03932011546409576</v>
      </c>
      <c r="O56" s="18">
        <f t="shared" si="35"/>
        <v>16.946245132142327</v>
      </c>
      <c r="P56" s="18">
        <f t="shared" si="35"/>
        <v>15.202900344315049</v>
      </c>
      <c r="Q56" s="18">
        <f t="shared" si="35"/>
        <v>0.8172542645393283</v>
      </c>
      <c r="R56" s="18">
        <f t="shared" si="35"/>
        <v>16.39902264914475</v>
      </c>
      <c r="S56" s="18">
        <f t="shared" si="35"/>
        <v>-3.160583749494034</v>
      </c>
      <c r="T56" s="18">
        <f t="shared" si="35"/>
        <v>3.7482447515846484</v>
      </c>
      <c r="U56" s="18">
        <f t="shared" si="35"/>
        <v>19.109815086872093</v>
      </c>
      <c r="V56" s="18">
        <f t="shared" si="35"/>
        <v>1.1664435366987698</v>
      </c>
      <c r="W56" s="18">
        <f t="shared" si="35"/>
        <v>15.90636209841076</v>
      </c>
      <c r="X56" s="18">
        <f t="shared" si="35"/>
        <v>24.133699002015643</v>
      </c>
      <c r="Y56" s="18">
        <f t="shared" si="35"/>
        <v>18.34055541222563</v>
      </c>
      <c r="Z56" s="18">
        <f t="shared" si="35"/>
        <v>11.333051593251568</v>
      </c>
      <c r="AA56" s="18">
        <f t="shared" si="35"/>
        <v>0</v>
      </c>
      <c r="AB56" s="18">
        <f t="shared" si="35"/>
        <v>0</v>
      </c>
      <c r="AC56" s="18">
        <f t="shared" si="35"/>
        <v>0.0912906892447038</v>
      </c>
      <c r="AD56" s="18">
        <f t="shared" si="35"/>
        <v>3.9574265474066013</v>
      </c>
      <c r="AE56" s="18">
        <f t="shared" si="35"/>
        <v>-1.059468139288854</v>
      </c>
    </row>
    <row r="57" spans="1:31" ht="12.75">
      <c r="A57" s="17" t="s">
        <v>125</v>
      </c>
      <c r="B57" s="25">
        <f>IF(B188=0,0,B187/B188)</f>
        <v>1.0400733704777096</v>
      </c>
      <c r="C57" s="25">
        <f aca="true" t="shared" si="36" ref="C57:AE57">IF(C188=0,0,C187/C188)</f>
        <v>1.0118404886454186</v>
      </c>
      <c r="D57" s="25">
        <f t="shared" si="36"/>
        <v>1.1835530683866071</v>
      </c>
      <c r="E57" s="25">
        <f t="shared" si="36"/>
        <v>2.328730714034262</v>
      </c>
      <c r="F57" s="25">
        <f t="shared" si="36"/>
        <v>3.6411574278096013</v>
      </c>
      <c r="G57" s="25">
        <f t="shared" si="36"/>
        <v>2.4664319005023625</v>
      </c>
      <c r="H57" s="25">
        <f t="shared" si="36"/>
        <v>4.9957043423756655</v>
      </c>
      <c r="I57" s="25">
        <f t="shared" si="36"/>
        <v>1.6294242242954387</v>
      </c>
      <c r="J57" s="25">
        <f t="shared" si="36"/>
        <v>1.379048755635728</v>
      </c>
      <c r="K57" s="25">
        <f t="shared" si="36"/>
        <v>3.8957811717126094</v>
      </c>
      <c r="L57" s="25">
        <f t="shared" si="36"/>
        <v>1.8927720375751644</v>
      </c>
      <c r="M57" s="25">
        <f t="shared" si="36"/>
        <v>1.8796645754404362</v>
      </c>
      <c r="N57" s="25">
        <f t="shared" si="36"/>
        <v>12.860179714285714</v>
      </c>
      <c r="O57" s="25">
        <f t="shared" si="36"/>
        <v>0.9159168842332792</v>
      </c>
      <c r="P57" s="25">
        <f t="shared" si="36"/>
        <v>1.191851717047899</v>
      </c>
      <c r="Q57" s="25">
        <f t="shared" si="36"/>
        <v>1.1010220568518372</v>
      </c>
      <c r="R57" s="25">
        <f t="shared" si="36"/>
        <v>1.0620963197130011</v>
      </c>
      <c r="S57" s="25">
        <f t="shared" si="36"/>
        <v>0.6981106659638587</v>
      </c>
      <c r="T57" s="25">
        <f t="shared" si="36"/>
        <v>0.6217763637790287</v>
      </c>
      <c r="U57" s="25">
        <f t="shared" si="36"/>
        <v>2.3346199790300295</v>
      </c>
      <c r="V57" s="25">
        <f t="shared" si="36"/>
        <v>2.327889641511121</v>
      </c>
      <c r="W57" s="25">
        <f t="shared" si="36"/>
        <v>3.1251017994729504</v>
      </c>
      <c r="X57" s="25">
        <f t="shared" si="36"/>
        <v>1.4826097681266772</v>
      </c>
      <c r="Y57" s="25">
        <f t="shared" si="36"/>
        <v>1.339329931889844</v>
      </c>
      <c r="Z57" s="25">
        <f t="shared" si="36"/>
        <v>1.1409296076067799</v>
      </c>
      <c r="AA57" s="25">
        <f t="shared" si="36"/>
        <v>1.9194048042252805</v>
      </c>
      <c r="AB57" s="25">
        <f t="shared" si="36"/>
        <v>0</v>
      </c>
      <c r="AC57" s="25">
        <f t="shared" si="36"/>
        <v>1.4755403868031853</v>
      </c>
      <c r="AD57" s="25">
        <f t="shared" si="36"/>
        <v>1.1959756121728111</v>
      </c>
      <c r="AE57" s="25">
        <f t="shared" si="36"/>
        <v>0.9483330248589867</v>
      </c>
    </row>
    <row r="58" spans="1:31" ht="12.75">
      <c r="A58" s="17" t="s">
        <v>126</v>
      </c>
      <c r="B58" s="25">
        <f>IF(B188=0,0,B189/B188)</f>
        <v>0.40853774812876975</v>
      </c>
      <c r="C58" s="25">
        <f aca="true" t="shared" si="37" ref="C58:AE58">IF(C188=0,0,C189/C188)</f>
        <v>0.24116278245270656</v>
      </c>
      <c r="D58" s="25">
        <f t="shared" si="37"/>
        <v>0.27493123399411934</v>
      </c>
      <c r="E58" s="25">
        <f t="shared" si="37"/>
        <v>0.9387706643114124</v>
      </c>
      <c r="F58" s="25">
        <f t="shared" si="37"/>
        <v>2.7454930711440837</v>
      </c>
      <c r="G58" s="25">
        <f t="shared" si="37"/>
        <v>1.8309534930570601</v>
      </c>
      <c r="H58" s="25">
        <f t="shared" si="37"/>
        <v>4.703177090559364</v>
      </c>
      <c r="I58" s="25">
        <f t="shared" si="37"/>
        <v>0.6266755056833799</v>
      </c>
      <c r="J58" s="25">
        <f t="shared" si="37"/>
        <v>0.4298996012951411</v>
      </c>
      <c r="K58" s="25">
        <f t="shared" si="37"/>
        <v>2.449626321159814</v>
      </c>
      <c r="L58" s="25">
        <f t="shared" si="37"/>
        <v>0.7462813412170677</v>
      </c>
      <c r="M58" s="25">
        <f t="shared" si="37"/>
        <v>0.9593290980066574</v>
      </c>
      <c r="N58" s="25">
        <f t="shared" si="37"/>
        <v>12.634920634920634</v>
      </c>
      <c r="O58" s="25">
        <f t="shared" si="37"/>
        <v>0.33736621961862256</v>
      </c>
      <c r="P58" s="25">
        <f t="shared" si="37"/>
        <v>0.5591372009226849</v>
      </c>
      <c r="Q58" s="25">
        <f t="shared" si="37"/>
        <v>0.09719077437047624</v>
      </c>
      <c r="R58" s="25">
        <f t="shared" si="37"/>
        <v>0.045103020603793016</v>
      </c>
      <c r="S58" s="25">
        <f t="shared" si="37"/>
        <v>0.45539265938636514</v>
      </c>
      <c r="T58" s="25">
        <f t="shared" si="37"/>
        <v>0.034629665687297355</v>
      </c>
      <c r="U58" s="25">
        <f t="shared" si="37"/>
        <v>1.3412212292835368</v>
      </c>
      <c r="V58" s="25">
        <f t="shared" si="37"/>
        <v>1.55760769357573</v>
      </c>
      <c r="W58" s="25">
        <f t="shared" si="37"/>
        <v>1.8237292127212377</v>
      </c>
      <c r="X58" s="25">
        <f t="shared" si="37"/>
        <v>0.1445044732082204</v>
      </c>
      <c r="Y58" s="25">
        <f t="shared" si="37"/>
        <v>0.6147639463560027</v>
      </c>
      <c r="Z58" s="25">
        <f t="shared" si="37"/>
        <v>0.21148210220273117</v>
      </c>
      <c r="AA58" s="25">
        <f t="shared" si="37"/>
        <v>1.619792460176392</v>
      </c>
      <c r="AB58" s="25">
        <f t="shared" si="37"/>
        <v>0</v>
      </c>
      <c r="AC58" s="25">
        <f t="shared" si="37"/>
        <v>0.7829920364050057</v>
      </c>
      <c r="AD58" s="25">
        <f t="shared" si="37"/>
        <v>0.10589755441521222</v>
      </c>
      <c r="AE58" s="25">
        <f t="shared" si="37"/>
        <v>0.7627756926260472</v>
      </c>
    </row>
    <row r="59" spans="1:31" ht="12.75">
      <c r="A59" s="17" t="s">
        <v>127</v>
      </c>
      <c r="B59" s="18">
        <f>IF(B5=0,0,(B176+B181)*100/B5)</f>
        <v>9.648767019493926</v>
      </c>
      <c r="C59" s="18">
        <f aca="true" t="shared" si="38" ref="C59:AE59">IF(C5=0,0,(C176+C181)*100/C5)</f>
        <v>7.738014175149147</v>
      </c>
      <c r="D59" s="18">
        <f t="shared" si="38"/>
        <v>9.369456967155202</v>
      </c>
      <c r="E59" s="18">
        <f t="shared" si="38"/>
        <v>11.45462027654529</v>
      </c>
      <c r="F59" s="18">
        <f t="shared" si="38"/>
        <v>18.270001929985142</v>
      </c>
      <c r="G59" s="18">
        <f t="shared" si="38"/>
        <v>19.945190944363166</v>
      </c>
      <c r="H59" s="18">
        <f t="shared" si="38"/>
        <v>7.32166109987465</v>
      </c>
      <c r="I59" s="18">
        <f t="shared" si="38"/>
        <v>8.268334239250644</v>
      </c>
      <c r="J59" s="18">
        <f t="shared" si="38"/>
        <v>13.558290394192081</v>
      </c>
      <c r="K59" s="18">
        <f t="shared" si="38"/>
        <v>14.169212118103356</v>
      </c>
      <c r="L59" s="18">
        <f t="shared" si="38"/>
        <v>12.883962561804024</v>
      </c>
      <c r="M59" s="18">
        <f t="shared" si="38"/>
        <v>5.776628369346248</v>
      </c>
      <c r="N59" s="18">
        <f t="shared" si="38"/>
        <v>2.1753912080386937</v>
      </c>
      <c r="O59" s="18">
        <f t="shared" si="38"/>
        <v>9.489734871566773</v>
      </c>
      <c r="P59" s="18">
        <f t="shared" si="38"/>
        <v>17.661845690128793</v>
      </c>
      <c r="Q59" s="18">
        <f t="shared" si="38"/>
        <v>5.020578232377695</v>
      </c>
      <c r="R59" s="18">
        <f t="shared" si="38"/>
        <v>7.191935143403547</v>
      </c>
      <c r="S59" s="18">
        <f t="shared" si="38"/>
        <v>1.3922069912019517</v>
      </c>
      <c r="T59" s="18">
        <f t="shared" si="38"/>
        <v>8.702503194439611</v>
      </c>
      <c r="U59" s="18">
        <f t="shared" si="38"/>
        <v>8.199813067742848</v>
      </c>
      <c r="V59" s="18">
        <f t="shared" si="38"/>
        <v>8.209942683618674</v>
      </c>
      <c r="W59" s="18">
        <f t="shared" si="38"/>
        <v>13.089673879320177</v>
      </c>
      <c r="X59" s="18">
        <f t="shared" si="38"/>
        <v>5.4448286034992455</v>
      </c>
      <c r="Y59" s="18">
        <f t="shared" si="38"/>
        <v>6.645093569681539</v>
      </c>
      <c r="Z59" s="18">
        <f t="shared" si="38"/>
        <v>5.96804204592263</v>
      </c>
      <c r="AA59" s="18">
        <f t="shared" si="38"/>
        <v>2.147202311752114</v>
      </c>
      <c r="AB59" s="18">
        <f t="shared" si="38"/>
        <v>14.005725449121176</v>
      </c>
      <c r="AC59" s="18">
        <f t="shared" si="38"/>
        <v>4.081310565161293</v>
      </c>
      <c r="AD59" s="18">
        <f t="shared" si="38"/>
        <v>6.84464924011396</v>
      </c>
      <c r="AE59" s="18">
        <f t="shared" si="38"/>
        <v>0.6550576124548542</v>
      </c>
    </row>
    <row r="60" spans="1:31" ht="12.75">
      <c r="A60" s="17" t="s">
        <v>128</v>
      </c>
      <c r="B60" s="25">
        <f>IF(+(B180+B193)=0,0,+(B5-B163)/(B180+B193))</f>
        <v>34.70125081836164</v>
      </c>
      <c r="C60" s="25">
        <f aca="true" t="shared" si="39" ref="C60:AE60">IF(+(C180+C193)=0,0,+(C5-C163)/(C180+C193))</f>
        <v>18.15130303717899</v>
      </c>
      <c r="D60" s="25">
        <f t="shared" si="39"/>
        <v>25.822054162025122</v>
      </c>
      <c r="E60" s="25">
        <f t="shared" si="39"/>
        <v>44.796769692111276</v>
      </c>
      <c r="F60" s="25">
        <f t="shared" si="39"/>
        <v>20.585129535718433</v>
      </c>
      <c r="G60" s="25">
        <f t="shared" si="39"/>
        <v>28.26638944115171</v>
      </c>
      <c r="H60" s="25">
        <f t="shared" si="39"/>
        <v>11.276548099724012</v>
      </c>
      <c r="I60" s="25">
        <f t="shared" si="39"/>
        <v>20.122724874063724</v>
      </c>
      <c r="J60" s="25">
        <f t="shared" si="39"/>
        <v>10.60500600212655</v>
      </c>
      <c r="K60" s="25">
        <f t="shared" si="39"/>
        <v>28.170981306533324</v>
      </c>
      <c r="L60" s="25">
        <f t="shared" si="39"/>
        <v>18.331855378538254</v>
      </c>
      <c r="M60" s="25">
        <f t="shared" si="39"/>
        <v>48.16248940541936</v>
      </c>
      <c r="N60" s="25">
        <f t="shared" si="39"/>
        <v>4.057221395881007</v>
      </c>
      <c r="O60" s="25">
        <f t="shared" si="39"/>
        <v>19.01848805607443</v>
      </c>
      <c r="P60" s="25">
        <f t="shared" si="39"/>
        <v>24.624555502475243</v>
      </c>
      <c r="Q60" s="25">
        <f t="shared" si="39"/>
        <v>59.728023944505615</v>
      </c>
      <c r="R60" s="25">
        <f t="shared" si="39"/>
        <v>27.682020904132138</v>
      </c>
      <c r="S60" s="25">
        <f t="shared" si="39"/>
        <v>19.845696378704528</v>
      </c>
      <c r="T60" s="25">
        <f t="shared" si="39"/>
        <v>30.021562107395525</v>
      </c>
      <c r="U60" s="25">
        <f t="shared" si="39"/>
        <v>19.837843597758567</v>
      </c>
      <c r="V60" s="25">
        <f t="shared" si="39"/>
        <v>31.331625962942233</v>
      </c>
      <c r="W60" s="25">
        <f t="shared" si="39"/>
        <v>17.285619139301083</v>
      </c>
      <c r="X60" s="25">
        <f t="shared" si="39"/>
        <v>20.105807355175703</v>
      </c>
      <c r="Y60" s="25">
        <f t="shared" si="39"/>
        <v>20.57070705360735</v>
      </c>
      <c r="Z60" s="25">
        <f t="shared" si="39"/>
        <v>21.870124333157168</v>
      </c>
      <c r="AA60" s="25">
        <f t="shared" si="39"/>
        <v>24.5799056352498</v>
      </c>
      <c r="AB60" s="25">
        <f t="shared" si="39"/>
        <v>77.50272809942406</v>
      </c>
      <c r="AC60" s="25">
        <f t="shared" si="39"/>
        <v>65.062888</v>
      </c>
      <c r="AD60" s="25">
        <f t="shared" si="39"/>
        <v>29.610546494496795</v>
      </c>
      <c r="AE60" s="25">
        <f t="shared" si="39"/>
        <v>258.97605808415574</v>
      </c>
    </row>
    <row r="61" spans="1:31" ht="12.75">
      <c r="A61" s="8" t="s">
        <v>129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ht="12.75">
      <c r="A62" s="9" t="s">
        <v>130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12.75">
      <c r="A63" s="8" t="s">
        <v>131</v>
      </c>
      <c r="B63" s="11">
        <v>2916114827</v>
      </c>
      <c r="C63" s="11">
        <v>17540000</v>
      </c>
      <c r="D63" s="11">
        <v>53448000</v>
      </c>
      <c r="E63" s="11">
        <v>18650670</v>
      </c>
      <c r="F63" s="11">
        <v>72079670</v>
      </c>
      <c r="G63" s="11">
        <v>17335400</v>
      </c>
      <c r="H63" s="11">
        <v>5315000</v>
      </c>
      <c r="I63" s="11">
        <v>34194299</v>
      </c>
      <c r="J63" s="11">
        <v>254189141</v>
      </c>
      <c r="K63" s="11">
        <v>331466730</v>
      </c>
      <c r="L63" s="11">
        <v>91088126</v>
      </c>
      <c r="M63" s="11">
        <v>31491370</v>
      </c>
      <c r="N63" s="11">
        <v>0</v>
      </c>
      <c r="O63" s="11">
        <v>41663565</v>
      </c>
      <c r="P63" s="11">
        <v>49370315</v>
      </c>
      <c r="Q63" s="11">
        <v>7880000</v>
      </c>
      <c r="R63" s="11">
        <v>12890150</v>
      </c>
      <c r="S63" s="11">
        <v>0</v>
      </c>
      <c r="T63" s="11">
        <v>21419006</v>
      </c>
      <c r="U63" s="11">
        <v>71799503</v>
      </c>
      <c r="V63" s="11">
        <v>69625088</v>
      </c>
      <c r="W63" s="11">
        <v>110608897</v>
      </c>
      <c r="X63" s="11">
        <v>26000000</v>
      </c>
      <c r="Y63" s="11">
        <v>51762945</v>
      </c>
      <c r="Z63" s="11">
        <v>54636600</v>
      </c>
      <c r="AA63" s="11">
        <v>0</v>
      </c>
      <c r="AB63" s="11">
        <v>9939000</v>
      </c>
      <c r="AC63" s="11">
        <v>7112901</v>
      </c>
      <c r="AD63" s="11">
        <v>13912525</v>
      </c>
      <c r="AE63" s="11">
        <v>0</v>
      </c>
    </row>
    <row r="64" spans="1:31" ht="12.75">
      <c r="A64" s="17" t="s">
        <v>132</v>
      </c>
      <c r="B64" s="24">
        <v>1343534600</v>
      </c>
      <c r="C64" s="24">
        <v>2700000</v>
      </c>
      <c r="D64" s="24">
        <v>12500000</v>
      </c>
      <c r="E64" s="24">
        <v>5690000</v>
      </c>
      <c r="F64" s="24">
        <v>26109957</v>
      </c>
      <c r="G64" s="24">
        <v>7542000</v>
      </c>
      <c r="H64" s="24">
        <v>0</v>
      </c>
      <c r="I64" s="24">
        <v>7860000</v>
      </c>
      <c r="J64" s="24">
        <v>57316592</v>
      </c>
      <c r="K64" s="24">
        <v>48430000</v>
      </c>
      <c r="L64" s="24">
        <v>24128145</v>
      </c>
      <c r="M64" s="24">
        <v>5054390</v>
      </c>
      <c r="N64" s="24">
        <v>0</v>
      </c>
      <c r="O64" s="24">
        <v>11637284</v>
      </c>
      <c r="P64" s="24">
        <v>21726431</v>
      </c>
      <c r="Q64" s="24">
        <v>3330000</v>
      </c>
      <c r="R64" s="24">
        <v>2931580</v>
      </c>
      <c r="S64" s="24">
        <v>0</v>
      </c>
      <c r="T64" s="24">
        <v>3080000</v>
      </c>
      <c r="U64" s="24">
        <v>24358000</v>
      </c>
      <c r="V64" s="24">
        <v>22100351</v>
      </c>
      <c r="W64" s="24">
        <v>31390350</v>
      </c>
      <c r="X64" s="24">
        <v>6000000</v>
      </c>
      <c r="Y64" s="24">
        <v>20202485</v>
      </c>
      <c r="Z64" s="24">
        <v>20120000</v>
      </c>
      <c r="AA64" s="24">
        <v>0</v>
      </c>
      <c r="AB64" s="24">
        <v>0</v>
      </c>
      <c r="AC64" s="24">
        <v>3000000</v>
      </c>
      <c r="AD64" s="24">
        <v>1043350</v>
      </c>
      <c r="AE64" s="24">
        <v>0</v>
      </c>
    </row>
    <row r="65" spans="1:31" ht="12.75">
      <c r="A65" s="17" t="s">
        <v>133</v>
      </c>
      <c r="B65" s="24">
        <v>576953963</v>
      </c>
      <c r="C65" s="24">
        <v>9050000</v>
      </c>
      <c r="D65" s="24">
        <v>14280000</v>
      </c>
      <c r="E65" s="24">
        <v>10877670</v>
      </c>
      <c r="F65" s="24">
        <v>6065958</v>
      </c>
      <c r="G65" s="24">
        <v>6048400</v>
      </c>
      <c r="H65" s="24">
        <v>5315000</v>
      </c>
      <c r="I65" s="24">
        <v>10912953</v>
      </c>
      <c r="J65" s="24">
        <v>86632105</v>
      </c>
      <c r="K65" s="24">
        <v>67574130</v>
      </c>
      <c r="L65" s="24">
        <v>35519983</v>
      </c>
      <c r="M65" s="24">
        <v>3528430</v>
      </c>
      <c r="N65" s="24">
        <v>0</v>
      </c>
      <c r="O65" s="24">
        <v>4526281</v>
      </c>
      <c r="P65" s="24">
        <v>16390184</v>
      </c>
      <c r="Q65" s="24">
        <v>240000</v>
      </c>
      <c r="R65" s="24">
        <v>9678570</v>
      </c>
      <c r="S65" s="24">
        <v>0</v>
      </c>
      <c r="T65" s="24">
        <v>15309006</v>
      </c>
      <c r="U65" s="24">
        <v>15431434</v>
      </c>
      <c r="V65" s="24">
        <v>15595240</v>
      </c>
      <c r="W65" s="24">
        <v>34566707</v>
      </c>
      <c r="X65" s="24">
        <v>20000000</v>
      </c>
      <c r="Y65" s="24">
        <v>10968112</v>
      </c>
      <c r="Z65" s="24">
        <v>20677000</v>
      </c>
      <c r="AA65" s="24">
        <v>0</v>
      </c>
      <c r="AB65" s="24">
        <v>0</v>
      </c>
      <c r="AC65" s="24">
        <v>2158537</v>
      </c>
      <c r="AD65" s="24">
        <v>4016000</v>
      </c>
      <c r="AE65" s="24">
        <v>0</v>
      </c>
    </row>
    <row r="66" spans="1:31" ht="12.75">
      <c r="A66" s="17" t="s">
        <v>134</v>
      </c>
      <c r="B66" s="24">
        <v>698711138</v>
      </c>
      <c r="C66" s="24">
        <v>3890000</v>
      </c>
      <c r="D66" s="24">
        <v>25168000</v>
      </c>
      <c r="E66" s="24">
        <v>1446000</v>
      </c>
      <c r="F66" s="24">
        <v>32653755</v>
      </c>
      <c r="G66" s="24">
        <v>3730000</v>
      </c>
      <c r="H66" s="24">
        <v>0</v>
      </c>
      <c r="I66" s="24">
        <v>12381346</v>
      </c>
      <c r="J66" s="24">
        <v>91115444</v>
      </c>
      <c r="K66" s="24">
        <v>197549732</v>
      </c>
      <c r="L66" s="24">
        <v>26879998</v>
      </c>
      <c r="M66" s="24">
        <v>9069830</v>
      </c>
      <c r="N66" s="24">
        <v>0</v>
      </c>
      <c r="O66" s="24">
        <v>22500000</v>
      </c>
      <c r="P66" s="24">
        <v>11243700</v>
      </c>
      <c r="Q66" s="24">
        <v>4050000</v>
      </c>
      <c r="R66" s="24">
        <v>0</v>
      </c>
      <c r="S66" s="24">
        <v>0</v>
      </c>
      <c r="T66" s="24">
        <v>3000000</v>
      </c>
      <c r="U66" s="24">
        <v>29330069</v>
      </c>
      <c r="V66" s="24">
        <v>29768497</v>
      </c>
      <c r="W66" s="24">
        <v>36171840</v>
      </c>
      <c r="X66" s="24">
        <v>0</v>
      </c>
      <c r="Y66" s="24">
        <v>9747436</v>
      </c>
      <c r="Z66" s="24">
        <v>11359600</v>
      </c>
      <c r="AA66" s="24">
        <v>0</v>
      </c>
      <c r="AB66" s="24">
        <v>9939000</v>
      </c>
      <c r="AC66" s="24">
        <v>1954364</v>
      </c>
      <c r="AD66" s="24">
        <v>8358008</v>
      </c>
      <c r="AE66" s="24">
        <v>0</v>
      </c>
    </row>
    <row r="67" spans="1:31" ht="12.75">
      <c r="A67" s="17" t="s">
        <v>135</v>
      </c>
      <c r="B67" s="24">
        <v>296915126</v>
      </c>
      <c r="C67" s="24">
        <v>1900000</v>
      </c>
      <c r="D67" s="24">
        <v>1500000</v>
      </c>
      <c r="E67" s="24">
        <v>637000</v>
      </c>
      <c r="F67" s="24">
        <v>7250000</v>
      </c>
      <c r="G67" s="24">
        <v>15000</v>
      </c>
      <c r="H67" s="24">
        <v>0</v>
      </c>
      <c r="I67" s="24">
        <v>3040000</v>
      </c>
      <c r="J67" s="24">
        <v>19125000</v>
      </c>
      <c r="K67" s="24">
        <v>17912868</v>
      </c>
      <c r="L67" s="24">
        <v>4560000</v>
      </c>
      <c r="M67" s="24">
        <v>13838720</v>
      </c>
      <c r="N67" s="24">
        <v>0</v>
      </c>
      <c r="O67" s="24">
        <v>3000000</v>
      </c>
      <c r="P67" s="24">
        <v>10000</v>
      </c>
      <c r="Q67" s="24">
        <v>260000</v>
      </c>
      <c r="R67" s="24">
        <v>280000</v>
      </c>
      <c r="S67" s="24">
        <v>0</v>
      </c>
      <c r="T67" s="24">
        <v>30000</v>
      </c>
      <c r="U67" s="24">
        <v>2680000</v>
      </c>
      <c r="V67" s="24">
        <v>2161000</v>
      </c>
      <c r="W67" s="24">
        <v>8480000</v>
      </c>
      <c r="X67" s="24">
        <v>0</v>
      </c>
      <c r="Y67" s="24">
        <v>10844912</v>
      </c>
      <c r="Z67" s="24">
        <v>2480000</v>
      </c>
      <c r="AA67" s="24">
        <v>0</v>
      </c>
      <c r="AB67" s="24">
        <v>0</v>
      </c>
      <c r="AC67" s="24">
        <v>0</v>
      </c>
      <c r="AD67" s="24">
        <v>495167</v>
      </c>
      <c r="AE67" s="24">
        <v>0</v>
      </c>
    </row>
    <row r="68" spans="1:31" ht="12.75">
      <c r="A68" s="8" t="s">
        <v>136</v>
      </c>
      <c r="B68" s="11">
        <v>1530912691</v>
      </c>
      <c r="C68" s="11">
        <v>9889000</v>
      </c>
      <c r="D68" s="11">
        <v>5918000</v>
      </c>
      <c r="E68" s="11">
        <v>4430000</v>
      </c>
      <c r="F68" s="11">
        <v>49154517</v>
      </c>
      <c r="G68" s="11">
        <v>32443500</v>
      </c>
      <c r="H68" s="11">
        <v>0</v>
      </c>
      <c r="I68" s="11">
        <v>8113000</v>
      </c>
      <c r="J68" s="11">
        <v>62997240</v>
      </c>
      <c r="K68" s="11">
        <v>44979000</v>
      </c>
      <c r="L68" s="11">
        <v>24530026</v>
      </c>
      <c r="M68" s="11">
        <v>11718780</v>
      </c>
      <c r="N68" s="11">
        <v>1139300</v>
      </c>
      <c r="O68" s="11">
        <v>4200000</v>
      </c>
      <c r="P68" s="11">
        <v>12127527</v>
      </c>
      <c r="Q68" s="11">
        <v>5246104</v>
      </c>
      <c r="R68" s="11">
        <v>2104000</v>
      </c>
      <c r="S68" s="11">
        <v>48000</v>
      </c>
      <c r="T68" s="11">
        <v>7275894</v>
      </c>
      <c r="U68" s="11">
        <v>75989403</v>
      </c>
      <c r="V68" s="11">
        <v>27600177</v>
      </c>
      <c r="W68" s="11">
        <v>94874597</v>
      </c>
      <c r="X68" s="11">
        <v>28138000</v>
      </c>
      <c r="Y68" s="11">
        <v>17323223</v>
      </c>
      <c r="Z68" s="11">
        <v>3747000</v>
      </c>
      <c r="AA68" s="11">
        <v>0</v>
      </c>
      <c r="AB68" s="11">
        <v>504000</v>
      </c>
      <c r="AC68" s="11">
        <v>829799</v>
      </c>
      <c r="AD68" s="11">
        <v>2427058</v>
      </c>
      <c r="AE68" s="11">
        <v>0</v>
      </c>
    </row>
    <row r="69" spans="1:31" ht="12.75">
      <c r="A69" s="17" t="s">
        <v>137</v>
      </c>
      <c r="B69" s="24">
        <v>124796261</v>
      </c>
      <c r="C69" s="24">
        <v>150000</v>
      </c>
      <c r="D69" s="24">
        <v>0</v>
      </c>
      <c r="E69" s="24">
        <v>50000</v>
      </c>
      <c r="F69" s="24">
        <v>993500</v>
      </c>
      <c r="G69" s="24">
        <v>60000</v>
      </c>
      <c r="H69" s="24">
        <v>0</v>
      </c>
      <c r="I69" s="24">
        <v>0</v>
      </c>
      <c r="J69" s="24">
        <v>1982000</v>
      </c>
      <c r="K69" s="24">
        <v>2869000</v>
      </c>
      <c r="L69" s="24">
        <v>36155</v>
      </c>
      <c r="M69" s="24">
        <v>0</v>
      </c>
      <c r="N69" s="24">
        <v>35000</v>
      </c>
      <c r="O69" s="24">
        <v>400000</v>
      </c>
      <c r="P69" s="24">
        <v>25000</v>
      </c>
      <c r="Q69" s="24">
        <v>0</v>
      </c>
      <c r="R69" s="24">
        <v>290000</v>
      </c>
      <c r="S69" s="24">
        <v>0</v>
      </c>
      <c r="T69" s="24">
        <v>0</v>
      </c>
      <c r="U69" s="24">
        <v>28550</v>
      </c>
      <c r="V69" s="24">
        <v>540000</v>
      </c>
      <c r="W69" s="24">
        <v>0</v>
      </c>
      <c r="X69" s="24">
        <v>0</v>
      </c>
      <c r="Y69" s="24">
        <v>264440</v>
      </c>
      <c r="Z69" s="24">
        <v>0</v>
      </c>
      <c r="AA69" s="24">
        <v>0</v>
      </c>
      <c r="AB69" s="24">
        <v>0</v>
      </c>
      <c r="AC69" s="24">
        <v>0</v>
      </c>
      <c r="AD69" s="24">
        <v>20000</v>
      </c>
      <c r="AE69" s="24">
        <v>0</v>
      </c>
    </row>
    <row r="70" spans="1:31" ht="12.75">
      <c r="A70" s="17" t="s">
        <v>138</v>
      </c>
      <c r="B70" s="24">
        <v>1395549179</v>
      </c>
      <c r="C70" s="24">
        <v>9739000</v>
      </c>
      <c r="D70" s="24">
        <v>5918000</v>
      </c>
      <c r="E70" s="24">
        <v>4380000</v>
      </c>
      <c r="F70" s="24">
        <v>48161017</v>
      </c>
      <c r="G70" s="24">
        <v>32383500</v>
      </c>
      <c r="H70" s="24">
        <v>0</v>
      </c>
      <c r="I70" s="24">
        <v>7840000</v>
      </c>
      <c r="J70" s="24">
        <v>61015240</v>
      </c>
      <c r="K70" s="24">
        <v>41010000</v>
      </c>
      <c r="L70" s="24">
        <v>24493871</v>
      </c>
      <c r="M70" s="24">
        <v>10868780</v>
      </c>
      <c r="N70" s="24">
        <v>1104300</v>
      </c>
      <c r="O70" s="24">
        <v>3800000</v>
      </c>
      <c r="P70" s="24">
        <v>12102527</v>
      </c>
      <c r="Q70" s="24">
        <v>5246104</v>
      </c>
      <c r="R70" s="24">
        <v>1814000</v>
      </c>
      <c r="S70" s="24">
        <v>0</v>
      </c>
      <c r="T70" s="24">
        <v>7275894</v>
      </c>
      <c r="U70" s="24">
        <v>75938553</v>
      </c>
      <c r="V70" s="24">
        <v>27060177</v>
      </c>
      <c r="W70" s="24">
        <v>94874597</v>
      </c>
      <c r="X70" s="24">
        <v>28138000</v>
      </c>
      <c r="Y70" s="24">
        <v>17058783</v>
      </c>
      <c r="Z70" s="24">
        <v>3747000</v>
      </c>
      <c r="AA70" s="24">
        <v>0</v>
      </c>
      <c r="AB70" s="24">
        <v>504000</v>
      </c>
      <c r="AC70" s="24">
        <v>829799</v>
      </c>
      <c r="AD70" s="24">
        <v>2407058</v>
      </c>
      <c r="AE70" s="24">
        <v>0</v>
      </c>
    </row>
    <row r="71" spans="1:31" ht="12.75">
      <c r="A71" s="17" t="s">
        <v>139</v>
      </c>
      <c r="B71" s="24">
        <v>10567251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273000</v>
      </c>
      <c r="J71" s="24">
        <v>0</v>
      </c>
      <c r="K71" s="24">
        <v>1100000</v>
      </c>
      <c r="L71" s="24">
        <v>0</v>
      </c>
      <c r="M71" s="24">
        <v>850000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48000</v>
      </c>
      <c r="T71" s="24">
        <v>0</v>
      </c>
      <c r="U71" s="24">
        <v>22300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ht="12.75">
      <c r="A72" s="8" t="s">
        <v>140</v>
      </c>
      <c r="B72" s="11">
        <v>536233814</v>
      </c>
      <c r="C72" s="11">
        <v>395000</v>
      </c>
      <c r="D72" s="11">
        <v>2211000</v>
      </c>
      <c r="E72" s="11">
        <v>3143050</v>
      </c>
      <c r="F72" s="11">
        <v>33338611</v>
      </c>
      <c r="G72" s="11">
        <v>12665108</v>
      </c>
      <c r="H72" s="11">
        <v>589500</v>
      </c>
      <c r="I72" s="11">
        <v>700000</v>
      </c>
      <c r="J72" s="11">
        <v>28205000</v>
      </c>
      <c r="K72" s="11">
        <v>39538000</v>
      </c>
      <c r="L72" s="11">
        <v>17205560</v>
      </c>
      <c r="M72" s="11">
        <v>2624570</v>
      </c>
      <c r="N72" s="11">
        <v>11473300</v>
      </c>
      <c r="O72" s="11">
        <v>4919473</v>
      </c>
      <c r="P72" s="11">
        <v>2648030</v>
      </c>
      <c r="Q72" s="11">
        <v>1594475</v>
      </c>
      <c r="R72" s="11">
        <v>599560</v>
      </c>
      <c r="S72" s="11">
        <v>221470</v>
      </c>
      <c r="T72" s="11">
        <v>1850000</v>
      </c>
      <c r="U72" s="11">
        <v>2956205</v>
      </c>
      <c r="V72" s="11">
        <v>3289837</v>
      </c>
      <c r="W72" s="11">
        <v>14370000</v>
      </c>
      <c r="X72" s="11">
        <v>2790000</v>
      </c>
      <c r="Y72" s="11">
        <v>5859912</v>
      </c>
      <c r="Z72" s="11">
        <v>6995000</v>
      </c>
      <c r="AA72" s="11">
        <v>460000</v>
      </c>
      <c r="AB72" s="11">
        <v>216000</v>
      </c>
      <c r="AC72" s="11">
        <v>200000</v>
      </c>
      <c r="AD72" s="11">
        <v>922800</v>
      </c>
      <c r="AE72" s="11">
        <v>295000</v>
      </c>
    </row>
    <row r="73" spans="1:31" ht="12.75">
      <c r="A73" s="8" t="s">
        <v>141</v>
      </c>
      <c r="B73" s="11">
        <v>797057999</v>
      </c>
      <c r="C73" s="11">
        <v>1946000</v>
      </c>
      <c r="D73" s="11">
        <v>9004000</v>
      </c>
      <c r="E73" s="11">
        <v>42976330</v>
      </c>
      <c r="F73" s="11">
        <v>44963877</v>
      </c>
      <c r="G73" s="11">
        <v>30441400</v>
      </c>
      <c r="H73" s="11">
        <v>2410500</v>
      </c>
      <c r="I73" s="11">
        <v>9761048</v>
      </c>
      <c r="J73" s="11">
        <v>30446112</v>
      </c>
      <c r="K73" s="11">
        <v>36725479</v>
      </c>
      <c r="L73" s="11">
        <v>19106573</v>
      </c>
      <c r="M73" s="11">
        <v>5789000</v>
      </c>
      <c r="N73" s="11">
        <v>5576209</v>
      </c>
      <c r="O73" s="11">
        <v>10189881</v>
      </c>
      <c r="P73" s="11">
        <v>39768219</v>
      </c>
      <c r="Q73" s="11">
        <v>6970836</v>
      </c>
      <c r="R73" s="11">
        <v>2202869</v>
      </c>
      <c r="S73" s="11">
        <v>360000</v>
      </c>
      <c r="T73" s="11">
        <v>0</v>
      </c>
      <c r="U73" s="11">
        <v>3972062</v>
      </c>
      <c r="V73" s="11">
        <v>41849200</v>
      </c>
      <c r="W73" s="11">
        <v>24432800</v>
      </c>
      <c r="X73" s="11">
        <v>4000000</v>
      </c>
      <c r="Y73" s="11">
        <v>13424111</v>
      </c>
      <c r="Z73" s="11">
        <v>37304000</v>
      </c>
      <c r="AA73" s="11">
        <v>575000</v>
      </c>
      <c r="AB73" s="11">
        <v>15523000</v>
      </c>
      <c r="AC73" s="11">
        <v>2150000</v>
      </c>
      <c r="AD73" s="11">
        <v>2761817</v>
      </c>
      <c r="AE73" s="11">
        <v>0</v>
      </c>
    </row>
    <row r="74" spans="1:31" ht="12.75">
      <c r="A74" s="8" t="s">
        <v>142</v>
      </c>
      <c r="B74" s="11">
        <v>500000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50000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15600</v>
      </c>
      <c r="V74" s="11">
        <v>10000</v>
      </c>
      <c r="W74" s="11">
        <v>51800</v>
      </c>
      <c r="X74" s="11">
        <v>0</v>
      </c>
      <c r="Y74" s="11">
        <v>1500000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</row>
    <row r="75" spans="1:31" ht="25.5">
      <c r="A75" s="26" t="s">
        <v>143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2.75">
      <c r="A76" s="9" t="s">
        <v>131</v>
      </c>
      <c r="B76" s="28">
        <f>IF(B40=0,0,B63*100/B40)</f>
        <v>50.444662945305254</v>
      </c>
      <c r="C76" s="28">
        <f aca="true" t="shared" si="40" ref="C76:AE76">IF(C40=0,0,C63*100/C40)</f>
        <v>58.918374202216995</v>
      </c>
      <c r="D76" s="28">
        <f t="shared" si="40"/>
        <v>75.72576189059379</v>
      </c>
      <c r="E76" s="28">
        <f t="shared" si="40"/>
        <v>26.95181578626027</v>
      </c>
      <c r="F76" s="28">
        <f t="shared" si="40"/>
        <v>36.123519648706186</v>
      </c>
      <c r="G76" s="28">
        <f t="shared" si="40"/>
        <v>18.663211341010637</v>
      </c>
      <c r="H76" s="28">
        <f t="shared" si="40"/>
        <v>63.920625375826816</v>
      </c>
      <c r="I76" s="28">
        <f t="shared" si="40"/>
        <v>64.80077725383363</v>
      </c>
      <c r="J76" s="28">
        <f t="shared" si="40"/>
        <v>67.63272577491358</v>
      </c>
      <c r="K76" s="28">
        <f t="shared" si="40"/>
        <v>73.21037836692572</v>
      </c>
      <c r="L76" s="28">
        <f t="shared" si="40"/>
        <v>59.95389661778098</v>
      </c>
      <c r="M76" s="28">
        <f t="shared" si="40"/>
        <v>61.00174493430539</v>
      </c>
      <c r="N76" s="28">
        <f t="shared" si="40"/>
        <v>0</v>
      </c>
      <c r="O76" s="28">
        <f t="shared" si="40"/>
        <v>68.3312619492598</v>
      </c>
      <c r="P76" s="28">
        <f t="shared" si="40"/>
        <v>47.51070285549628</v>
      </c>
      <c r="Q76" s="28">
        <f t="shared" si="40"/>
        <v>36.32773611126798</v>
      </c>
      <c r="R76" s="28">
        <f t="shared" si="40"/>
        <v>72.43049352350246</v>
      </c>
      <c r="S76" s="28">
        <f t="shared" si="40"/>
        <v>0</v>
      </c>
      <c r="T76" s="28">
        <f t="shared" si="40"/>
        <v>70.12301890004551</v>
      </c>
      <c r="U76" s="28">
        <f t="shared" si="40"/>
        <v>46.40225959112101</v>
      </c>
      <c r="V76" s="28">
        <f t="shared" si="40"/>
        <v>48.90284765013282</v>
      </c>
      <c r="W76" s="28">
        <f t="shared" si="40"/>
        <v>45.268789319441936</v>
      </c>
      <c r="X76" s="28">
        <f t="shared" si="40"/>
        <v>42.67331932773109</v>
      </c>
      <c r="Y76" s="28">
        <f t="shared" si="40"/>
        <v>57.59745742612253</v>
      </c>
      <c r="Z76" s="28">
        <f t="shared" si="40"/>
        <v>53.20920973952744</v>
      </c>
      <c r="AA76" s="28">
        <f t="shared" si="40"/>
        <v>0</v>
      </c>
      <c r="AB76" s="28">
        <f t="shared" si="40"/>
        <v>37.9611947139256</v>
      </c>
      <c r="AC76" s="28">
        <f t="shared" si="40"/>
        <v>69.10626949197004</v>
      </c>
      <c r="AD76" s="28">
        <f t="shared" si="40"/>
        <v>69.47855594730376</v>
      </c>
      <c r="AE76" s="28">
        <f t="shared" si="40"/>
        <v>0</v>
      </c>
    </row>
    <row r="77" spans="1:31" ht="12.75">
      <c r="A77" s="17" t="s">
        <v>144</v>
      </c>
      <c r="B77" s="18">
        <f>IF(B40=0,0,B64*100/B40)</f>
        <v>23.24124874125045</v>
      </c>
      <c r="C77" s="18">
        <f aca="true" t="shared" si="41" ref="C77:AE77">IF(C40=0,0,C64*100/C40)</f>
        <v>9.069533087000336</v>
      </c>
      <c r="D77" s="18">
        <f t="shared" si="41"/>
        <v>17.71014862356725</v>
      </c>
      <c r="E77" s="18">
        <f t="shared" si="41"/>
        <v>8.222537411461408</v>
      </c>
      <c r="F77" s="18">
        <f t="shared" si="41"/>
        <v>13.085292215077754</v>
      </c>
      <c r="G77" s="18">
        <f t="shared" si="41"/>
        <v>8.119682264839705</v>
      </c>
      <c r="H77" s="18">
        <f t="shared" si="41"/>
        <v>0</v>
      </c>
      <c r="I77" s="18">
        <f t="shared" si="41"/>
        <v>14.895293195369565</v>
      </c>
      <c r="J77" s="18">
        <f t="shared" si="41"/>
        <v>15.250365668014926</v>
      </c>
      <c r="K77" s="18">
        <f t="shared" si="41"/>
        <v>10.696634996550673</v>
      </c>
      <c r="L77" s="18">
        <f t="shared" si="41"/>
        <v>15.881063475922526</v>
      </c>
      <c r="M77" s="18">
        <f t="shared" si="41"/>
        <v>9.790828712072667</v>
      </c>
      <c r="N77" s="18">
        <f t="shared" si="41"/>
        <v>0</v>
      </c>
      <c r="O77" s="18">
        <f t="shared" si="41"/>
        <v>19.0859879941126</v>
      </c>
      <c r="P77" s="18">
        <f t="shared" si="41"/>
        <v>20.90807010956772</v>
      </c>
      <c r="Q77" s="18">
        <f t="shared" si="41"/>
        <v>15.351695590167814</v>
      </c>
      <c r="R77" s="18">
        <f t="shared" si="41"/>
        <v>16.472716469833895</v>
      </c>
      <c r="S77" s="18">
        <f t="shared" si="41"/>
        <v>0</v>
      </c>
      <c r="T77" s="18">
        <f t="shared" si="41"/>
        <v>10.083516397172687</v>
      </c>
      <c r="U77" s="18">
        <f t="shared" si="41"/>
        <v>15.74197859169757</v>
      </c>
      <c r="V77" s="18">
        <f t="shared" si="41"/>
        <v>15.522710692551806</v>
      </c>
      <c r="W77" s="18">
        <f t="shared" si="41"/>
        <v>12.847096204327435</v>
      </c>
      <c r="X77" s="18">
        <f t="shared" si="41"/>
        <v>9.847689075630251</v>
      </c>
      <c r="Y77" s="18">
        <f t="shared" si="41"/>
        <v>22.4796284231776</v>
      </c>
      <c r="Z77" s="18">
        <f t="shared" si="41"/>
        <v>19.594361654262748</v>
      </c>
      <c r="AA77" s="18">
        <f t="shared" si="41"/>
        <v>0</v>
      </c>
      <c r="AB77" s="18">
        <f t="shared" si="41"/>
        <v>0</v>
      </c>
      <c r="AC77" s="18">
        <f t="shared" si="41"/>
        <v>29.146871083389197</v>
      </c>
      <c r="AD77" s="18">
        <f t="shared" si="41"/>
        <v>5.210445361113053</v>
      </c>
      <c r="AE77" s="18">
        <f t="shared" si="41"/>
        <v>0</v>
      </c>
    </row>
    <row r="78" spans="1:31" ht="12.75">
      <c r="A78" s="17" t="s">
        <v>145</v>
      </c>
      <c r="B78" s="18">
        <f>IF(B40=0,0,B65*100/B40)</f>
        <v>9.980487712287578</v>
      </c>
      <c r="C78" s="18">
        <f aca="true" t="shared" si="42" ref="C78:AE78">IF(C40=0,0,C65*100/C40)</f>
        <v>30.399731273093717</v>
      </c>
      <c r="D78" s="18">
        <f t="shared" si="42"/>
        <v>20.232073787563227</v>
      </c>
      <c r="E78" s="18">
        <f t="shared" si="42"/>
        <v>15.719164942799896</v>
      </c>
      <c r="F78" s="18">
        <f t="shared" si="42"/>
        <v>3.0400215900159706</v>
      </c>
      <c r="G78" s="18">
        <f t="shared" si="42"/>
        <v>6.511679423316954</v>
      </c>
      <c r="H78" s="18">
        <f t="shared" si="42"/>
        <v>63.920625375826816</v>
      </c>
      <c r="I78" s="18">
        <f t="shared" si="42"/>
        <v>20.680869537186755</v>
      </c>
      <c r="J78" s="18">
        <f t="shared" si="42"/>
        <v>23.050415834909796</v>
      </c>
      <c r="K78" s="18">
        <f t="shared" si="42"/>
        <v>14.924959814566687</v>
      </c>
      <c r="L78" s="18">
        <f t="shared" si="42"/>
        <v>23.379132738413542</v>
      </c>
      <c r="M78" s="18">
        <f t="shared" si="42"/>
        <v>6.834900700685654</v>
      </c>
      <c r="N78" s="18">
        <f t="shared" si="42"/>
        <v>0</v>
      </c>
      <c r="O78" s="18">
        <f t="shared" si="42"/>
        <v>7.423428424018867</v>
      </c>
      <c r="P78" s="18">
        <f t="shared" si="42"/>
        <v>15.772821416491052</v>
      </c>
      <c r="Q78" s="18">
        <f t="shared" si="42"/>
        <v>1.1064285110030858</v>
      </c>
      <c r="R78" s="18">
        <f t="shared" si="42"/>
        <v>54.38444096474946</v>
      </c>
      <c r="S78" s="18">
        <f t="shared" si="42"/>
        <v>0</v>
      </c>
      <c r="T78" s="18">
        <f t="shared" si="42"/>
        <v>50.119679553706185</v>
      </c>
      <c r="U78" s="18">
        <f t="shared" si="42"/>
        <v>9.97295770043493</v>
      </c>
      <c r="V78" s="18">
        <f t="shared" si="42"/>
        <v>10.953690224237237</v>
      </c>
      <c r="W78" s="18">
        <f t="shared" si="42"/>
        <v>14.147080561248874</v>
      </c>
      <c r="X78" s="18">
        <f t="shared" si="42"/>
        <v>32.825630252100844</v>
      </c>
      <c r="Y78" s="18">
        <f t="shared" si="42"/>
        <v>12.204393779467988</v>
      </c>
      <c r="Z78" s="18">
        <f t="shared" si="42"/>
        <v>20.136809936639704</v>
      </c>
      <c r="AA78" s="18">
        <f t="shared" si="42"/>
        <v>0</v>
      </c>
      <c r="AB78" s="18">
        <f t="shared" si="42"/>
        <v>0</v>
      </c>
      <c r="AC78" s="18">
        <f t="shared" si="42"/>
        <v>20.971533222575225</v>
      </c>
      <c r="AD78" s="18">
        <f t="shared" si="42"/>
        <v>20.055732563598045</v>
      </c>
      <c r="AE78" s="18">
        <f t="shared" si="42"/>
        <v>0</v>
      </c>
    </row>
    <row r="79" spans="1:31" ht="12.75">
      <c r="A79" s="17" t="s">
        <v>146</v>
      </c>
      <c r="B79" s="18">
        <f>IF(B40=0,0,B66*100/B40)</f>
        <v>12.086714667817388</v>
      </c>
      <c r="C79" s="18">
        <f aca="true" t="shared" si="43" ref="C79:AE79">IF(C40=0,0,C66*100/C40)</f>
        <v>13.066845817937521</v>
      </c>
      <c r="D79" s="18">
        <f t="shared" si="43"/>
        <v>35.658321644635244</v>
      </c>
      <c r="E79" s="18">
        <f t="shared" si="43"/>
        <v>2.089593865900386</v>
      </c>
      <c r="F79" s="18">
        <f t="shared" si="43"/>
        <v>16.3647885783403</v>
      </c>
      <c r="G79" s="18">
        <f t="shared" si="43"/>
        <v>4.015700722335202</v>
      </c>
      <c r="H79" s="18">
        <f t="shared" si="43"/>
        <v>0</v>
      </c>
      <c r="I79" s="18">
        <f t="shared" si="43"/>
        <v>23.46358509202496</v>
      </c>
      <c r="J79" s="18">
        <f t="shared" si="43"/>
        <v>24.243308796230185</v>
      </c>
      <c r="K79" s="18">
        <f t="shared" si="43"/>
        <v>43.63240505617192</v>
      </c>
      <c r="L79" s="18">
        <f t="shared" si="43"/>
        <v>17.692323818124873</v>
      </c>
      <c r="M79" s="18">
        <f t="shared" si="43"/>
        <v>17.569113578021884</v>
      </c>
      <c r="N79" s="18">
        <f t="shared" si="43"/>
        <v>0</v>
      </c>
      <c r="O79" s="18">
        <f t="shared" si="43"/>
        <v>36.90162840981912</v>
      </c>
      <c r="P79" s="18">
        <f t="shared" si="43"/>
        <v>10.820187995485616</v>
      </c>
      <c r="Q79" s="18">
        <f t="shared" si="43"/>
        <v>18.67098112317707</v>
      </c>
      <c r="R79" s="18">
        <f t="shared" si="43"/>
        <v>0</v>
      </c>
      <c r="S79" s="18">
        <f t="shared" si="43"/>
        <v>0</v>
      </c>
      <c r="T79" s="18">
        <f t="shared" si="43"/>
        <v>9.821606880363007</v>
      </c>
      <c r="U79" s="18">
        <f t="shared" si="43"/>
        <v>18.955304963092726</v>
      </c>
      <c r="V79" s="18">
        <f t="shared" si="43"/>
        <v>20.908616640663144</v>
      </c>
      <c r="W79" s="18">
        <f t="shared" si="43"/>
        <v>14.804011690457076</v>
      </c>
      <c r="X79" s="18">
        <f t="shared" si="43"/>
        <v>0</v>
      </c>
      <c r="Y79" s="18">
        <f t="shared" si="43"/>
        <v>10.84612805596463</v>
      </c>
      <c r="Z79" s="18">
        <f t="shared" si="43"/>
        <v>11.062828561022023</v>
      </c>
      <c r="AA79" s="18">
        <f t="shared" si="43"/>
        <v>0</v>
      </c>
      <c r="AB79" s="18">
        <f t="shared" si="43"/>
        <v>37.9611947139256</v>
      </c>
      <c r="AC79" s="18">
        <f t="shared" si="43"/>
        <v>18.987865186005617</v>
      </c>
      <c r="AD79" s="18">
        <f t="shared" si="43"/>
        <v>41.73953516245343</v>
      </c>
      <c r="AE79" s="18">
        <f t="shared" si="43"/>
        <v>0</v>
      </c>
    </row>
    <row r="80" spans="1:31" ht="12.75">
      <c r="A80" s="17" t="s">
        <v>147</v>
      </c>
      <c r="B80" s="18">
        <f>IF(B40=0,0,B67*100/B40)</f>
        <v>5.136211823949839</v>
      </c>
      <c r="C80" s="18">
        <f aca="true" t="shared" si="44" ref="C80:AE80">IF(C40=0,0,C67*100/C40)</f>
        <v>6.382264024185422</v>
      </c>
      <c r="D80" s="18">
        <f t="shared" si="44"/>
        <v>2.12521783482807</v>
      </c>
      <c r="E80" s="18">
        <f t="shared" si="44"/>
        <v>0.9205195660985794</v>
      </c>
      <c r="F80" s="18">
        <f t="shared" si="44"/>
        <v>3.6334172652721612</v>
      </c>
      <c r="G80" s="18">
        <f t="shared" si="44"/>
        <v>0.016148930518774272</v>
      </c>
      <c r="H80" s="18">
        <f t="shared" si="44"/>
        <v>0</v>
      </c>
      <c r="I80" s="18">
        <f t="shared" si="44"/>
        <v>5.761029429252351</v>
      </c>
      <c r="J80" s="18">
        <f t="shared" si="44"/>
        <v>5.088635475758668</v>
      </c>
      <c r="K80" s="18">
        <f t="shared" si="44"/>
        <v>3.956378499636437</v>
      </c>
      <c r="L80" s="18">
        <f t="shared" si="44"/>
        <v>3.001376585320037</v>
      </c>
      <c r="M80" s="18">
        <f t="shared" si="44"/>
        <v>26.806901943525187</v>
      </c>
      <c r="N80" s="18">
        <f t="shared" si="44"/>
        <v>0</v>
      </c>
      <c r="O80" s="18">
        <f t="shared" si="44"/>
        <v>4.920217121309216</v>
      </c>
      <c r="P80" s="18">
        <f t="shared" si="44"/>
        <v>0.009623333951889163</v>
      </c>
      <c r="Q80" s="18">
        <f t="shared" si="44"/>
        <v>1.1986308869200095</v>
      </c>
      <c r="R80" s="18">
        <f t="shared" si="44"/>
        <v>1.573336088919112</v>
      </c>
      <c r="S80" s="18">
        <f t="shared" si="44"/>
        <v>0</v>
      </c>
      <c r="T80" s="18">
        <f t="shared" si="44"/>
        <v>0.09821606880363007</v>
      </c>
      <c r="U80" s="18">
        <f t="shared" si="44"/>
        <v>1.7320183358957835</v>
      </c>
      <c r="V80" s="18">
        <f t="shared" si="44"/>
        <v>1.51783009268063</v>
      </c>
      <c r="W80" s="18">
        <f t="shared" si="44"/>
        <v>3.4706008634085523</v>
      </c>
      <c r="X80" s="18">
        <f t="shared" si="44"/>
        <v>0</v>
      </c>
      <c r="Y80" s="18">
        <f t="shared" si="44"/>
        <v>12.067307167512308</v>
      </c>
      <c r="Z80" s="18">
        <f t="shared" si="44"/>
        <v>2.415209587602963</v>
      </c>
      <c r="AA80" s="18">
        <f t="shared" si="44"/>
        <v>0</v>
      </c>
      <c r="AB80" s="18">
        <f t="shared" si="44"/>
        <v>0</v>
      </c>
      <c r="AC80" s="18">
        <f t="shared" si="44"/>
        <v>0</v>
      </c>
      <c r="AD80" s="18">
        <f t="shared" si="44"/>
        <v>2.4728428601392314</v>
      </c>
      <c r="AE80" s="18">
        <f t="shared" si="44"/>
        <v>0</v>
      </c>
    </row>
    <row r="81" spans="1:31" ht="12.75">
      <c r="A81" s="8" t="s">
        <v>136</v>
      </c>
      <c r="B81" s="29">
        <f>IF(B40=0,0,B68*100/B40)</f>
        <v>26.48262475165737</v>
      </c>
      <c r="C81" s="29">
        <f aca="true" t="shared" si="45" ref="C81:AE81">IF(C40=0,0,C68*100/C40)</f>
        <v>33.21800470272086</v>
      </c>
      <c r="D81" s="29">
        <f t="shared" si="45"/>
        <v>8.384692764341679</v>
      </c>
      <c r="E81" s="29">
        <f t="shared" si="45"/>
        <v>6.4017294785191625</v>
      </c>
      <c r="F81" s="29">
        <f t="shared" si="45"/>
        <v>24.634326997781233</v>
      </c>
      <c r="G81" s="29">
        <f t="shared" si="45"/>
        <v>34.928521819056876</v>
      </c>
      <c r="H81" s="29">
        <f t="shared" si="45"/>
        <v>0</v>
      </c>
      <c r="I81" s="29">
        <f t="shared" si="45"/>
        <v>15.374747289317211</v>
      </c>
      <c r="J81" s="29">
        <f t="shared" si="45"/>
        <v>16.761829560203033</v>
      </c>
      <c r="K81" s="29">
        <f t="shared" si="45"/>
        <v>9.934419688413229</v>
      </c>
      <c r="L81" s="29">
        <f t="shared" si="45"/>
        <v>16.145580191599063</v>
      </c>
      <c r="M81" s="29">
        <f t="shared" si="45"/>
        <v>22.700378818109193</v>
      </c>
      <c r="N81" s="29">
        <f t="shared" si="45"/>
        <v>6.263741622664793</v>
      </c>
      <c r="O81" s="29">
        <f t="shared" si="45"/>
        <v>6.8883039698329025</v>
      </c>
      <c r="P81" s="29">
        <f t="shared" si="45"/>
        <v>11.670724233155251</v>
      </c>
      <c r="Q81" s="29">
        <f t="shared" si="45"/>
        <v>24.185162655363886</v>
      </c>
      <c r="R81" s="29">
        <f t="shared" si="45"/>
        <v>11.822496896735041</v>
      </c>
      <c r="S81" s="29">
        <f t="shared" si="45"/>
        <v>7.625462690835147</v>
      </c>
      <c r="T81" s="29">
        <f t="shared" si="45"/>
        <v>23.82032352373064</v>
      </c>
      <c r="U81" s="29">
        <f t="shared" si="45"/>
        <v>49.1100893021545</v>
      </c>
      <c r="V81" s="29">
        <f t="shared" si="45"/>
        <v>19.385645170713463</v>
      </c>
      <c r="W81" s="29">
        <f t="shared" si="45"/>
        <v>38.82922856883708</v>
      </c>
      <c r="X81" s="29">
        <f t="shared" si="45"/>
        <v>46.182379201680675</v>
      </c>
      <c r="Y81" s="29">
        <f t="shared" si="45"/>
        <v>19.27582750992484</v>
      </c>
      <c r="Z81" s="29">
        <f t="shared" si="45"/>
        <v>3.649109001914638</v>
      </c>
      <c r="AA81" s="29">
        <f t="shared" si="45"/>
        <v>0</v>
      </c>
      <c r="AB81" s="29">
        <f t="shared" si="45"/>
        <v>1.9249866320372775</v>
      </c>
      <c r="AC81" s="29">
        <f t="shared" si="45"/>
        <v>8.062014826041757</v>
      </c>
      <c r="AD81" s="29">
        <f t="shared" si="45"/>
        <v>12.120624044905664</v>
      </c>
      <c r="AE81" s="29">
        <f t="shared" si="45"/>
        <v>0</v>
      </c>
    </row>
    <row r="82" spans="1:31" ht="12.75">
      <c r="A82" s="17" t="s">
        <v>148</v>
      </c>
      <c r="B82" s="18">
        <f>IF(B40=0,0,B69*100/B40)</f>
        <v>2.1587988458793785</v>
      </c>
      <c r="C82" s="18">
        <f aca="true" t="shared" si="46" ref="C82:AE82">IF(C40=0,0,C69*100/C40)</f>
        <v>0.5038629492777964</v>
      </c>
      <c r="D82" s="18">
        <f t="shared" si="46"/>
        <v>0</v>
      </c>
      <c r="E82" s="18">
        <f t="shared" si="46"/>
        <v>0.07225428305326369</v>
      </c>
      <c r="F82" s="18">
        <f t="shared" si="46"/>
        <v>0.4979034555928127</v>
      </c>
      <c r="G82" s="18">
        <f t="shared" si="46"/>
        <v>0.06459572207509709</v>
      </c>
      <c r="H82" s="18">
        <f t="shared" si="46"/>
        <v>0</v>
      </c>
      <c r="I82" s="18">
        <f t="shared" si="46"/>
        <v>0</v>
      </c>
      <c r="J82" s="18">
        <f t="shared" si="46"/>
        <v>0.527355582376663</v>
      </c>
      <c r="K82" s="18">
        <f t="shared" si="46"/>
        <v>0.6336701590977468</v>
      </c>
      <c r="L82" s="18">
        <f t="shared" si="46"/>
        <v>0.023797098781194282</v>
      </c>
      <c r="M82" s="18">
        <f t="shared" si="46"/>
        <v>0</v>
      </c>
      <c r="N82" s="18">
        <f t="shared" si="46"/>
        <v>0.19242601316007002</v>
      </c>
      <c r="O82" s="18">
        <f t="shared" si="46"/>
        <v>0.6560289495078955</v>
      </c>
      <c r="P82" s="18">
        <f t="shared" si="46"/>
        <v>0.024058334879722906</v>
      </c>
      <c r="Q82" s="18">
        <f t="shared" si="46"/>
        <v>0</v>
      </c>
      <c r="R82" s="18">
        <f t="shared" si="46"/>
        <v>1.6295266635233658</v>
      </c>
      <c r="S82" s="18">
        <f t="shared" si="46"/>
        <v>0</v>
      </c>
      <c r="T82" s="18">
        <f t="shared" si="46"/>
        <v>0</v>
      </c>
      <c r="U82" s="18">
        <f t="shared" si="46"/>
        <v>0.018451165481277843</v>
      </c>
      <c r="V82" s="18">
        <f t="shared" si="46"/>
        <v>0.3792819296841926</v>
      </c>
      <c r="W82" s="18">
        <f t="shared" si="46"/>
        <v>0</v>
      </c>
      <c r="X82" s="18">
        <f t="shared" si="46"/>
        <v>0</v>
      </c>
      <c r="Y82" s="18">
        <f t="shared" si="46"/>
        <v>0.29424662066201684</v>
      </c>
      <c r="Z82" s="18">
        <f t="shared" si="46"/>
        <v>0</v>
      </c>
      <c r="AA82" s="18">
        <f t="shared" si="46"/>
        <v>0</v>
      </c>
      <c r="AB82" s="18">
        <f t="shared" si="46"/>
        <v>0</v>
      </c>
      <c r="AC82" s="18">
        <f t="shared" si="46"/>
        <v>0</v>
      </c>
      <c r="AD82" s="18">
        <f t="shared" si="46"/>
        <v>0.099879146233058</v>
      </c>
      <c r="AE82" s="18">
        <f t="shared" si="46"/>
        <v>0</v>
      </c>
    </row>
    <row r="83" spans="1:31" ht="12.75">
      <c r="A83" s="17" t="s">
        <v>149</v>
      </c>
      <c r="B83" s="18">
        <f>IF(B40=0,0,B70*100/B40)</f>
        <v>24.141027406206618</v>
      </c>
      <c r="C83" s="18">
        <f aca="true" t="shared" si="47" ref="C83:AE83">IF(C40=0,0,C70*100/C40)</f>
        <v>32.714141753443066</v>
      </c>
      <c r="D83" s="18">
        <f t="shared" si="47"/>
        <v>8.384692764341679</v>
      </c>
      <c r="E83" s="18">
        <f t="shared" si="47"/>
        <v>6.329475195465899</v>
      </c>
      <c r="F83" s="18">
        <f t="shared" si="47"/>
        <v>24.13642354218842</v>
      </c>
      <c r="G83" s="18">
        <f t="shared" si="47"/>
        <v>34.86392609698178</v>
      </c>
      <c r="H83" s="18">
        <f t="shared" si="47"/>
        <v>0</v>
      </c>
      <c r="I83" s="18">
        <f t="shared" si="47"/>
        <v>14.857391685966588</v>
      </c>
      <c r="J83" s="18">
        <f t="shared" si="47"/>
        <v>16.23447397782637</v>
      </c>
      <c r="K83" s="18">
        <f t="shared" si="47"/>
        <v>9.057794780271383</v>
      </c>
      <c r="L83" s="18">
        <f t="shared" si="47"/>
        <v>16.121783092817868</v>
      </c>
      <c r="M83" s="18">
        <f t="shared" si="47"/>
        <v>21.05384888961896</v>
      </c>
      <c r="N83" s="18">
        <f t="shared" si="47"/>
        <v>6.071315609504723</v>
      </c>
      <c r="O83" s="18">
        <f t="shared" si="47"/>
        <v>6.232275020325007</v>
      </c>
      <c r="P83" s="18">
        <f t="shared" si="47"/>
        <v>11.64666589827553</v>
      </c>
      <c r="Q83" s="18">
        <f t="shared" si="47"/>
        <v>24.185162655363886</v>
      </c>
      <c r="R83" s="18">
        <f t="shared" si="47"/>
        <v>10.192970233211675</v>
      </c>
      <c r="S83" s="18">
        <f t="shared" si="47"/>
        <v>0</v>
      </c>
      <c r="T83" s="18">
        <f t="shared" si="47"/>
        <v>23.82032352373064</v>
      </c>
      <c r="U83" s="18">
        <f t="shared" si="47"/>
        <v>49.07722619305737</v>
      </c>
      <c r="V83" s="18">
        <f t="shared" si="47"/>
        <v>19.00636324102927</v>
      </c>
      <c r="W83" s="18">
        <f t="shared" si="47"/>
        <v>38.82922856883708</v>
      </c>
      <c r="X83" s="18">
        <f t="shared" si="47"/>
        <v>46.182379201680675</v>
      </c>
      <c r="Y83" s="18">
        <f t="shared" si="47"/>
        <v>18.981580889262826</v>
      </c>
      <c r="Z83" s="18">
        <f t="shared" si="47"/>
        <v>3.649109001914638</v>
      </c>
      <c r="AA83" s="18">
        <f t="shared" si="47"/>
        <v>0</v>
      </c>
      <c r="AB83" s="18">
        <f t="shared" si="47"/>
        <v>1.9249866320372775</v>
      </c>
      <c r="AC83" s="18">
        <f t="shared" si="47"/>
        <v>8.062014826041757</v>
      </c>
      <c r="AD83" s="18">
        <f t="shared" si="47"/>
        <v>12.020744898672605</v>
      </c>
      <c r="AE83" s="18">
        <f t="shared" si="47"/>
        <v>0</v>
      </c>
    </row>
    <row r="84" spans="1:31" ht="12.75">
      <c r="A84" s="17" t="s">
        <v>150</v>
      </c>
      <c r="B84" s="18">
        <f>IF(B40=0,0,B71*100/B40)</f>
        <v>0.18279849957137503</v>
      </c>
      <c r="C84" s="18">
        <f aca="true" t="shared" si="48" ref="C84:AE84">IF(C40=0,0,C71*100/C40)</f>
        <v>0</v>
      </c>
      <c r="D84" s="18">
        <f t="shared" si="48"/>
        <v>0</v>
      </c>
      <c r="E84" s="18">
        <f t="shared" si="48"/>
        <v>0</v>
      </c>
      <c r="F84" s="18">
        <f t="shared" si="48"/>
        <v>0</v>
      </c>
      <c r="G84" s="18">
        <f t="shared" si="48"/>
        <v>0</v>
      </c>
      <c r="H84" s="18">
        <f t="shared" si="48"/>
        <v>0</v>
      </c>
      <c r="I84" s="18">
        <f t="shared" si="48"/>
        <v>0.5173556033506223</v>
      </c>
      <c r="J84" s="18">
        <f t="shared" si="48"/>
        <v>0</v>
      </c>
      <c r="K84" s="18">
        <f t="shared" si="48"/>
        <v>0.2429547490440995</v>
      </c>
      <c r="L84" s="18">
        <f t="shared" si="48"/>
        <v>0</v>
      </c>
      <c r="M84" s="18">
        <f t="shared" si="48"/>
        <v>1.6465299284902366</v>
      </c>
      <c r="N84" s="18">
        <f t="shared" si="48"/>
        <v>0</v>
      </c>
      <c r="O84" s="18">
        <f t="shared" si="48"/>
        <v>0</v>
      </c>
      <c r="P84" s="18">
        <f t="shared" si="48"/>
        <v>0</v>
      </c>
      <c r="Q84" s="18">
        <f t="shared" si="48"/>
        <v>0</v>
      </c>
      <c r="R84" s="18">
        <f t="shared" si="48"/>
        <v>0</v>
      </c>
      <c r="S84" s="18">
        <f t="shared" si="48"/>
        <v>7.625462690835147</v>
      </c>
      <c r="T84" s="18">
        <f t="shared" si="48"/>
        <v>0</v>
      </c>
      <c r="U84" s="18">
        <f t="shared" si="48"/>
        <v>0.014411943615849241</v>
      </c>
      <c r="V84" s="18">
        <f t="shared" si="48"/>
        <v>0</v>
      </c>
      <c r="W84" s="18">
        <f t="shared" si="48"/>
        <v>0</v>
      </c>
      <c r="X84" s="18">
        <f t="shared" si="48"/>
        <v>0</v>
      </c>
      <c r="Y84" s="18">
        <f t="shared" si="48"/>
        <v>0</v>
      </c>
      <c r="Z84" s="18">
        <f t="shared" si="48"/>
        <v>0</v>
      </c>
      <c r="AA84" s="18">
        <f t="shared" si="48"/>
        <v>0</v>
      </c>
      <c r="AB84" s="18">
        <f t="shared" si="48"/>
        <v>0</v>
      </c>
      <c r="AC84" s="18">
        <f t="shared" si="48"/>
        <v>0</v>
      </c>
      <c r="AD84" s="18">
        <f t="shared" si="48"/>
        <v>0</v>
      </c>
      <c r="AE84" s="18">
        <f t="shared" si="48"/>
        <v>0</v>
      </c>
    </row>
    <row r="85" spans="1:31" ht="12.75">
      <c r="A85" s="8" t="s">
        <v>140</v>
      </c>
      <c r="B85" s="29">
        <f>IF(B40=0,0,B72*100/B40)</f>
        <v>9.276086715327931</v>
      </c>
      <c r="C85" s="29">
        <f aca="true" t="shared" si="49" ref="C85:AE85">IF(C40=0,0,C72*100/C40)</f>
        <v>1.326839099764864</v>
      </c>
      <c r="D85" s="29">
        <f t="shared" si="49"/>
        <v>3.132571088536575</v>
      </c>
      <c r="E85" s="29">
        <f t="shared" si="49"/>
        <v>4.541976487011209</v>
      </c>
      <c r="F85" s="29">
        <f t="shared" si="49"/>
        <v>16.708011697598952</v>
      </c>
      <c r="G85" s="29">
        <f t="shared" si="49"/>
        <v>13.635196606984813</v>
      </c>
      <c r="H85" s="29">
        <f t="shared" si="49"/>
        <v>7.08959711365003</v>
      </c>
      <c r="I85" s="29">
        <f t="shared" si="49"/>
        <v>1.3265528291041597</v>
      </c>
      <c r="J85" s="29">
        <f t="shared" si="49"/>
        <v>7.504573259805136</v>
      </c>
      <c r="K85" s="29">
        <f t="shared" si="49"/>
        <v>8.732677152459642</v>
      </c>
      <c r="L85" s="29">
        <f t="shared" si="49"/>
        <v>11.324641430113818</v>
      </c>
      <c r="M85" s="29">
        <f t="shared" si="49"/>
        <v>5.084038887550141</v>
      </c>
      <c r="N85" s="29">
        <f t="shared" si="49"/>
        <v>63.07889647969804</v>
      </c>
      <c r="O85" s="29">
        <f t="shared" si="49"/>
        <v>8.068291760806138</v>
      </c>
      <c r="P85" s="29">
        <f t="shared" si="49"/>
        <v>2.548287700462106</v>
      </c>
      <c r="Q85" s="29">
        <f t="shared" si="49"/>
        <v>7.350719167006855</v>
      </c>
      <c r="R85" s="29">
        <f t="shared" si="49"/>
        <v>3.3689620909726528</v>
      </c>
      <c r="S85" s="29">
        <f t="shared" si="49"/>
        <v>35.18356712790125</v>
      </c>
      <c r="T85" s="29">
        <f t="shared" si="49"/>
        <v>6.056657576223854</v>
      </c>
      <c r="U85" s="29">
        <f t="shared" si="49"/>
        <v>1.9105228599502964</v>
      </c>
      <c r="V85" s="29">
        <f t="shared" si="49"/>
        <v>2.310695788345287</v>
      </c>
      <c r="W85" s="29">
        <f t="shared" si="49"/>
        <v>5.881195095186427</v>
      </c>
      <c r="X85" s="29">
        <f t="shared" si="49"/>
        <v>4.579175420168068</v>
      </c>
      <c r="Y85" s="29">
        <f t="shared" si="49"/>
        <v>6.520417876935412</v>
      </c>
      <c r="Z85" s="29">
        <f t="shared" si="49"/>
        <v>6.812254461807551</v>
      </c>
      <c r="AA85" s="29">
        <f t="shared" si="49"/>
        <v>44.44444444444444</v>
      </c>
      <c r="AB85" s="29">
        <f t="shared" si="49"/>
        <v>0.8249942708731189</v>
      </c>
      <c r="AC85" s="29">
        <f t="shared" si="49"/>
        <v>1.9431247388926132</v>
      </c>
      <c r="AD85" s="29">
        <f t="shared" si="49"/>
        <v>4.608423807193296</v>
      </c>
      <c r="AE85" s="29">
        <f t="shared" si="49"/>
        <v>100</v>
      </c>
    </row>
    <row r="86" spans="1:31" ht="12.75">
      <c r="A86" s="8" t="s">
        <v>141</v>
      </c>
      <c r="B86" s="29">
        <f>IF(B40=0,0,B73*100/B40)</f>
        <v>13.787976294739526</v>
      </c>
      <c r="C86" s="29">
        <f aca="true" t="shared" si="50" ref="C86:AE86">IF(C40=0,0,C73*100/C40)</f>
        <v>6.536781995297279</v>
      </c>
      <c r="D86" s="29">
        <f t="shared" si="50"/>
        <v>12.756974256527961</v>
      </c>
      <c r="E86" s="29">
        <f t="shared" si="50"/>
        <v>62.10447824820936</v>
      </c>
      <c r="F86" s="29">
        <f t="shared" si="50"/>
        <v>22.53414165591363</v>
      </c>
      <c r="G86" s="29">
        <f t="shared" si="50"/>
        <v>32.773070232947674</v>
      </c>
      <c r="H86" s="29">
        <f t="shared" si="50"/>
        <v>28.98977751052315</v>
      </c>
      <c r="I86" s="29">
        <f t="shared" si="50"/>
        <v>18.497922627745</v>
      </c>
      <c r="J86" s="29">
        <f t="shared" si="50"/>
        <v>8.100871405078259</v>
      </c>
      <c r="K86" s="29">
        <f t="shared" si="50"/>
        <v>8.111481394517588</v>
      </c>
      <c r="L86" s="29">
        <f t="shared" si="50"/>
        <v>12.575881760506142</v>
      </c>
      <c r="M86" s="29">
        <f t="shared" si="50"/>
        <v>11.21383736003527</v>
      </c>
      <c r="N86" s="29">
        <f t="shared" si="50"/>
        <v>30.657361897637166</v>
      </c>
      <c r="O86" s="29">
        <f t="shared" si="50"/>
        <v>16.712142320101158</v>
      </c>
      <c r="P86" s="29">
        <f t="shared" si="50"/>
        <v>38.270285210886364</v>
      </c>
      <c r="Q86" s="29">
        <f t="shared" si="50"/>
        <v>32.13638206636128</v>
      </c>
      <c r="R86" s="29">
        <f t="shared" si="50"/>
        <v>12.37804748878984</v>
      </c>
      <c r="S86" s="29">
        <f t="shared" si="50"/>
        <v>57.1909701812636</v>
      </c>
      <c r="T86" s="29">
        <f t="shared" si="50"/>
        <v>0</v>
      </c>
      <c r="U86" s="29">
        <f t="shared" si="50"/>
        <v>2.5670463489980886</v>
      </c>
      <c r="V86" s="29">
        <f t="shared" si="50"/>
        <v>29.393787651369838</v>
      </c>
      <c r="W86" s="29">
        <f t="shared" si="50"/>
        <v>9.999586883901943</v>
      </c>
      <c r="X86" s="29">
        <f t="shared" si="50"/>
        <v>6.565126050420168</v>
      </c>
      <c r="Y86" s="29">
        <f t="shared" si="50"/>
        <v>14.937223177816547</v>
      </c>
      <c r="Z86" s="29">
        <f t="shared" si="50"/>
        <v>36.329426796750376</v>
      </c>
      <c r="AA86" s="29">
        <f t="shared" si="50"/>
        <v>55.55555555555556</v>
      </c>
      <c r="AB86" s="29">
        <f t="shared" si="50"/>
        <v>59.288824383164005</v>
      </c>
      <c r="AC86" s="29">
        <f t="shared" si="50"/>
        <v>20.888590943095593</v>
      </c>
      <c r="AD86" s="29">
        <f t="shared" si="50"/>
        <v>13.792396200597278</v>
      </c>
      <c r="AE86" s="29">
        <f t="shared" si="50"/>
        <v>0</v>
      </c>
    </row>
    <row r="87" spans="1:31" ht="12.75">
      <c r="A87" s="8" t="s">
        <v>142</v>
      </c>
      <c r="B87" s="29">
        <f>IF(B40=0,0,B74*100/B40)</f>
        <v>0.008649292969920702</v>
      </c>
      <c r="C87" s="29">
        <f aca="true" t="shared" si="51" ref="C87:AE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0</v>
      </c>
      <c r="H87" s="29">
        <f t="shared" si="51"/>
        <v>0</v>
      </c>
      <c r="I87" s="29">
        <f t="shared" si="51"/>
        <v>0</v>
      </c>
      <c r="J87" s="29">
        <f t="shared" si="51"/>
        <v>0</v>
      </c>
      <c r="K87" s="29">
        <f t="shared" si="51"/>
        <v>0.011043397683822705</v>
      </c>
      <c r="L87" s="29">
        <f t="shared" si="51"/>
        <v>0</v>
      </c>
      <c r="M87" s="29">
        <f t="shared" si="51"/>
        <v>0</v>
      </c>
      <c r="N87" s="29">
        <f t="shared" si="51"/>
        <v>0</v>
      </c>
      <c r="O87" s="29">
        <f t="shared" si="51"/>
        <v>0</v>
      </c>
      <c r="P87" s="29">
        <f t="shared" si="51"/>
        <v>0</v>
      </c>
      <c r="Q87" s="29">
        <f t="shared" si="51"/>
        <v>0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0.010081897776109783</v>
      </c>
      <c r="V87" s="29">
        <f t="shared" si="51"/>
        <v>0.007023739438596159</v>
      </c>
      <c r="W87" s="29">
        <f t="shared" si="51"/>
        <v>0.021200132632613562</v>
      </c>
      <c r="X87" s="29">
        <f t="shared" si="51"/>
        <v>0</v>
      </c>
      <c r="Y87" s="29">
        <f t="shared" si="51"/>
        <v>1.6690740092006704</v>
      </c>
      <c r="Z87" s="29">
        <f t="shared" si="51"/>
        <v>0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</row>
    <row r="88" spans="1:31" ht="12.75">
      <c r="A88" s="9" t="s">
        <v>151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17" t="s">
        <v>152</v>
      </c>
      <c r="B89" s="24">
        <v>38924165067</v>
      </c>
      <c r="C89" s="24">
        <v>449525167</v>
      </c>
      <c r="D89" s="24">
        <v>491886198</v>
      </c>
      <c r="E89" s="24">
        <v>339124269</v>
      </c>
      <c r="F89" s="24">
        <v>2199646609</v>
      </c>
      <c r="G89" s="24">
        <v>1802606527</v>
      </c>
      <c r="H89" s="24">
        <v>345485087</v>
      </c>
      <c r="I89" s="24">
        <v>677890000</v>
      </c>
      <c r="J89" s="24">
        <v>4712922094</v>
      </c>
      <c r="K89" s="24">
        <v>4365728604</v>
      </c>
      <c r="L89" s="24">
        <v>2013668284</v>
      </c>
      <c r="M89" s="24">
        <v>570906028</v>
      </c>
      <c r="N89" s="24">
        <v>145938468</v>
      </c>
      <c r="O89" s="24">
        <v>752341118</v>
      </c>
      <c r="P89" s="24">
        <v>3122146945</v>
      </c>
      <c r="Q89" s="24">
        <v>302231322</v>
      </c>
      <c r="R89" s="24">
        <v>238488260</v>
      </c>
      <c r="S89" s="24">
        <v>38642610</v>
      </c>
      <c r="T89" s="24">
        <v>244980675</v>
      </c>
      <c r="U89" s="24">
        <v>725478527</v>
      </c>
      <c r="V89" s="24">
        <v>1798445995</v>
      </c>
      <c r="W89" s="24">
        <v>2610552858</v>
      </c>
      <c r="X89" s="24">
        <v>688153850</v>
      </c>
      <c r="Y89" s="24">
        <v>768990852</v>
      </c>
      <c r="Z89" s="24">
        <v>940712259</v>
      </c>
      <c r="AA89" s="24">
        <v>146406000</v>
      </c>
      <c r="AB89" s="24">
        <v>0</v>
      </c>
      <c r="AC89" s="24">
        <v>101714000</v>
      </c>
      <c r="AD89" s="24">
        <v>406541898</v>
      </c>
      <c r="AE89" s="24">
        <v>4127192</v>
      </c>
    </row>
    <row r="90" spans="1:31" ht="12.75">
      <c r="A90" s="17" t="s">
        <v>153</v>
      </c>
      <c r="B90" s="24">
        <v>2744583163</v>
      </c>
      <c r="C90" s="24">
        <v>11690000</v>
      </c>
      <c r="D90" s="24">
        <v>0</v>
      </c>
      <c r="E90" s="24">
        <v>12091800</v>
      </c>
      <c r="F90" s="24">
        <v>84619788</v>
      </c>
      <c r="G90" s="24">
        <v>39194000</v>
      </c>
      <c r="H90" s="24">
        <v>0</v>
      </c>
      <c r="I90" s="24">
        <v>5585000</v>
      </c>
      <c r="J90" s="24">
        <v>143094238</v>
      </c>
      <c r="K90" s="24">
        <v>331337426</v>
      </c>
      <c r="L90" s="24">
        <v>66797051</v>
      </c>
      <c r="M90" s="24">
        <v>20863180</v>
      </c>
      <c r="N90" s="24">
        <v>0</v>
      </c>
      <c r="O90" s="24">
        <v>22120000</v>
      </c>
      <c r="P90" s="24">
        <v>20757615</v>
      </c>
      <c r="Q90" s="24">
        <v>8744600</v>
      </c>
      <c r="R90" s="24">
        <v>2831579</v>
      </c>
      <c r="S90" s="24">
        <v>0</v>
      </c>
      <c r="T90" s="24">
        <v>7771766</v>
      </c>
      <c r="U90" s="24">
        <v>105764368</v>
      </c>
      <c r="V90" s="24">
        <v>68277463</v>
      </c>
      <c r="W90" s="24">
        <v>35745000</v>
      </c>
      <c r="X90" s="24">
        <v>790000</v>
      </c>
      <c r="Y90" s="24">
        <v>11413003</v>
      </c>
      <c r="Z90" s="24">
        <v>35138600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ht="12.75">
      <c r="A91" s="17" t="s">
        <v>154</v>
      </c>
      <c r="B91" s="24">
        <v>3571736183</v>
      </c>
      <c r="C91" s="24">
        <v>9743423</v>
      </c>
      <c r="D91" s="24">
        <v>0</v>
      </c>
      <c r="E91" s="24">
        <v>6049000</v>
      </c>
      <c r="F91" s="24">
        <v>45144128</v>
      </c>
      <c r="G91" s="24">
        <v>20558700</v>
      </c>
      <c r="H91" s="24">
        <v>41116900</v>
      </c>
      <c r="I91" s="24">
        <v>0</v>
      </c>
      <c r="J91" s="24">
        <v>67091116</v>
      </c>
      <c r="K91" s="24">
        <v>81404152</v>
      </c>
      <c r="L91" s="24">
        <v>0</v>
      </c>
      <c r="M91" s="24">
        <v>26594120</v>
      </c>
      <c r="N91" s="24">
        <v>0</v>
      </c>
      <c r="O91" s="24">
        <v>26412551</v>
      </c>
      <c r="P91" s="24">
        <v>121077256</v>
      </c>
      <c r="Q91" s="24">
        <v>10910875</v>
      </c>
      <c r="R91" s="24">
        <v>0</v>
      </c>
      <c r="S91" s="24">
        <v>35315171</v>
      </c>
      <c r="T91" s="24">
        <v>3348660</v>
      </c>
      <c r="U91" s="24">
        <v>14266212</v>
      </c>
      <c r="V91" s="24">
        <v>48121240</v>
      </c>
      <c r="W91" s="24">
        <v>93959620</v>
      </c>
      <c r="X91" s="24">
        <v>0</v>
      </c>
      <c r="Y91" s="24">
        <v>19361020</v>
      </c>
      <c r="Z91" s="24">
        <v>42968110</v>
      </c>
      <c r="AA91" s="24">
        <v>7970170</v>
      </c>
      <c r="AB91" s="24">
        <v>2565000</v>
      </c>
      <c r="AC91" s="24">
        <v>1190000</v>
      </c>
      <c r="AD91" s="24">
        <v>0</v>
      </c>
      <c r="AE91" s="24">
        <v>155300</v>
      </c>
    </row>
    <row r="92" spans="1:31" ht="12.75">
      <c r="A92" s="17" t="s">
        <v>155</v>
      </c>
      <c r="B92" s="18">
        <f>IF(B176=0,0,B90*100/B176)</f>
        <v>131.3306549961656</v>
      </c>
      <c r="C92" s="18">
        <f aca="true" t="shared" si="52" ref="C92:AE92">IF(C176=0,0,C90*100/C176)</f>
        <v>99.46340810134139</v>
      </c>
      <c r="D92" s="18">
        <f t="shared" si="52"/>
        <v>0</v>
      </c>
      <c r="E92" s="18">
        <f t="shared" si="52"/>
        <v>67.38631297369594</v>
      </c>
      <c r="F92" s="18">
        <f t="shared" si="52"/>
        <v>65.60822903857576</v>
      </c>
      <c r="G92" s="18">
        <f t="shared" si="52"/>
        <v>49.69080425100431</v>
      </c>
      <c r="H92" s="18">
        <f t="shared" si="52"/>
        <v>0</v>
      </c>
      <c r="I92" s="18">
        <f t="shared" si="52"/>
        <v>23.218723745121522</v>
      </c>
      <c r="J92" s="18">
        <f t="shared" si="52"/>
        <v>80.06581686351583</v>
      </c>
      <c r="K92" s="18">
        <f t="shared" si="52"/>
        <v>222.29505493314826</v>
      </c>
      <c r="L92" s="18">
        <f t="shared" si="52"/>
        <v>91.4022733487871</v>
      </c>
      <c r="M92" s="18">
        <f t="shared" si="52"/>
        <v>95.94631136684718</v>
      </c>
      <c r="N92" s="18">
        <f t="shared" si="52"/>
        <v>0</v>
      </c>
      <c r="O92" s="18">
        <f t="shared" si="52"/>
        <v>81.68127839619918</v>
      </c>
      <c r="P92" s="18">
        <f t="shared" si="52"/>
        <v>18.639847262125798</v>
      </c>
      <c r="Q92" s="18">
        <f t="shared" si="52"/>
        <v>105.49135039930513</v>
      </c>
      <c r="R92" s="18">
        <f t="shared" si="52"/>
        <v>31.926699740669747</v>
      </c>
      <c r="S92" s="18">
        <f t="shared" si="52"/>
        <v>0</v>
      </c>
      <c r="T92" s="18">
        <f t="shared" si="52"/>
        <v>79.93078353450333</v>
      </c>
      <c r="U92" s="18">
        <f t="shared" si="52"/>
        <v>507.4968234774764</v>
      </c>
      <c r="V92" s="18">
        <f t="shared" si="52"/>
        <v>110.08432808328631</v>
      </c>
      <c r="W92" s="18">
        <f t="shared" si="52"/>
        <v>26.162359717932215</v>
      </c>
      <c r="X92" s="18">
        <f t="shared" si="52"/>
        <v>3.8133865701406813</v>
      </c>
      <c r="Y92" s="18">
        <f t="shared" si="52"/>
        <v>56.15024883611137</v>
      </c>
      <c r="Z92" s="18">
        <f t="shared" si="52"/>
        <v>135.57696295889025</v>
      </c>
      <c r="AA92" s="18">
        <f t="shared" si="52"/>
        <v>0</v>
      </c>
      <c r="AB92" s="18">
        <f t="shared" si="52"/>
        <v>0</v>
      </c>
      <c r="AC92" s="18">
        <f t="shared" si="52"/>
        <v>0</v>
      </c>
      <c r="AD92" s="18">
        <f t="shared" si="52"/>
        <v>0</v>
      </c>
      <c r="AE92" s="18">
        <f t="shared" si="52"/>
        <v>0</v>
      </c>
    </row>
    <row r="93" spans="1:31" ht="12.75">
      <c r="A93" s="17" t="s">
        <v>156</v>
      </c>
      <c r="B93" s="18">
        <f>IF(B89=0,0,B91*100/B89)</f>
        <v>9.176140777463011</v>
      </c>
      <c r="C93" s="18">
        <f aca="true" t="shared" si="53" ref="C93:AE93">IF(C89=0,0,C91*100/C89)</f>
        <v>2.1674922151800233</v>
      </c>
      <c r="D93" s="18">
        <f t="shared" si="53"/>
        <v>0</v>
      </c>
      <c r="E93" s="18">
        <f t="shared" si="53"/>
        <v>1.7837119171202696</v>
      </c>
      <c r="F93" s="18">
        <f t="shared" si="53"/>
        <v>2.0523354894958947</v>
      </c>
      <c r="G93" s="18">
        <f t="shared" si="53"/>
        <v>1.140498477735735</v>
      </c>
      <c r="H93" s="18">
        <f t="shared" si="53"/>
        <v>11.901208343618027</v>
      </c>
      <c r="I93" s="18">
        <f t="shared" si="53"/>
        <v>0</v>
      </c>
      <c r="J93" s="18">
        <f t="shared" si="53"/>
        <v>1.4235566525789467</v>
      </c>
      <c r="K93" s="18">
        <f t="shared" si="53"/>
        <v>1.8646177851141568</v>
      </c>
      <c r="L93" s="18">
        <f t="shared" si="53"/>
        <v>0</v>
      </c>
      <c r="M93" s="18">
        <f t="shared" si="53"/>
        <v>4.658230723743558</v>
      </c>
      <c r="N93" s="18">
        <f t="shared" si="53"/>
        <v>0</v>
      </c>
      <c r="O93" s="18">
        <f t="shared" si="53"/>
        <v>3.510714803175227</v>
      </c>
      <c r="P93" s="18">
        <f t="shared" si="53"/>
        <v>3.8780127307556946</v>
      </c>
      <c r="Q93" s="18">
        <f t="shared" si="53"/>
        <v>3.6101072939091337</v>
      </c>
      <c r="R93" s="18">
        <f t="shared" si="53"/>
        <v>0</v>
      </c>
      <c r="S93" s="18">
        <f t="shared" si="53"/>
        <v>91.38919705475381</v>
      </c>
      <c r="T93" s="18">
        <f t="shared" si="53"/>
        <v>1.3669078183411814</v>
      </c>
      <c r="U93" s="18">
        <f t="shared" si="53"/>
        <v>1.966455445482813</v>
      </c>
      <c r="V93" s="18">
        <f t="shared" si="53"/>
        <v>2.6757122612402937</v>
      </c>
      <c r="W93" s="18">
        <f t="shared" si="53"/>
        <v>3.59922304243188</v>
      </c>
      <c r="X93" s="18">
        <f t="shared" si="53"/>
        <v>0</v>
      </c>
      <c r="Y93" s="18">
        <f t="shared" si="53"/>
        <v>2.5177178570649628</v>
      </c>
      <c r="Z93" s="18">
        <f t="shared" si="53"/>
        <v>4.567614548329172</v>
      </c>
      <c r="AA93" s="18">
        <f t="shared" si="53"/>
        <v>5.443882081335464</v>
      </c>
      <c r="AB93" s="18">
        <f t="shared" si="53"/>
        <v>0</v>
      </c>
      <c r="AC93" s="18">
        <f t="shared" si="53"/>
        <v>1.169947106592996</v>
      </c>
      <c r="AD93" s="18">
        <f t="shared" si="53"/>
        <v>0</v>
      </c>
      <c r="AE93" s="18">
        <f t="shared" si="53"/>
        <v>3.76284892973237</v>
      </c>
    </row>
    <row r="94" spans="1:31" ht="12.75">
      <c r="A94" s="17" t="s">
        <v>157</v>
      </c>
      <c r="B94" s="18">
        <f>IF(B89=0,0,(B91+B90)*100/B89)</f>
        <v>16.227244271335675</v>
      </c>
      <c r="C94" s="18">
        <f aca="true" t="shared" si="54" ref="C94:AE94">IF(C89=0,0,(C91+C90)*100/C89)</f>
        <v>4.768014023116975</v>
      </c>
      <c r="D94" s="18">
        <f t="shared" si="54"/>
        <v>0</v>
      </c>
      <c r="E94" s="18">
        <f t="shared" si="54"/>
        <v>5.3493075129931205</v>
      </c>
      <c r="F94" s="18">
        <f t="shared" si="54"/>
        <v>5.899307437342996</v>
      </c>
      <c r="G94" s="18">
        <f t="shared" si="54"/>
        <v>3.3147943882930364</v>
      </c>
      <c r="H94" s="18">
        <f t="shared" si="54"/>
        <v>11.901208343618027</v>
      </c>
      <c r="I94" s="18">
        <f t="shared" si="54"/>
        <v>0.8238799805278142</v>
      </c>
      <c r="J94" s="18">
        <f t="shared" si="54"/>
        <v>4.459767206158277</v>
      </c>
      <c r="K94" s="18">
        <f t="shared" si="54"/>
        <v>9.454128175119152</v>
      </c>
      <c r="L94" s="18">
        <f t="shared" si="54"/>
        <v>3.317182454068984</v>
      </c>
      <c r="M94" s="18">
        <f t="shared" si="54"/>
        <v>8.312628991894266</v>
      </c>
      <c r="N94" s="18">
        <f t="shared" si="54"/>
        <v>0</v>
      </c>
      <c r="O94" s="18">
        <f t="shared" si="54"/>
        <v>6.4508704680421305</v>
      </c>
      <c r="P94" s="18">
        <f t="shared" si="54"/>
        <v>4.542863404528194</v>
      </c>
      <c r="Q94" s="18">
        <f t="shared" si="54"/>
        <v>6.5034540000457</v>
      </c>
      <c r="R94" s="18">
        <f t="shared" si="54"/>
        <v>1.1873033079280297</v>
      </c>
      <c r="S94" s="18">
        <f t="shared" si="54"/>
        <v>91.38919705475381</v>
      </c>
      <c r="T94" s="18">
        <f t="shared" si="54"/>
        <v>4.539307437209078</v>
      </c>
      <c r="U94" s="18">
        <f t="shared" si="54"/>
        <v>16.545021738458704</v>
      </c>
      <c r="V94" s="18">
        <f t="shared" si="54"/>
        <v>6.472182279790948</v>
      </c>
      <c r="W94" s="18">
        <f t="shared" si="54"/>
        <v>4.968473233649422</v>
      </c>
      <c r="X94" s="18">
        <f t="shared" si="54"/>
        <v>0.11479990993293142</v>
      </c>
      <c r="Y94" s="18">
        <f t="shared" si="54"/>
        <v>4.001871143195342</v>
      </c>
      <c r="Z94" s="18">
        <f t="shared" si="54"/>
        <v>8.302933150146181</v>
      </c>
      <c r="AA94" s="18">
        <f t="shared" si="54"/>
        <v>5.443882081335464</v>
      </c>
      <c r="AB94" s="18">
        <f t="shared" si="54"/>
        <v>0</v>
      </c>
      <c r="AC94" s="18">
        <f t="shared" si="54"/>
        <v>1.169947106592996</v>
      </c>
      <c r="AD94" s="18">
        <f t="shared" si="54"/>
        <v>0</v>
      </c>
      <c r="AE94" s="18">
        <f t="shared" si="54"/>
        <v>3.76284892973237</v>
      </c>
    </row>
    <row r="95" spans="1:31" ht="12.75">
      <c r="A95" s="17" t="s">
        <v>158</v>
      </c>
      <c r="B95" s="18">
        <f>IF(B89=0,0,B176*100/B89)</f>
        <v>5.368970020044849</v>
      </c>
      <c r="C95" s="18">
        <f aca="true" t="shared" si="55" ref="C95:AE95">IF(C89=0,0,C176*100/C89)</f>
        <v>2.6145512782824905</v>
      </c>
      <c r="D95" s="18">
        <f t="shared" si="55"/>
        <v>3.252784905341052</v>
      </c>
      <c r="E95" s="18">
        <f t="shared" si="55"/>
        <v>5.2912756886768255</v>
      </c>
      <c r="F95" s="18">
        <f t="shared" si="55"/>
        <v>5.863550966427081</v>
      </c>
      <c r="G95" s="18">
        <f t="shared" si="55"/>
        <v>4.375650471612877</v>
      </c>
      <c r="H95" s="18">
        <f t="shared" si="55"/>
        <v>4.091201192716026</v>
      </c>
      <c r="I95" s="18">
        <f t="shared" si="55"/>
        <v>3.548343094012303</v>
      </c>
      <c r="J95" s="18">
        <f t="shared" si="55"/>
        <v>3.792143354704051</v>
      </c>
      <c r="K95" s="18">
        <f t="shared" si="55"/>
        <v>3.414160693897316</v>
      </c>
      <c r="L95" s="18">
        <f t="shared" si="55"/>
        <v>3.629212198487405</v>
      </c>
      <c r="M95" s="18">
        <f t="shared" si="55"/>
        <v>3.8087949563566355</v>
      </c>
      <c r="N95" s="18">
        <f t="shared" si="55"/>
        <v>5.470202688437157</v>
      </c>
      <c r="O95" s="18">
        <f t="shared" si="55"/>
        <v>3.599546582272538</v>
      </c>
      <c r="P95" s="18">
        <f t="shared" si="55"/>
        <v>3.5668246870423967</v>
      </c>
      <c r="Q95" s="18">
        <f t="shared" si="55"/>
        <v>2.7427335939721034</v>
      </c>
      <c r="R95" s="18">
        <f t="shared" si="55"/>
        <v>3.7188413383535104</v>
      </c>
      <c r="S95" s="18">
        <f t="shared" si="55"/>
        <v>4.966124182605678</v>
      </c>
      <c r="T95" s="18">
        <f t="shared" si="55"/>
        <v>3.9689334679153774</v>
      </c>
      <c r="U95" s="18">
        <f t="shared" si="55"/>
        <v>2.8726418804122646</v>
      </c>
      <c r="V95" s="18">
        <f t="shared" si="55"/>
        <v>3.448692547479025</v>
      </c>
      <c r="W95" s="18">
        <f t="shared" si="55"/>
        <v>5.233664722830906</v>
      </c>
      <c r="X95" s="18">
        <f t="shared" si="55"/>
        <v>3.0104451206659673</v>
      </c>
      <c r="Y95" s="18">
        <f t="shared" si="55"/>
        <v>2.6431820283864704</v>
      </c>
      <c r="Z95" s="18">
        <f t="shared" si="55"/>
        <v>2.755127803644366</v>
      </c>
      <c r="AA95" s="18">
        <f t="shared" si="55"/>
        <v>4.644618389956696</v>
      </c>
      <c r="AB95" s="18">
        <f t="shared" si="55"/>
        <v>0</v>
      </c>
      <c r="AC95" s="18">
        <f t="shared" si="55"/>
        <v>1.863067031087166</v>
      </c>
      <c r="AD95" s="18">
        <f t="shared" si="55"/>
        <v>3.9513767410019813</v>
      </c>
      <c r="AE95" s="18">
        <f t="shared" si="55"/>
        <v>9.09102363059436</v>
      </c>
    </row>
    <row r="96" spans="1:31" ht="12.75">
      <c r="A96" s="17" t="s">
        <v>159</v>
      </c>
      <c r="B96" s="18">
        <f>IF(B5=0,0,B91*100/B5)</f>
        <v>11.258838462580899</v>
      </c>
      <c r="C96" s="18">
        <f aca="true" t="shared" si="56" ref="C96:AE96">IF(C5=0,0,C91*100/C5)</f>
        <v>3.8631517505895423</v>
      </c>
      <c r="D96" s="18">
        <f t="shared" si="56"/>
        <v>0</v>
      </c>
      <c r="E96" s="18">
        <f t="shared" si="56"/>
        <v>2.4027900805961493</v>
      </c>
      <c r="F96" s="18">
        <f t="shared" si="56"/>
        <v>5.390985867523568</v>
      </c>
      <c r="G96" s="18">
        <f t="shared" si="56"/>
        <v>4.13875341174829</v>
      </c>
      <c r="H96" s="18">
        <f t="shared" si="56"/>
        <v>12.13965936004055</v>
      </c>
      <c r="I96" s="18">
        <f t="shared" si="56"/>
        <v>0</v>
      </c>
      <c r="J96" s="18">
        <f t="shared" si="56"/>
        <v>3.670139748735931</v>
      </c>
      <c r="K96" s="18">
        <f t="shared" si="56"/>
        <v>6.676251454064045</v>
      </c>
      <c r="L96" s="18">
        <f t="shared" si="56"/>
        <v>0</v>
      </c>
      <c r="M96" s="18">
        <f t="shared" si="56"/>
        <v>5.051700964662719</v>
      </c>
      <c r="N96" s="18">
        <f t="shared" si="56"/>
        <v>0</v>
      </c>
      <c r="O96" s="18">
        <f t="shared" si="56"/>
        <v>6.177108217413471</v>
      </c>
      <c r="P96" s="18">
        <f t="shared" si="56"/>
        <v>13.512555786898899</v>
      </c>
      <c r="Q96" s="18">
        <f t="shared" si="56"/>
        <v>4.902861037099774</v>
      </c>
      <c r="R96" s="18">
        <f t="shared" si="56"/>
        <v>0</v>
      </c>
      <c r="S96" s="18">
        <f t="shared" si="56"/>
        <v>24.405585375168734</v>
      </c>
      <c r="T96" s="18">
        <f t="shared" si="56"/>
        <v>2.7098396832345935</v>
      </c>
      <c r="U96" s="18">
        <f t="shared" si="56"/>
        <v>3.770671854120588</v>
      </c>
      <c r="V96" s="18">
        <f t="shared" si="56"/>
        <v>6.009936482003629</v>
      </c>
      <c r="W96" s="18">
        <f t="shared" si="56"/>
        <v>6.805108477116124</v>
      </c>
      <c r="X96" s="18">
        <f t="shared" si="56"/>
        <v>0</v>
      </c>
      <c r="Y96" s="18">
        <f t="shared" si="56"/>
        <v>3.634176897230404</v>
      </c>
      <c r="Z96" s="18">
        <f t="shared" si="56"/>
        <v>6.430217214569864</v>
      </c>
      <c r="AA96" s="18">
        <f t="shared" si="56"/>
        <v>2.2928145028211877</v>
      </c>
      <c r="AB96" s="18">
        <f t="shared" si="56"/>
        <v>3.7733239968695385</v>
      </c>
      <c r="AC96" s="18">
        <f t="shared" si="56"/>
        <v>2.2126467300874437</v>
      </c>
      <c r="AD96" s="18">
        <f t="shared" si="56"/>
        <v>0</v>
      </c>
      <c r="AE96" s="18">
        <f t="shared" si="56"/>
        <v>0.19784063759566017</v>
      </c>
    </row>
    <row r="97" spans="1:31" ht="12.75">
      <c r="A97" s="9" t="s">
        <v>160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12.75">
      <c r="A98" s="8" t="s">
        <v>161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2.75">
      <c r="A99" s="15" t="s">
        <v>162</v>
      </c>
      <c r="B99" s="30">
        <v>6</v>
      </c>
      <c r="C99" s="30">
        <v>5.9</v>
      </c>
      <c r="D99" s="30">
        <v>8</v>
      </c>
      <c r="E99" s="30">
        <v>5.9</v>
      </c>
      <c r="F99" s="30">
        <v>6.5</v>
      </c>
      <c r="G99" s="30">
        <v>6</v>
      </c>
      <c r="H99" s="30">
        <v>0</v>
      </c>
      <c r="I99" s="30">
        <v>1.3</v>
      </c>
      <c r="J99" s="30">
        <v>5.6</v>
      </c>
      <c r="K99" s="30">
        <v>6.2</v>
      </c>
      <c r="L99" s="30">
        <v>6</v>
      </c>
      <c r="M99" s="30">
        <v>0</v>
      </c>
      <c r="N99" s="30">
        <v>0</v>
      </c>
      <c r="O99" s="30">
        <v>9.5</v>
      </c>
      <c r="P99" s="30">
        <v>6.8</v>
      </c>
      <c r="Q99" s="30">
        <v>15</v>
      </c>
      <c r="R99" s="30">
        <v>8</v>
      </c>
      <c r="S99" s="30">
        <v>0</v>
      </c>
      <c r="T99" s="30">
        <v>0</v>
      </c>
      <c r="U99" s="30">
        <v>8.5</v>
      </c>
      <c r="V99" s="30">
        <v>6</v>
      </c>
      <c r="W99" s="30">
        <v>9.5</v>
      </c>
      <c r="X99" s="30">
        <v>8.5</v>
      </c>
      <c r="Y99" s="30">
        <v>6</v>
      </c>
      <c r="Z99" s="30">
        <v>10</v>
      </c>
      <c r="AA99" s="30">
        <v>0</v>
      </c>
      <c r="AB99" s="30">
        <v>4.2</v>
      </c>
      <c r="AC99" s="30">
        <v>8</v>
      </c>
      <c r="AD99" s="30">
        <v>7</v>
      </c>
      <c r="AE99" s="30">
        <v>0</v>
      </c>
    </row>
    <row r="100" spans="1:31" ht="12.75">
      <c r="A100" s="17" t="s">
        <v>163</v>
      </c>
      <c r="B100" s="31">
        <v>0</v>
      </c>
      <c r="C100" s="31">
        <v>12.6</v>
      </c>
      <c r="D100" s="31">
        <v>10</v>
      </c>
      <c r="E100" s="31">
        <v>12.2</v>
      </c>
      <c r="F100" s="31">
        <v>12.2</v>
      </c>
      <c r="G100" s="31">
        <v>14</v>
      </c>
      <c r="H100" s="31">
        <v>0</v>
      </c>
      <c r="I100" s="31">
        <v>0</v>
      </c>
      <c r="J100" s="31">
        <v>12.6</v>
      </c>
      <c r="K100" s="31">
        <v>0</v>
      </c>
      <c r="L100" s="31">
        <v>0</v>
      </c>
      <c r="M100" s="31">
        <v>0</v>
      </c>
      <c r="N100" s="31">
        <v>0</v>
      </c>
      <c r="O100" s="31">
        <v>12.2</v>
      </c>
      <c r="P100" s="31">
        <v>6</v>
      </c>
      <c r="Q100" s="31">
        <v>7.4</v>
      </c>
      <c r="R100" s="31">
        <v>10</v>
      </c>
      <c r="S100" s="31">
        <v>0</v>
      </c>
      <c r="T100" s="31">
        <v>0</v>
      </c>
      <c r="U100" s="31">
        <v>9.7</v>
      </c>
      <c r="V100" s="31">
        <v>0</v>
      </c>
      <c r="W100" s="31">
        <v>0</v>
      </c>
      <c r="X100" s="31">
        <v>6.7</v>
      </c>
      <c r="Y100" s="31">
        <v>11.9</v>
      </c>
      <c r="Z100" s="31">
        <v>12</v>
      </c>
      <c r="AA100" s="31">
        <v>0</v>
      </c>
      <c r="AB100" s="31">
        <v>9</v>
      </c>
      <c r="AC100" s="31">
        <v>8</v>
      </c>
      <c r="AD100" s="31">
        <v>0</v>
      </c>
      <c r="AE100" s="31">
        <v>0</v>
      </c>
    </row>
    <row r="101" spans="1:31" ht="12.75">
      <c r="A101" s="17" t="s">
        <v>164</v>
      </c>
      <c r="B101" s="31">
        <v>7.8</v>
      </c>
      <c r="C101" s="31">
        <v>12.2</v>
      </c>
      <c r="D101" s="31">
        <v>10</v>
      </c>
      <c r="E101" s="31">
        <v>14.3</v>
      </c>
      <c r="F101" s="31">
        <v>11.7</v>
      </c>
      <c r="G101" s="31">
        <v>12.2</v>
      </c>
      <c r="H101" s="31">
        <v>0</v>
      </c>
      <c r="I101" s="31">
        <v>11.2</v>
      </c>
      <c r="J101" s="31">
        <v>12.6</v>
      </c>
      <c r="K101" s="31">
        <v>12.6</v>
      </c>
      <c r="L101" s="31">
        <v>9</v>
      </c>
      <c r="M101" s="31">
        <v>8.5</v>
      </c>
      <c r="N101" s="31">
        <v>0</v>
      </c>
      <c r="O101" s="31">
        <v>12.2</v>
      </c>
      <c r="P101" s="31">
        <v>11.4</v>
      </c>
      <c r="Q101" s="31">
        <v>8.6</v>
      </c>
      <c r="R101" s="31">
        <v>10.6</v>
      </c>
      <c r="S101" s="31">
        <v>0</v>
      </c>
      <c r="T101" s="31">
        <v>0</v>
      </c>
      <c r="U101" s="31">
        <v>9.1</v>
      </c>
      <c r="V101" s="31">
        <v>20.6</v>
      </c>
      <c r="W101" s="31">
        <v>11.8</v>
      </c>
      <c r="X101" s="31">
        <v>6.7</v>
      </c>
      <c r="Y101" s="31">
        <v>9.7</v>
      </c>
      <c r="Z101" s="31">
        <v>12</v>
      </c>
      <c r="AA101" s="31">
        <v>0</v>
      </c>
      <c r="AB101" s="31">
        <v>5.6</v>
      </c>
      <c r="AC101" s="31">
        <v>8</v>
      </c>
      <c r="AD101" s="31">
        <v>12.2</v>
      </c>
      <c r="AE101" s="31">
        <v>0</v>
      </c>
    </row>
    <row r="102" spans="1:31" ht="12.75">
      <c r="A102" s="17" t="s">
        <v>165</v>
      </c>
      <c r="B102" s="31">
        <v>0</v>
      </c>
      <c r="C102" s="31">
        <v>0</v>
      </c>
      <c r="D102" s="31">
        <v>0</v>
      </c>
      <c r="E102" s="31">
        <v>6.7</v>
      </c>
      <c r="F102" s="31">
        <v>8</v>
      </c>
      <c r="G102" s="31">
        <v>0</v>
      </c>
      <c r="H102" s="31">
        <v>0</v>
      </c>
      <c r="I102" s="31">
        <v>0</v>
      </c>
      <c r="J102" s="31">
        <v>10</v>
      </c>
      <c r="K102" s="31">
        <v>7.9</v>
      </c>
      <c r="L102" s="31">
        <v>0</v>
      </c>
      <c r="M102" s="31">
        <v>8</v>
      </c>
      <c r="N102" s="31">
        <v>0</v>
      </c>
      <c r="O102" s="31">
        <v>6.9</v>
      </c>
      <c r="P102" s="31">
        <v>6</v>
      </c>
      <c r="Q102" s="31">
        <v>3.7</v>
      </c>
      <c r="R102" s="31">
        <v>8</v>
      </c>
      <c r="S102" s="31">
        <v>0</v>
      </c>
      <c r="T102" s="31">
        <v>0</v>
      </c>
      <c r="U102" s="31">
        <v>7.7</v>
      </c>
      <c r="V102" s="31">
        <v>5.9</v>
      </c>
      <c r="W102" s="31">
        <v>7</v>
      </c>
      <c r="X102" s="31">
        <v>-0.5</v>
      </c>
      <c r="Y102" s="31">
        <v>6.4</v>
      </c>
      <c r="Z102" s="31">
        <v>10</v>
      </c>
      <c r="AA102" s="31">
        <v>0</v>
      </c>
      <c r="AB102" s="31">
        <v>11.9</v>
      </c>
      <c r="AC102" s="31">
        <v>8</v>
      </c>
      <c r="AD102" s="31">
        <v>7</v>
      </c>
      <c r="AE102" s="31">
        <v>0</v>
      </c>
    </row>
    <row r="103" spans="1:31" ht="12.75">
      <c r="A103" s="17" t="s">
        <v>166</v>
      </c>
      <c r="B103" s="31">
        <v>9.1</v>
      </c>
      <c r="C103" s="31">
        <v>5.9</v>
      </c>
      <c r="D103" s="31">
        <v>21</v>
      </c>
      <c r="E103" s="31">
        <v>6</v>
      </c>
      <c r="F103" s="31">
        <v>7.9</v>
      </c>
      <c r="G103" s="31">
        <v>9.9</v>
      </c>
      <c r="H103" s="31">
        <v>0</v>
      </c>
      <c r="I103" s="31">
        <v>17</v>
      </c>
      <c r="J103" s="31">
        <v>10.3</v>
      </c>
      <c r="K103" s="31">
        <v>9</v>
      </c>
      <c r="L103" s="31">
        <v>6</v>
      </c>
      <c r="M103" s="31">
        <v>7</v>
      </c>
      <c r="N103" s="31">
        <v>0</v>
      </c>
      <c r="O103" s="31">
        <v>6.8</v>
      </c>
      <c r="P103" s="31">
        <v>7.3</v>
      </c>
      <c r="Q103" s="31">
        <v>6.5</v>
      </c>
      <c r="R103" s="31">
        <v>8</v>
      </c>
      <c r="S103" s="31">
        <v>0</v>
      </c>
      <c r="T103" s="31">
        <v>0</v>
      </c>
      <c r="U103" s="31">
        <v>8</v>
      </c>
      <c r="V103" s="31">
        <v>1.8</v>
      </c>
      <c r="W103" s="31">
        <v>7</v>
      </c>
      <c r="X103" s="31">
        <v>-0.5</v>
      </c>
      <c r="Y103" s="31">
        <v>0</v>
      </c>
      <c r="Z103" s="31">
        <v>10</v>
      </c>
      <c r="AA103" s="31">
        <v>0</v>
      </c>
      <c r="AB103" s="31">
        <v>38</v>
      </c>
      <c r="AC103" s="31">
        <v>8</v>
      </c>
      <c r="AD103" s="31">
        <v>7</v>
      </c>
      <c r="AE103" s="31">
        <v>0</v>
      </c>
    </row>
    <row r="104" spans="1:31" ht="12.75">
      <c r="A104" s="17" t="s">
        <v>167</v>
      </c>
      <c r="B104" s="31">
        <v>9.1</v>
      </c>
      <c r="C104" s="31">
        <v>6</v>
      </c>
      <c r="D104" s="31">
        <v>6.5</v>
      </c>
      <c r="E104" s="31">
        <v>6</v>
      </c>
      <c r="F104" s="31">
        <v>8</v>
      </c>
      <c r="G104" s="31">
        <v>9</v>
      </c>
      <c r="H104" s="31">
        <v>0</v>
      </c>
      <c r="I104" s="31">
        <v>7</v>
      </c>
      <c r="J104" s="31">
        <v>15</v>
      </c>
      <c r="K104" s="31">
        <v>9</v>
      </c>
      <c r="L104" s="31">
        <v>6</v>
      </c>
      <c r="M104" s="31">
        <v>8</v>
      </c>
      <c r="N104" s="31">
        <v>0</v>
      </c>
      <c r="O104" s="31">
        <v>8.9</v>
      </c>
      <c r="P104" s="31">
        <v>6.2</v>
      </c>
      <c r="Q104" s="31">
        <v>11.5</v>
      </c>
      <c r="R104" s="31">
        <v>8</v>
      </c>
      <c r="S104" s="31">
        <v>0</v>
      </c>
      <c r="T104" s="31">
        <v>0</v>
      </c>
      <c r="U104" s="31">
        <v>9.2</v>
      </c>
      <c r="V104" s="31">
        <v>6</v>
      </c>
      <c r="W104" s="31">
        <v>7</v>
      </c>
      <c r="X104" s="31">
        <v>11.6</v>
      </c>
      <c r="Y104" s="31">
        <v>6.7</v>
      </c>
      <c r="Z104" s="31">
        <v>10</v>
      </c>
      <c r="AA104" s="31">
        <v>0</v>
      </c>
      <c r="AB104" s="31">
        <v>7.9</v>
      </c>
      <c r="AC104" s="31">
        <v>8</v>
      </c>
      <c r="AD104" s="31">
        <v>6.9</v>
      </c>
      <c r="AE104" s="31">
        <v>0</v>
      </c>
    </row>
    <row r="105" spans="1:31" ht="12.75">
      <c r="A105" s="17" t="s">
        <v>168</v>
      </c>
      <c r="B105" s="31">
        <v>5.5</v>
      </c>
      <c r="C105" s="31">
        <v>6</v>
      </c>
      <c r="D105" s="31">
        <v>6.5</v>
      </c>
      <c r="E105" s="31">
        <v>6</v>
      </c>
      <c r="F105" s="31">
        <v>12</v>
      </c>
      <c r="G105" s="31">
        <v>8</v>
      </c>
      <c r="H105" s="31">
        <v>0</v>
      </c>
      <c r="I105" s="31">
        <v>8</v>
      </c>
      <c r="J105" s="31">
        <v>9.7</v>
      </c>
      <c r="K105" s="31">
        <v>9</v>
      </c>
      <c r="L105" s="31">
        <v>6.1</v>
      </c>
      <c r="M105" s="31">
        <v>10</v>
      </c>
      <c r="N105" s="31">
        <v>0</v>
      </c>
      <c r="O105" s="31">
        <v>32</v>
      </c>
      <c r="P105" s="31">
        <v>6</v>
      </c>
      <c r="Q105" s="31">
        <v>5.7</v>
      </c>
      <c r="R105" s="31">
        <v>8</v>
      </c>
      <c r="S105" s="31">
        <v>0</v>
      </c>
      <c r="T105" s="31">
        <v>0</v>
      </c>
      <c r="U105" s="31">
        <v>12.3</v>
      </c>
      <c r="V105" s="31">
        <v>19.1</v>
      </c>
      <c r="W105" s="31">
        <v>8.9</v>
      </c>
      <c r="X105" s="31">
        <v>6.9</v>
      </c>
      <c r="Y105" s="31">
        <v>7.5</v>
      </c>
      <c r="Z105" s="31">
        <v>10</v>
      </c>
      <c r="AA105" s="31">
        <v>0</v>
      </c>
      <c r="AB105" s="31">
        <v>8</v>
      </c>
      <c r="AC105" s="31">
        <v>8</v>
      </c>
      <c r="AD105" s="31">
        <v>7</v>
      </c>
      <c r="AE105" s="31">
        <v>0</v>
      </c>
    </row>
    <row r="106" spans="1:31" ht="12.75">
      <c r="A106" s="17" t="s">
        <v>142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</row>
    <row r="107" spans="1:31" ht="12.75">
      <c r="A107" s="8" t="s">
        <v>169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ht="12.75">
      <c r="A108" s="15" t="s">
        <v>162</v>
      </c>
      <c r="B108" s="32">
        <v>169.17</v>
      </c>
      <c r="C108" s="32">
        <v>435.13</v>
      </c>
      <c r="D108" s="32">
        <v>120.62</v>
      </c>
      <c r="E108" s="32">
        <v>389.6</v>
      </c>
      <c r="F108" s="32">
        <v>315.54</v>
      </c>
      <c r="G108" s="32">
        <v>263.29</v>
      </c>
      <c r="H108" s="32">
        <v>0</v>
      </c>
      <c r="I108" s="32">
        <v>425</v>
      </c>
      <c r="J108" s="32">
        <v>179.47</v>
      </c>
      <c r="K108" s="32">
        <v>191.04</v>
      </c>
      <c r="L108" s="32">
        <v>344.35</v>
      </c>
      <c r="M108" s="32">
        <v>175</v>
      </c>
      <c r="N108" s="32">
        <v>0</v>
      </c>
      <c r="O108" s="32">
        <v>325.07</v>
      </c>
      <c r="P108" s="32">
        <v>132.71</v>
      </c>
      <c r="Q108" s="32">
        <v>242.54</v>
      </c>
      <c r="R108" s="32">
        <v>342.92</v>
      </c>
      <c r="S108" s="32">
        <v>0</v>
      </c>
      <c r="T108" s="32">
        <v>0</v>
      </c>
      <c r="U108" s="32">
        <v>230.66</v>
      </c>
      <c r="V108" s="32">
        <v>107.29</v>
      </c>
      <c r="W108" s="32">
        <v>213.97</v>
      </c>
      <c r="X108" s="32">
        <v>31547420.38</v>
      </c>
      <c r="Y108" s="32">
        <v>211.78</v>
      </c>
      <c r="Z108" s="32">
        <v>202.04</v>
      </c>
      <c r="AA108" s="32">
        <v>0</v>
      </c>
      <c r="AB108" s="32">
        <v>329.17</v>
      </c>
      <c r="AC108" s="32">
        <v>159.17</v>
      </c>
      <c r="AD108" s="32">
        <v>658.48</v>
      </c>
      <c r="AE108" s="32">
        <v>0</v>
      </c>
    </row>
    <row r="109" spans="1:31" ht="12.75">
      <c r="A109" s="17" t="s">
        <v>163</v>
      </c>
      <c r="B109" s="33">
        <v>0</v>
      </c>
      <c r="C109" s="33">
        <v>190.45</v>
      </c>
      <c r="D109" s="33">
        <v>260.95</v>
      </c>
      <c r="E109" s="33">
        <v>165.65</v>
      </c>
      <c r="F109" s="33">
        <v>186.76</v>
      </c>
      <c r="G109" s="33">
        <v>154.72</v>
      </c>
      <c r="H109" s="33">
        <v>0</v>
      </c>
      <c r="I109" s="33">
        <v>0</v>
      </c>
      <c r="J109" s="33">
        <v>135.18</v>
      </c>
      <c r="K109" s="33">
        <v>0</v>
      </c>
      <c r="L109" s="33">
        <v>0</v>
      </c>
      <c r="M109" s="33">
        <v>0</v>
      </c>
      <c r="N109" s="33">
        <v>0</v>
      </c>
      <c r="O109" s="33">
        <v>47.47</v>
      </c>
      <c r="P109" s="33">
        <v>216.83</v>
      </c>
      <c r="Q109" s="33">
        <v>108</v>
      </c>
      <c r="R109" s="33">
        <v>82.5</v>
      </c>
      <c r="S109" s="33">
        <v>0</v>
      </c>
      <c r="T109" s="33">
        <v>0</v>
      </c>
      <c r="U109" s="33">
        <v>352.2</v>
      </c>
      <c r="V109" s="33">
        <v>0</v>
      </c>
      <c r="W109" s="33">
        <v>0</v>
      </c>
      <c r="X109" s="33">
        <v>7070550.28</v>
      </c>
      <c r="Y109" s="33">
        <v>225</v>
      </c>
      <c r="Z109" s="33">
        <v>85.12</v>
      </c>
      <c r="AA109" s="33">
        <v>0</v>
      </c>
      <c r="AB109" s="33">
        <v>168.62</v>
      </c>
      <c r="AC109" s="33">
        <v>42.03</v>
      </c>
      <c r="AD109" s="33">
        <v>0</v>
      </c>
      <c r="AE109" s="33">
        <v>0</v>
      </c>
    </row>
    <row r="110" spans="1:31" ht="12.75">
      <c r="A110" s="17" t="s">
        <v>164</v>
      </c>
      <c r="B110" s="33">
        <v>726.3</v>
      </c>
      <c r="C110" s="33">
        <v>590.92</v>
      </c>
      <c r="D110" s="33">
        <v>687.66</v>
      </c>
      <c r="E110" s="33">
        <v>532.26</v>
      </c>
      <c r="F110" s="33">
        <v>552.42</v>
      </c>
      <c r="G110" s="33">
        <v>566.64</v>
      </c>
      <c r="H110" s="33">
        <v>0</v>
      </c>
      <c r="I110" s="33">
        <v>545</v>
      </c>
      <c r="J110" s="33">
        <v>658.83</v>
      </c>
      <c r="K110" s="33">
        <v>648.03</v>
      </c>
      <c r="L110" s="33">
        <v>546.5</v>
      </c>
      <c r="M110" s="33">
        <v>549.24</v>
      </c>
      <c r="N110" s="33">
        <v>0</v>
      </c>
      <c r="O110" s="33">
        <v>740.85</v>
      </c>
      <c r="P110" s="33">
        <v>550.31</v>
      </c>
      <c r="Q110" s="33">
        <v>535.19</v>
      </c>
      <c r="R110" s="33">
        <v>540</v>
      </c>
      <c r="S110" s="33">
        <v>0</v>
      </c>
      <c r="T110" s="33">
        <v>0</v>
      </c>
      <c r="U110" s="33">
        <v>547.8</v>
      </c>
      <c r="V110" s="33">
        <v>748.94</v>
      </c>
      <c r="W110" s="33">
        <v>753.2</v>
      </c>
      <c r="X110" s="33">
        <v>88910137.99</v>
      </c>
      <c r="Y110" s="33">
        <v>523.75</v>
      </c>
      <c r="Z110" s="33">
        <v>553.56</v>
      </c>
      <c r="AA110" s="33">
        <v>0</v>
      </c>
      <c r="AB110" s="33">
        <v>571.7</v>
      </c>
      <c r="AC110" s="33">
        <v>415.26</v>
      </c>
      <c r="AD110" s="33">
        <v>609.17</v>
      </c>
      <c r="AE110" s="33">
        <v>0</v>
      </c>
    </row>
    <row r="111" spans="1:31" ht="12.75">
      <c r="A111" s="17" t="s">
        <v>165</v>
      </c>
      <c r="B111" s="33">
        <v>0</v>
      </c>
      <c r="C111" s="33">
        <v>0</v>
      </c>
      <c r="D111" s="33">
        <v>0</v>
      </c>
      <c r="E111" s="33">
        <v>39</v>
      </c>
      <c r="F111" s="33">
        <v>48.99</v>
      </c>
      <c r="G111" s="33">
        <v>0</v>
      </c>
      <c r="H111" s="33">
        <v>0</v>
      </c>
      <c r="I111" s="33">
        <v>72.29</v>
      </c>
      <c r="J111" s="33">
        <v>28.85</v>
      </c>
      <c r="K111" s="33">
        <v>49.35</v>
      </c>
      <c r="L111" s="33">
        <v>0</v>
      </c>
      <c r="M111" s="33">
        <v>63.35</v>
      </c>
      <c r="N111" s="33">
        <v>0</v>
      </c>
      <c r="O111" s="33">
        <v>80.79</v>
      </c>
      <c r="P111" s="33">
        <v>108.42</v>
      </c>
      <c r="Q111" s="33">
        <v>93</v>
      </c>
      <c r="R111" s="33">
        <v>44.78</v>
      </c>
      <c r="S111" s="33">
        <v>0</v>
      </c>
      <c r="T111" s="33">
        <v>0</v>
      </c>
      <c r="U111" s="33">
        <v>97</v>
      </c>
      <c r="V111" s="33">
        <v>135.45</v>
      </c>
      <c r="W111" s="33">
        <v>67.89</v>
      </c>
      <c r="X111" s="33">
        <v>1644185.35</v>
      </c>
      <c r="Y111" s="33">
        <v>281.36</v>
      </c>
      <c r="Z111" s="33">
        <v>134.12</v>
      </c>
      <c r="AA111" s="33">
        <v>0</v>
      </c>
      <c r="AB111" s="33">
        <v>82.7</v>
      </c>
      <c r="AC111" s="33">
        <v>47.78</v>
      </c>
      <c r="AD111" s="33">
        <v>116.09</v>
      </c>
      <c r="AE111" s="33">
        <v>0</v>
      </c>
    </row>
    <row r="112" spans="1:31" ht="12.75">
      <c r="A112" s="17" t="s">
        <v>166</v>
      </c>
      <c r="B112" s="33">
        <v>269.8</v>
      </c>
      <c r="C112" s="33">
        <v>113.74</v>
      </c>
      <c r="D112" s="33">
        <v>131.56</v>
      </c>
      <c r="E112" s="33">
        <v>240.93</v>
      </c>
      <c r="F112" s="33">
        <v>213.74</v>
      </c>
      <c r="G112" s="33">
        <v>194.07</v>
      </c>
      <c r="H112" s="33">
        <v>0</v>
      </c>
      <c r="I112" s="33">
        <v>161.4</v>
      </c>
      <c r="J112" s="33">
        <v>141.75</v>
      </c>
      <c r="K112" s="33">
        <v>163.67</v>
      </c>
      <c r="L112" s="33">
        <v>127.44</v>
      </c>
      <c r="M112" s="33">
        <v>104.12</v>
      </c>
      <c r="N112" s="33">
        <v>0</v>
      </c>
      <c r="O112" s="33">
        <v>183.28</v>
      </c>
      <c r="P112" s="33">
        <v>236.54</v>
      </c>
      <c r="Q112" s="33">
        <v>104.83</v>
      </c>
      <c r="R112" s="33">
        <v>180.02</v>
      </c>
      <c r="S112" s="33">
        <v>0</v>
      </c>
      <c r="T112" s="33">
        <v>0</v>
      </c>
      <c r="U112" s="33">
        <v>141.25</v>
      </c>
      <c r="V112" s="33">
        <v>129.63</v>
      </c>
      <c r="W112" s="33">
        <v>262.91</v>
      </c>
      <c r="X112" s="33">
        <v>20675158.37</v>
      </c>
      <c r="Y112" s="33">
        <v>0</v>
      </c>
      <c r="Z112" s="33">
        <v>292.89</v>
      </c>
      <c r="AA112" s="33">
        <v>0</v>
      </c>
      <c r="AB112" s="33">
        <v>54.15</v>
      </c>
      <c r="AC112" s="33">
        <v>93.95</v>
      </c>
      <c r="AD112" s="33">
        <v>289.77</v>
      </c>
      <c r="AE112" s="33">
        <v>0</v>
      </c>
    </row>
    <row r="113" spans="1:31" ht="12.75">
      <c r="A113" s="17" t="s">
        <v>167</v>
      </c>
      <c r="B113" s="33">
        <v>193.9</v>
      </c>
      <c r="C113" s="33">
        <v>144.32</v>
      </c>
      <c r="D113" s="33">
        <v>128.36</v>
      </c>
      <c r="E113" s="33">
        <v>117.15</v>
      </c>
      <c r="F113" s="33">
        <v>65.39</v>
      </c>
      <c r="G113" s="33">
        <v>176.35</v>
      </c>
      <c r="H113" s="33">
        <v>0</v>
      </c>
      <c r="I113" s="33">
        <v>157.35</v>
      </c>
      <c r="J113" s="33">
        <v>80.95</v>
      </c>
      <c r="K113" s="33">
        <v>130.03</v>
      </c>
      <c r="L113" s="33">
        <v>217.11</v>
      </c>
      <c r="M113" s="33">
        <v>127.7</v>
      </c>
      <c r="N113" s="33">
        <v>0</v>
      </c>
      <c r="O113" s="33">
        <v>111.84</v>
      </c>
      <c r="P113" s="33">
        <v>287.01</v>
      </c>
      <c r="Q113" s="33">
        <v>95</v>
      </c>
      <c r="R113" s="33">
        <v>203.32</v>
      </c>
      <c r="S113" s="33">
        <v>0</v>
      </c>
      <c r="T113" s="33">
        <v>0</v>
      </c>
      <c r="U113" s="33">
        <v>118</v>
      </c>
      <c r="V113" s="33">
        <v>183.84</v>
      </c>
      <c r="W113" s="33">
        <v>162.42</v>
      </c>
      <c r="X113" s="33">
        <v>14954011.86</v>
      </c>
      <c r="Y113" s="33">
        <v>347.42</v>
      </c>
      <c r="Z113" s="33">
        <v>64.25</v>
      </c>
      <c r="AA113" s="33">
        <v>0</v>
      </c>
      <c r="AB113" s="33">
        <v>93.3</v>
      </c>
      <c r="AC113" s="33">
        <v>90.1</v>
      </c>
      <c r="AD113" s="33">
        <v>88.15</v>
      </c>
      <c r="AE113" s="33">
        <v>0</v>
      </c>
    </row>
    <row r="114" spans="1:31" ht="12.75">
      <c r="A114" s="17" t="s">
        <v>168</v>
      </c>
      <c r="B114" s="33">
        <v>101.26</v>
      </c>
      <c r="C114" s="33">
        <v>113.65</v>
      </c>
      <c r="D114" s="33">
        <v>79.43</v>
      </c>
      <c r="E114" s="33">
        <v>158.27</v>
      </c>
      <c r="F114" s="33">
        <v>145.28</v>
      </c>
      <c r="G114" s="33">
        <v>101.11</v>
      </c>
      <c r="H114" s="33">
        <v>0</v>
      </c>
      <c r="I114" s="33">
        <v>173.27</v>
      </c>
      <c r="J114" s="33">
        <v>178.35</v>
      </c>
      <c r="K114" s="33">
        <v>119.77</v>
      </c>
      <c r="L114" s="33">
        <v>137.28</v>
      </c>
      <c r="M114" s="33">
        <v>100.14</v>
      </c>
      <c r="N114" s="33">
        <v>0</v>
      </c>
      <c r="O114" s="33">
        <v>141</v>
      </c>
      <c r="P114" s="33">
        <v>137.99</v>
      </c>
      <c r="Q114" s="33">
        <v>99</v>
      </c>
      <c r="R114" s="33">
        <v>102.85</v>
      </c>
      <c r="S114" s="33">
        <v>0</v>
      </c>
      <c r="T114" s="33">
        <v>0</v>
      </c>
      <c r="U114" s="33">
        <v>91</v>
      </c>
      <c r="V114" s="33">
        <v>123.36</v>
      </c>
      <c r="W114" s="33">
        <v>132.16</v>
      </c>
      <c r="X114" s="33">
        <v>7636347.12</v>
      </c>
      <c r="Y114" s="33">
        <v>185.08</v>
      </c>
      <c r="Z114" s="33">
        <v>64.01</v>
      </c>
      <c r="AA114" s="33">
        <v>0</v>
      </c>
      <c r="AB114" s="33">
        <v>70</v>
      </c>
      <c r="AC114" s="33">
        <v>55.35</v>
      </c>
      <c r="AD114" s="33">
        <v>50.77</v>
      </c>
      <c r="AE114" s="33">
        <v>0</v>
      </c>
    </row>
    <row r="115" spans="1:31" ht="12.75">
      <c r="A115" s="17" t="s">
        <v>142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</row>
    <row r="116" spans="1:31" ht="12.75">
      <c r="A116" s="19" t="s">
        <v>170</v>
      </c>
      <c r="B116" s="34">
        <v>1460.44</v>
      </c>
      <c r="C116" s="34">
        <v>1588.22</v>
      </c>
      <c r="D116" s="34">
        <v>1408.59</v>
      </c>
      <c r="E116" s="34">
        <v>1642.86</v>
      </c>
      <c r="F116" s="34">
        <v>1528.11</v>
      </c>
      <c r="G116" s="34">
        <v>1456.18</v>
      </c>
      <c r="H116" s="34">
        <v>0</v>
      </c>
      <c r="I116" s="34">
        <v>1534.31</v>
      </c>
      <c r="J116" s="34">
        <v>1403.38</v>
      </c>
      <c r="K116" s="34">
        <v>1301.89</v>
      </c>
      <c r="L116" s="34">
        <v>1372.68</v>
      </c>
      <c r="M116" s="34">
        <v>1119.55</v>
      </c>
      <c r="N116" s="34">
        <v>0</v>
      </c>
      <c r="O116" s="34">
        <v>1630.3</v>
      </c>
      <c r="P116" s="34">
        <v>1669.81</v>
      </c>
      <c r="Q116" s="34">
        <v>1277.56</v>
      </c>
      <c r="R116" s="34">
        <v>1496.39</v>
      </c>
      <c r="S116" s="34">
        <v>0</v>
      </c>
      <c r="T116" s="34">
        <v>0</v>
      </c>
      <c r="U116" s="34">
        <v>1577.91</v>
      </c>
      <c r="V116" s="34">
        <v>1428.5</v>
      </c>
      <c r="W116" s="34">
        <v>1592.55</v>
      </c>
      <c r="X116" s="34">
        <v>172437811.36</v>
      </c>
      <c r="Y116" s="34">
        <v>1774.39</v>
      </c>
      <c r="Z116" s="34">
        <v>1395.99</v>
      </c>
      <c r="AA116" s="34">
        <v>0</v>
      </c>
      <c r="AB116" s="34">
        <v>1369.64</v>
      </c>
      <c r="AC116" s="34">
        <v>903.65</v>
      </c>
      <c r="AD116" s="34">
        <v>1812.43</v>
      </c>
      <c r="AE116" s="34">
        <v>0</v>
      </c>
    </row>
    <row r="117" spans="1:31" ht="12.75">
      <c r="A117" s="9" t="s">
        <v>171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12.75">
      <c r="A118" s="17" t="s">
        <v>172</v>
      </c>
      <c r="B118" s="35">
        <v>1134925</v>
      </c>
      <c r="C118" s="35">
        <v>9398</v>
      </c>
      <c r="D118" s="35">
        <v>9015</v>
      </c>
      <c r="E118" s="35">
        <v>8480</v>
      </c>
      <c r="F118" s="35">
        <v>25374</v>
      </c>
      <c r="G118" s="35">
        <v>19171</v>
      </c>
      <c r="H118" s="35">
        <v>0</v>
      </c>
      <c r="I118" s="35">
        <v>12536</v>
      </c>
      <c r="J118" s="35">
        <v>63658</v>
      </c>
      <c r="K118" s="35">
        <v>47583</v>
      </c>
      <c r="L118" s="35">
        <v>26217</v>
      </c>
      <c r="M118" s="35">
        <v>26978</v>
      </c>
      <c r="N118" s="35">
        <v>0</v>
      </c>
      <c r="O118" s="35">
        <v>28957</v>
      </c>
      <c r="P118" s="35">
        <v>32686</v>
      </c>
      <c r="Q118" s="35">
        <v>9176</v>
      </c>
      <c r="R118" s="35">
        <v>6409</v>
      </c>
      <c r="S118" s="35">
        <v>0</v>
      </c>
      <c r="T118" s="35">
        <v>0</v>
      </c>
      <c r="U118" s="35">
        <v>15901</v>
      </c>
      <c r="V118" s="35">
        <v>27241</v>
      </c>
      <c r="W118" s="35">
        <v>55432</v>
      </c>
      <c r="X118" s="35">
        <v>28903</v>
      </c>
      <c r="Y118" s="35">
        <v>21862</v>
      </c>
      <c r="Z118" s="35">
        <v>26711</v>
      </c>
      <c r="AA118" s="35">
        <v>0</v>
      </c>
      <c r="AB118" s="35">
        <v>1251</v>
      </c>
      <c r="AC118" s="35">
        <v>2495</v>
      </c>
      <c r="AD118" s="35">
        <v>11466</v>
      </c>
      <c r="AE118" s="35">
        <v>0</v>
      </c>
    </row>
    <row r="119" spans="1:31" ht="12.75">
      <c r="A119" s="9" t="s">
        <v>173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12.75">
      <c r="A120" s="17" t="s">
        <v>174</v>
      </c>
      <c r="B120" s="35">
        <v>6</v>
      </c>
      <c r="C120" s="35">
        <v>6</v>
      </c>
      <c r="D120" s="35">
        <v>6</v>
      </c>
      <c r="E120" s="35">
        <v>6</v>
      </c>
      <c r="F120" s="35">
        <v>6</v>
      </c>
      <c r="G120" s="35">
        <v>10</v>
      </c>
      <c r="H120" s="35">
        <v>0</v>
      </c>
      <c r="I120" s="35">
        <v>6</v>
      </c>
      <c r="J120" s="35">
        <v>10</v>
      </c>
      <c r="K120" s="35">
        <v>10</v>
      </c>
      <c r="L120" s="35">
        <v>0</v>
      </c>
      <c r="M120" s="35">
        <v>6</v>
      </c>
      <c r="N120" s="35">
        <v>0</v>
      </c>
      <c r="O120" s="35">
        <v>6</v>
      </c>
      <c r="P120" s="35">
        <v>6</v>
      </c>
      <c r="Q120" s="35">
        <v>6</v>
      </c>
      <c r="R120" s="35">
        <v>6</v>
      </c>
      <c r="S120" s="35">
        <v>0</v>
      </c>
      <c r="T120" s="35">
        <v>0</v>
      </c>
      <c r="U120" s="35">
        <v>6</v>
      </c>
      <c r="V120" s="35">
        <v>0</v>
      </c>
      <c r="W120" s="35">
        <v>6</v>
      </c>
      <c r="X120" s="35">
        <v>0</v>
      </c>
      <c r="Y120" s="35">
        <v>6</v>
      </c>
      <c r="Z120" s="35">
        <v>6</v>
      </c>
      <c r="AA120" s="35">
        <v>0</v>
      </c>
      <c r="AB120" s="35">
        <v>6</v>
      </c>
      <c r="AC120" s="35">
        <v>6</v>
      </c>
      <c r="AD120" s="35">
        <v>6</v>
      </c>
      <c r="AE120" s="35">
        <v>0</v>
      </c>
    </row>
    <row r="121" spans="1:31" ht="12.75">
      <c r="A121" s="17" t="s">
        <v>175</v>
      </c>
      <c r="B121" s="35">
        <v>60</v>
      </c>
      <c r="C121" s="35">
        <v>50</v>
      </c>
      <c r="D121" s="35">
        <v>50</v>
      </c>
      <c r="E121" s="35">
        <v>50</v>
      </c>
      <c r="F121" s="35">
        <v>50</v>
      </c>
      <c r="G121" s="35">
        <v>50</v>
      </c>
      <c r="H121" s="35">
        <v>0</v>
      </c>
      <c r="I121" s="35">
        <v>50</v>
      </c>
      <c r="J121" s="35">
        <v>100</v>
      </c>
      <c r="K121" s="35">
        <v>60</v>
      </c>
      <c r="L121" s="35">
        <v>0</v>
      </c>
      <c r="M121" s="35">
        <v>54</v>
      </c>
      <c r="N121" s="35">
        <v>0</v>
      </c>
      <c r="O121" s="35">
        <v>70</v>
      </c>
      <c r="P121" s="35">
        <v>50</v>
      </c>
      <c r="Q121" s="35">
        <v>50</v>
      </c>
      <c r="R121" s="35">
        <v>50</v>
      </c>
      <c r="S121" s="35">
        <v>0</v>
      </c>
      <c r="T121" s="35">
        <v>0</v>
      </c>
      <c r="U121" s="35">
        <v>50</v>
      </c>
      <c r="V121" s="35">
        <v>0</v>
      </c>
      <c r="W121" s="35">
        <v>70</v>
      </c>
      <c r="X121" s="35">
        <v>0</v>
      </c>
      <c r="Y121" s="35">
        <v>50</v>
      </c>
      <c r="Z121" s="35">
        <v>50</v>
      </c>
      <c r="AA121" s="35">
        <v>0</v>
      </c>
      <c r="AB121" s="35">
        <v>50</v>
      </c>
      <c r="AC121" s="35">
        <v>50</v>
      </c>
      <c r="AD121" s="35">
        <v>50</v>
      </c>
      <c r="AE121" s="35">
        <v>0</v>
      </c>
    </row>
    <row r="122" spans="1:31" ht="25.5">
      <c r="A122" s="8" t="s">
        <v>176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2.75">
      <c r="A123" s="15" t="s">
        <v>177</v>
      </c>
      <c r="B123" s="36">
        <v>1134925</v>
      </c>
      <c r="C123" s="36">
        <v>9398</v>
      </c>
      <c r="D123" s="36">
        <v>2100</v>
      </c>
      <c r="E123" s="36">
        <v>2400</v>
      </c>
      <c r="F123" s="36">
        <v>7455</v>
      </c>
      <c r="G123" s="36">
        <v>8015</v>
      </c>
      <c r="H123" s="36">
        <v>0</v>
      </c>
      <c r="I123" s="36">
        <v>5200</v>
      </c>
      <c r="J123" s="36">
        <v>35700</v>
      </c>
      <c r="K123" s="36">
        <v>14500</v>
      </c>
      <c r="L123" s="36">
        <v>20733</v>
      </c>
      <c r="M123" s="36">
        <v>7122</v>
      </c>
      <c r="N123" s="36">
        <v>0</v>
      </c>
      <c r="O123" s="36">
        <v>7589</v>
      </c>
      <c r="P123" s="36">
        <v>6900</v>
      </c>
      <c r="Q123" s="36">
        <v>8298</v>
      </c>
      <c r="R123" s="36">
        <v>6409</v>
      </c>
      <c r="S123" s="36">
        <v>0</v>
      </c>
      <c r="T123" s="36">
        <v>0</v>
      </c>
      <c r="U123" s="36">
        <v>4817</v>
      </c>
      <c r="V123" s="36">
        <v>27934</v>
      </c>
      <c r="W123" s="36">
        <v>36000</v>
      </c>
      <c r="X123" s="36">
        <v>13290</v>
      </c>
      <c r="Y123" s="36">
        <v>5950</v>
      </c>
      <c r="Z123" s="36">
        <v>17299</v>
      </c>
      <c r="AA123" s="36">
        <v>0</v>
      </c>
      <c r="AB123" s="36">
        <v>1246</v>
      </c>
      <c r="AC123" s="36">
        <v>2327</v>
      </c>
      <c r="AD123" s="36">
        <v>6476</v>
      </c>
      <c r="AE123" s="36">
        <v>0</v>
      </c>
    </row>
    <row r="124" spans="1:31" ht="12.75">
      <c r="A124" s="17" t="s">
        <v>178</v>
      </c>
      <c r="B124" s="35">
        <v>1134925</v>
      </c>
      <c r="C124" s="35">
        <v>2147</v>
      </c>
      <c r="D124" s="35">
        <v>2100</v>
      </c>
      <c r="E124" s="35">
        <v>2100</v>
      </c>
      <c r="F124" s="35">
        <v>5626</v>
      </c>
      <c r="G124" s="35">
        <v>7732</v>
      </c>
      <c r="H124" s="35">
        <v>0</v>
      </c>
      <c r="I124" s="35">
        <v>5200</v>
      </c>
      <c r="J124" s="35">
        <v>13592</v>
      </c>
      <c r="K124" s="35">
        <v>14500</v>
      </c>
      <c r="L124" s="35">
        <v>8000</v>
      </c>
      <c r="M124" s="35">
        <v>7208</v>
      </c>
      <c r="N124" s="35">
        <v>0</v>
      </c>
      <c r="O124" s="35">
        <v>5687</v>
      </c>
      <c r="P124" s="35">
        <v>6900</v>
      </c>
      <c r="Q124" s="35">
        <v>2539</v>
      </c>
      <c r="R124" s="35">
        <v>1527</v>
      </c>
      <c r="S124" s="35">
        <v>0</v>
      </c>
      <c r="T124" s="35">
        <v>0</v>
      </c>
      <c r="U124" s="35">
        <v>5414</v>
      </c>
      <c r="V124" s="35">
        <v>6247</v>
      </c>
      <c r="W124" s="35">
        <v>10000</v>
      </c>
      <c r="X124" s="35">
        <v>5500</v>
      </c>
      <c r="Y124" s="35">
        <v>3950</v>
      </c>
      <c r="Z124" s="35">
        <v>12237</v>
      </c>
      <c r="AA124" s="35">
        <v>0</v>
      </c>
      <c r="AB124" s="35">
        <v>785</v>
      </c>
      <c r="AC124" s="35">
        <v>820</v>
      </c>
      <c r="AD124" s="35">
        <v>3032</v>
      </c>
      <c r="AE124" s="35">
        <v>0</v>
      </c>
    </row>
    <row r="125" spans="1:31" ht="12.75">
      <c r="A125" s="17" t="s">
        <v>179</v>
      </c>
      <c r="B125" s="35">
        <v>382028</v>
      </c>
      <c r="C125" s="35">
        <v>2147</v>
      </c>
      <c r="D125" s="35">
        <v>2100</v>
      </c>
      <c r="E125" s="35">
        <v>2400</v>
      </c>
      <c r="F125" s="35">
        <v>7726</v>
      </c>
      <c r="G125" s="35">
        <v>7196</v>
      </c>
      <c r="H125" s="35">
        <v>0</v>
      </c>
      <c r="I125" s="35">
        <v>5200</v>
      </c>
      <c r="J125" s="35">
        <v>15897</v>
      </c>
      <c r="K125" s="35">
        <v>14500</v>
      </c>
      <c r="L125" s="35">
        <v>8000</v>
      </c>
      <c r="M125" s="35">
        <v>7279</v>
      </c>
      <c r="N125" s="35">
        <v>0</v>
      </c>
      <c r="O125" s="35">
        <v>5475</v>
      </c>
      <c r="P125" s="35">
        <v>6900</v>
      </c>
      <c r="Q125" s="35">
        <v>2539</v>
      </c>
      <c r="R125" s="35">
        <v>4406</v>
      </c>
      <c r="S125" s="35">
        <v>0</v>
      </c>
      <c r="T125" s="35">
        <v>0</v>
      </c>
      <c r="U125" s="35">
        <v>5060</v>
      </c>
      <c r="V125" s="35">
        <v>6212</v>
      </c>
      <c r="W125" s="35">
        <v>10000</v>
      </c>
      <c r="X125" s="35">
        <v>5500</v>
      </c>
      <c r="Y125" s="35">
        <v>6621</v>
      </c>
      <c r="Z125" s="35">
        <v>8573</v>
      </c>
      <c r="AA125" s="35">
        <v>0</v>
      </c>
      <c r="AB125" s="35">
        <v>785</v>
      </c>
      <c r="AC125" s="35">
        <v>820</v>
      </c>
      <c r="AD125" s="35">
        <v>6297</v>
      </c>
      <c r="AE125" s="35">
        <v>0</v>
      </c>
    </row>
    <row r="126" spans="1:31" ht="12.75">
      <c r="A126" s="17" t="s">
        <v>180</v>
      </c>
      <c r="B126" s="35">
        <v>445882</v>
      </c>
      <c r="C126" s="35">
        <v>2147</v>
      </c>
      <c r="D126" s="35">
        <v>2100</v>
      </c>
      <c r="E126" s="35">
        <v>2400</v>
      </c>
      <c r="F126" s="35">
        <v>7472</v>
      </c>
      <c r="G126" s="35">
        <v>7935</v>
      </c>
      <c r="H126" s="35">
        <v>0</v>
      </c>
      <c r="I126" s="35">
        <v>5200</v>
      </c>
      <c r="J126" s="35">
        <v>13592</v>
      </c>
      <c r="K126" s="35">
        <v>14500</v>
      </c>
      <c r="L126" s="35">
        <v>8000</v>
      </c>
      <c r="M126" s="35">
        <v>7218</v>
      </c>
      <c r="N126" s="35">
        <v>0</v>
      </c>
      <c r="O126" s="35">
        <v>6539</v>
      </c>
      <c r="P126" s="35">
        <v>6900</v>
      </c>
      <c r="Q126" s="35">
        <v>2539</v>
      </c>
      <c r="R126" s="35">
        <v>1527</v>
      </c>
      <c r="S126" s="35">
        <v>0</v>
      </c>
      <c r="T126" s="35">
        <v>0</v>
      </c>
      <c r="U126" s="35">
        <v>5332</v>
      </c>
      <c r="V126" s="35">
        <v>7511</v>
      </c>
      <c r="W126" s="35">
        <v>10000</v>
      </c>
      <c r="X126" s="35">
        <v>5500</v>
      </c>
      <c r="Y126" s="35">
        <v>3950</v>
      </c>
      <c r="Z126" s="35">
        <v>10568</v>
      </c>
      <c r="AA126" s="35">
        <v>0</v>
      </c>
      <c r="AB126" s="35">
        <v>785</v>
      </c>
      <c r="AC126" s="35">
        <v>820</v>
      </c>
      <c r="AD126" s="35">
        <v>1334</v>
      </c>
      <c r="AE126" s="35">
        <v>0</v>
      </c>
    </row>
    <row r="127" spans="1:31" ht="12.75">
      <c r="A127" s="8" t="s">
        <v>181</v>
      </c>
      <c r="B127" s="37">
        <v>1984824423</v>
      </c>
      <c r="C127" s="37">
        <v>1104811</v>
      </c>
      <c r="D127" s="37">
        <v>10271000</v>
      </c>
      <c r="E127" s="37">
        <v>12238000</v>
      </c>
      <c r="F127" s="37">
        <v>30478630</v>
      </c>
      <c r="G127" s="37">
        <v>2758182</v>
      </c>
      <c r="H127" s="37">
        <v>0</v>
      </c>
      <c r="I127" s="37">
        <v>27647270</v>
      </c>
      <c r="J127" s="37">
        <v>85553072</v>
      </c>
      <c r="K127" s="37">
        <v>54764</v>
      </c>
      <c r="L127" s="37">
        <v>29754548</v>
      </c>
      <c r="M127" s="37">
        <v>19110864</v>
      </c>
      <c r="N127" s="37">
        <v>0</v>
      </c>
      <c r="O127" s="37">
        <v>32765814</v>
      </c>
      <c r="P127" s="37">
        <v>48296072</v>
      </c>
      <c r="Q127" s="37">
        <v>7879</v>
      </c>
      <c r="R127" s="37">
        <v>8940088</v>
      </c>
      <c r="S127" s="37">
        <v>0</v>
      </c>
      <c r="T127" s="37">
        <v>0</v>
      </c>
      <c r="U127" s="37">
        <v>20103519</v>
      </c>
      <c r="V127" s="37">
        <v>24016803</v>
      </c>
      <c r="W127" s="37">
        <v>67851408</v>
      </c>
      <c r="X127" s="37">
        <v>34053653</v>
      </c>
      <c r="Y127" s="37">
        <v>15675688</v>
      </c>
      <c r="Z127" s="37">
        <v>12160913</v>
      </c>
      <c r="AA127" s="37">
        <v>0</v>
      </c>
      <c r="AB127" s="37">
        <v>1871013</v>
      </c>
      <c r="AC127" s="37">
        <v>3099000</v>
      </c>
      <c r="AD127" s="37">
        <v>14431480</v>
      </c>
      <c r="AE127" s="37">
        <v>0</v>
      </c>
    </row>
    <row r="128" spans="1:31" ht="12.75">
      <c r="A128" s="15" t="s">
        <v>177</v>
      </c>
      <c r="B128" s="23">
        <v>730124895</v>
      </c>
      <c r="C128" s="23">
        <v>347350</v>
      </c>
      <c r="D128" s="23">
        <v>464000</v>
      </c>
      <c r="E128" s="23">
        <v>2178000</v>
      </c>
      <c r="F128" s="23">
        <v>8775455</v>
      </c>
      <c r="G128" s="23">
        <v>373764</v>
      </c>
      <c r="H128" s="23">
        <v>0</v>
      </c>
      <c r="I128" s="23">
        <v>4630116</v>
      </c>
      <c r="J128" s="23">
        <v>21074977</v>
      </c>
      <c r="K128" s="23">
        <v>26165</v>
      </c>
      <c r="L128" s="23">
        <v>9408033</v>
      </c>
      <c r="M128" s="23">
        <v>1846098</v>
      </c>
      <c r="N128" s="23">
        <v>0</v>
      </c>
      <c r="O128" s="23">
        <v>9977410</v>
      </c>
      <c r="P128" s="23">
        <v>9230544</v>
      </c>
      <c r="Q128" s="23">
        <v>2561</v>
      </c>
      <c r="R128" s="23">
        <v>3038520</v>
      </c>
      <c r="S128" s="23">
        <v>0</v>
      </c>
      <c r="T128" s="23">
        <v>0</v>
      </c>
      <c r="U128" s="23">
        <v>5445805</v>
      </c>
      <c r="V128" s="23">
        <v>3034985</v>
      </c>
      <c r="W128" s="23">
        <v>26619840</v>
      </c>
      <c r="X128" s="23">
        <v>3625781</v>
      </c>
      <c r="Y128" s="23">
        <v>1934634</v>
      </c>
      <c r="Z128" s="23">
        <v>0</v>
      </c>
      <c r="AA128" s="23">
        <v>0</v>
      </c>
      <c r="AB128" s="23">
        <v>279004</v>
      </c>
      <c r="AC128" s="23">
        <v>1066000</v>
      </c>
      <c r="AD128" s="23">
        <v>7639800</v>
      </c>
      <c r="AE128" s="23">
        <v>0</v>
      </c>
    </row>
    <row r="129" spans="1:31" ht="12.75">
      <c r="A129" s="17" t="s">
        <v>178</v>
      </c>
      <c r="B129" s="24">
        <v>605330037</v>
      </c>
      <c r="C129" s="24">
        <v>425106</v>
      </c>
      <c r="D129" s="24">
        <v>2195000</v>
      </c>
      <c r="E129" s="24">
        <v>2952000</v>
      </c>
      <c r="F129" s="24">
        <v>2967483</v>
      </c>
      <c r="G129" s="24">
        <v>1346706</v>
      </c>
      <c r="H129" s="24">
        <v>0</v>
      </c>
      <c r="I129" s="24">
        <v>9818476</v>
      </c>
      <c r="J129" s="24">
        <v>9234100</v>
      </c>
      <c r="K129" s="24">
        <v>2915</v>
      </c>
      <c r="L129" s="24">
        <v>11233130</v>
      </c>
      <c r="M129" s="24">
        <v>8217341</v>
      </c>
      <c r="N129" s="24">
        <v>0</v>
      </c>
      <c r="O129" s="24">
        <v>7632409</v>
      </c>
      <c r="P129" s="24">
        <v>6370459</v>
      </c>
      <c r="Q129" s="24">
        <v>2100</v>
      </c>
      <c r="R129" s="24">
        <v>1920713</v>
      </c>
      <c r="S129" s="24">
        <v>0</v>
      </c>
      <c r="T129" s="24">
        <v>0</v>
      </c>
      <c r="U129" s="24">
        <v>6748237</v>
      </c>
      <c r="V129" s="24">
        <v>9694817</v>
      </c>
      <c r="W129" s="24">
        <v>24064368</v>
      </c>
      <c r="X129" s="24">
        <v>6759568</v>
      </c>
      <c r="Y129" s="24">
        <v>6343300</v>
      </c>
      <c r="Z129" s="24">
        <v>3528562</v>
      </c>
      <c r="AA129" s="24">
        <v>0</v>
      </c>
      <c r="AB129" s="24">
        <v>611520</v>
      </c>
      <c r="AC129" s="24">
        <v>971000</v>
      </c>
      <c r="AD129" s="24">
        <v>2538040</v>
      </c>
      <c r="AE129" s="24">
        <v>0</v>
      </c>
    </row>
    <row r="130" spans="1:31" ht="12.75">
      <c r="A130" s="17" t="s">
        <v>179</v>
      </c>
      <c r="B130" s="24">
        <v>295425211</v>
      </c>
      <c r="C130" s="24">
        <v>0</v>
      </c>
      <c r="D130" s="24">
        <v>6310000</v>
      </c>
      <c r="E130" s="24">
        <v>2616000</v>
      </c>
      <c r="F130" s="24">
        <v>5674487</v>
      </c>
      <c r="G130" s="24">
        <v>241643</v>
      </c>
      <c r="H130" s="24">
        <v>0</v>
      </c>
      <c r="I130" s="24">
        <v>2386800</v>
      </c>
      <c r="J130" s="24">
        <v>30368772</v>
      </c>
      <c r="K130" s="24">
        <v>14930</v>
      </c>
      <c r="L130" s="24">
        <v>3226035</v>
      </c>
      <c r="M130" s="24">
        <v>2811196</v>
      </c>
      <c r="N130" s="24">
        <v>0</v>
      </c>
      <c r="O130" s="24">
        <v>5439303</v>
      </c>
      <c r="P130" s="24">
        <v>21103898</v>
      </c>
      <c r="Q130" s="24">
        <v>876</v>
      </c>
      <c r="R130" s="24">
        <v>2275820</v>
      </c>
      <c r="S130" s="24">
        <v>0</v>
      </c>
      <c r="T130" s="24">
        <v>0</v>
      </c>
      <c r="U130" s="24">
        <v>2680127</v>
      </c>
      <c r="V130" s="24">
        <v>2336000</v>
      </c>
      <c r="W130" s="24">
        <v>6300000</v>
      </c>
      <c r="X130" s="24">
        <v>4083206</v>
      </c>
      <c r="Y130" s="24">
        <v>2310980</v>
      </c>
      <c r="Z130" s="24">
        <v>8632351</v>
      </c>
      <c r="AA130" s="24">
        <v>0</v>
      </c>
      <c r="AB130" s="24">
        <v>472456</v>
      </c>
      <c r="AC130" s="24">
        <v>465000</v>
      </c>
      <c r="AD130" s="24">
        <v>3309900</v>
      </c>
      <c r="AE130" s="24">
        <v>0</v>
      </c>
    </row>
    <row r="131" spans="1:31" ht="12.75">
      <c r="A131" s="17" t="s">
        <v>180</v>
      </c>
      <c r="B131" s="24">
        <v>353944280</v>
      </c>
      <c r="C131" s="24">
        <v>332355</v>
      </c>
      <c r="D131" s="24">
        <v>1302000</v>
      </c>
      <c r="E131" s="24">
        <v>4492000</v>
      </c>
      <c r="F131" s="24">
        <v>13061205</v>
      </c>
      <c r="G131" s="24">
        <v>796069</v>
      </c>
      <c r="H131" s="24">
        <v>0</v>
      </c>
      <c r="I131" s="24">
        <v>10811879</v>
      </c>
      <c r="J131" s="24">
        <v>24875223</v>
      </c>
      <c r="K131" s="24">
        <v>0</v>
      </c>
      <c r="L131" s="24">
        <v>5887350</v>
      </c>
      <c r="M131" s="24">
        <v>6236229</v>
      </c>
      <c r="N131" s="24">
        <v>0</v>
      </c>
      <c r="O131" s="24">
        <v>9716692</v>
      </c>
      <c r="P131" s="24">
        <v>11591172</v>
      </c>
      <c r="Q131" s="24">
        <v>2342</v>
      </c>
      <c r="R131" s="24">
        <v>1705036</v>
      </c>
      <c r="S131" s="24">
        <v>0</v>
      </c>
      <c r="T131" s="24">
        <v>0</v>
      </c>
      <c r="U131" s="24">
        <v>5229350</v>
      </c>
      <c r="V131" s="24">
        <v>8951000</v>
      </c>
      <c r="W131" s="24">
        <v>10867200</v>
      </c>
      <c r="X131" s="24">
        <v>17026826</v>
      </c>
      <c r="Y131" s="24">
        <v>5086774</v>
      </c>
      <c r="Z131" s="24">
        <v>0</v>
      </c>
      <c r="AA131" s="24">
        <v>0</v>
      </c>
      <c r="AB131" s="24">
        <v>508032</v>
      </c>
      <c r="AC131" s="24">
        <v>597000</v>
      </c>
      <c r="AD131" s="24">
        <v>943740</v>
      </c>
      <c r="AE131" s="24">
        <v>0</v>
      </c>
    </row>
    <row r="132" spans="1:31" ht="12.75">
      <c r="A132" s="8" t="s">
        <v>182</v>
      </c>
      <c r="B132" s="38">
        <f>SUM(B133:B136)</f>
        <v>2743.8048352571677</v>
      </c>
      <c r="C132" s="38">
        <f aca="true" t="shared" si="57" ref="C132:AE132">SUM(C133:C136)</f>
        <v>389.7597120278393</v>
      </c>
      <c r="D132" s="38">
        <f t="shared" si="57"/>
        <v>4890.952380952381</v>
      </c>
      <c r="E132" s="38">
        <f t="shared" si="57"/>
        <v>5274.880952380952</v>
      </c>
      <c r="F132" s="38">
        <f t="shared" si="57"/>
        <v>4187.068458507806</v>
      </c>
      <c r="G132" s="38">
        <f t="shared" si="57"/>
        <v>354.71004903273376</v>
      </c>
      <c r="H132" s="38">
        <f t="shared" si="57"/>
        <v>0</v>
      </c>
      <c r="I132" s="38">
        <f t="shared" si="57"/>
        <v>5316.782884615384</v>
      </c>
      <c r="J132" s="38">
        <f t="shared" si="57"/>
        <v>5010.196234199661</v>
      </c>
      <c r="K132" s="38">
        <f t="shared" si="57"/>
        <v>3.0351724137931035</v>
      </c>
      <c r="L132" s="38">
        <f t="shared" si="57"/>
        <v>2997.0853198704963</v>
      </c>
      <c r="M132" s="38">
        <f t="shared" si="57"/>
        <v>2649.430581667332</v>
      </c>
      <c r="N132" s="38">
        <f t="shared" si="57"/>
        <v>0</v>
      </c>
      <c r="O132" s="38">
        <f t="shared" si="57"/>
        <v>5136.239929203435</v>
      </c>
      <c r="P132" s="38">
        <f t="shared" si="57"/>
        <v>6999.430869565217</v>
      </c>
      <c r="Q132" s="38">
        <f t="shared" si="57"/>
        <v>2.4031539889034983</v>
      </c>
      <c r="R132" s="38">
        <f t="shared" si="57"/>
        <v>3365.055832681357</v>
      </c>
      <c r="S132" s="38">
        <f t="shared" si="57"/>
        <v>0</v>
      </c>
      <c r="T132" s="38">
        <f t="shared" si="57"/>
        <v>0</v>
      </c>
      <c r="U132" s="38">
        <f t="shared" si="57"/>
        <v>3887.3983989272315</v>
      </c>
      <c r="V132" s="38">
        <f t="shared" si="57"/>
        <v>3228.3292350743914</v>
      </c>
      <c r="W132" s="38">
        <f t="shared" si="57"/>
        <v>4862.5968</v>
      </c>
      <c r="X132" s="38">
        <f t="shared" si="57"/>
        <v>5340.020240782544</v>
      </c>
      <c r="Y132" s="38">
        <f t="shared" si="57"/>
        <v>3567.876101363053</v>
      </c>
      <c r="Z132" s="38">
        <f t="shared" si="57"/>
        <v>1295.2748977456881</v>
      </c>
      <c r="AA132" s="38">
        <f t="shared" si="57"/>
        <v>0</v>
      </c>
      <c r="AB132" s="38">
        <f t="shared" si="57"/>
        <v>2251.955411967979</v>
      </c>
      <c r="AC132" s="38">
        <f t="shared" si="57"/>
        <v>2937.368851342145</v>
      </c>
      <c r="AD132" s="38">
        <f t="shared" si="57"/>
        <v>3249.8766574021447</v>
      </c>
      <c r="AE132" s="38">
        <f t="shared" si="57"/>
        <v>0</v>
      </c>
    </row>
    <row r="133" spans="1:31" ht="12.75">
      <c r="A133" s="15" t="s">
        <v>177</v>
      </c>
      <c r="B133" s="39">
        <f>IF(B123=0,0,B128/B123)</f>
        <v>643.3243562349935</v>
      </c>
      <c r="C133" s="39">
        <f aca="true" t="shared" si="58" ref="C133:AE136">IF(C123=0,0,C128/C123)</f>
        <v>36.959991487550546</v>
      </c>
      <c r="D133" s="39">
        <f t="shared" si="58"/>
        <v>220.95238095238096</v>
      </c>
      <c r="E133" s="39">
        <f t="shared" si="58"/>
        <v>907.5</v>
      </c>
      <c r="F133" s="39">
        <f t="shared" si="58"/>
        <v>1177.1234071093227</v>
      </c>
      <c r="G133" s="39">
        <f t="shared" si="58"/>
        <v>46.63306300686213</v>
      </c>
      <c r="H133" s="39">
        <f t="shared" si="58"/>
        <v>0</v>
      </c>
      <c r="I133" s="39">
        <f t="shared" si="58"/>
        <v>890.406923076923</v>
      </c>
      <c r="J133" s="39">
        <f t="shared" si="58"/>
        <v>590.3354901960785</v>
      </c>
      <c r="K133" s="39">
        <f t="shared" si="58"/>
        <v>1.8044827586206897</v>
      </c>
      <c r="L133" s="39">
        <f t="shared" si="58"/>
        <v>453.7709448704963</v>
      </c>
      <c r="M133" s="39">
        <f t="shared" si="58"/>
        <v>259.2106149957877</v>
      </c>
      <c r="N133" s="39">
        <f t="shared" si="58"/>
        <v>0</v>
      </c>
      <c r="O133" s="39">
        <f t="shared" si="58"/>
        <v>1314.7199894584267</v>
      </c>
      <c r="P133" s="39">
        <f t="shared" si="58"/>
        <v>1337.76</v>
      </c>
      <c r="Q133" s="39">
        <f t="shared" si="58"/>
        <v>0.3086285852012533</v>
      </c>
      <c r="R133" s="39">
        <f t="shared" si="58"/>
        <v>474.1020440006241</v>
      </c>
      <c r="S133" s="39">
        <f t="shared" si="58"/>
        <v>0</v>
      </c>
      <c r="T133" s="39">
        <f t="shared" si="58"/>
        <v>0</v>
      </c>
      <c r="U133" s="39">
        <f t="shared" si="58"/>
        <v>1130.5387170438032</v>
      </c>
      <c r="V133" s="39">
        <f t="shared" si="58"/>
        <v>108.64842127872843</v>
      </c>
      <c r="W133" s="39">
        <f t="shared" si="58"/>
        <v>739.44</v>
      </c>
      <c r="X133" s="39">
        <f t="shared" si="58"/>
        <v>272.82024078254324</v>
      </c>
      <c r="Y133" s="39">
        <f t="shared" si="58"/>
        <v>325.1485714285714</v>
      </c>
      <c r="Z133" s="39">
        <f t="shared" si="58"/>
        <v>0</v>
      </c>
      <c r="AA133" s="39">
        <f t="shared" si="58"/>
        <v>0</v>
      </c>
      <c r="AB133" s="39">
        <f t="shared" si="58"/>
        <v>223.91974317817014</v>
      </c>
      <c r="AC133" s="39">
        <f t="shared" si="58"/>
        <v>458.1005586592179</v>
      </c>
      <c r="AD133" s="39">
        <f t="shared" si="58"/>
        <v>1179.7096973440396</v>
      </c>
      <c r="AE133" s="39">
        <f t="shared" si="58"/>
        <v>0</v>
      </c>
    </row>
    <row r="134" spans="1:31" ht="12.75">
      <c r="A134" s="17" t="s">
        <v>178</v>
      </c>
      <c r="B134" s="40">
        <f>IF(B124=0,0,B129/B124)</f>
        <v>533.3656735026543</v>
      </c>
      <c r="C134" s="40">
        <f t="shared" si="58"/>
        <v>198</v>
      </c>
      <c r="D134" s="40">
        <f t="shared" si="58"/>
        <v>1045.2380952380952</v>
      </c>
      <c r="E134" s="40">
        <f t="shared" si="58"/>
        <v>1405.7142857142858</v>
      </c>
      <c r="F134" s="40">
        <f t="shared" si="58"/>
        <v>527.4587628865979</v>
      </c>
      <c r="G134" s="40">
        <f t="shared" si="58"/>
        <v>174.17304707708226</v>
      </c>
      <c r="H134" s="40">
        <f t="shared" si="58"/>
        <v>0</v>
      </c>
      <c r="I134" s="40">
        <f t="shared" si="58"/>
        <v>1888.1684615384615</v>
      </c>
      <c r="J134" s="40">
        <f t="shared" si="58"/>
        <v>679.3775750441437</v>
      </c>
      <c r="K134" s="40">
        <f t="shared" si="58"/>
        <v>0.20103448275862068</v>
      </c>
      <c r="L134" s="40">
        <f t="shared" si="58"/>
        <v>1404.14125</v>
      </c>
      <c r="M134" s="40">
        <f t="shared" si="58"/>
        <v>1140.0306603773586</v>
      </c>
      <c r="N134" s="40">
        <f t="shared" si="58"/>
        <v>0</v>
      </c>
      <c r="O134" s="40">
        <f t="shared" si="58"/>
        <v>1342.0800070335854</v>
      </c>
      <c r="P134" s="40">
        <f t="shared" si="58"/>
        <v>923.2549275362319</v>
      </c>
      <c r="Q134" s="40">
        <f t="shared" si="58"/>
        <v>0.8270972823946435</v>
      </c>
      <c r="R134" s="40">
        <f t="shared" si="58"/>
        <v>1257.8343156516044</v>
      </c>
      <c r="S134" s="40">
        <f t="shared" si="58"/>
        <v>0</v>
      </c>
      <c r="T134" s="40">
        <f t="shared" si="58"/>
        <v>0</v>
      </c>
      <c r="U134" s="40">
        <f t="shared" si="58"/>
        <v>1246.4420022164759</v>
      </c>
      <c r="V134" s="40">
        <f t="shared" si="58"/>
        <v>1551.9156395069633</v>
      </c>
      <c r="W134" s="40">
        <f t="shared" si="58"/>
        <v>2406.4368</v>
      </c>
      <c r="X134" s="40">
        <f t="shared" si="58"/>
        <v>1229.0123636363637</v>
      </c>
      <c r="Y134" s="40">
        <f t="shared" si="58"/>
        <v>1605.8987341772151</v>
      </c>
      <c r="Z134" s="40">
        <f t="shared" si="58"/>
        <v>288.35188363160904</v>
      </c>
      <c r="AA134" s="40">
        <f t="shared" si="58"/>
        <v>0</v>
      </c>
      <c r="AB134" s="40">
        <f t="shared" si="58"/>
        <v>779.0063694267516</v>
      </c>
      <c r="AC134" s="40">
        <f t="shared" si="58"/>
        <v>1184.1463414634147</v>
      </c>
      <c r="AD134" s="40">
        <f t="shared" si="58"/>
        <v>837.084432717678</v>
      </c>
      <c r="AE134" s="40">
        <f t="shared" si="58"/>
        <v>0</v>
      </c>
    </row>
    <row r="135" spans="1:31" ht="12.75">
      <c r="A135" s="17" t="s">
        <v>179</v>
      </c>
      <c r="B135" s="40">
        <f>IF(B125=0,0,B130/B125)</f>
        <v>773.3077444585214</v>
      </c>
      <c r="C135" s="40">
        <f t="shared" si="58"/>
        <v>0</v>
      </c>
      <c r="D135" s="40">
        <f t="shared" si="58"/>
        <v>3004.7619047619046</v>
      </c>
      <c r="E135" s="40">
        <f t="shared" si="58"/>
        <v>1090</v>
      </c>
      <c r="F135" s="40">
        <f t="shared" si="58"/>
        <v>734.466347398395</v>
      </c>
      <c r="G135" s="40">
        <f t="shared" si="58"/>
        <v>33.5801834352418</v>
      </c>
      <c r="H135" s="40">
        <f t="shared" si="58"/>
        <v>0</v>
      </c>
      <c r="I135" s="40">
        <f t="shared" si="58"/>
        <v>459</v>
      </c>
      <c r="J135" s="40">
        <f t="shared" si="58"/>
        <v>1910.3461030383091</v>
      </c>
      <c r="K135" s="40">
        <f t="shared" si="58"/>
        <v>1.029655172413793</v>
      </c>
      <c r="L135" s="40">
        <f t="shared" si="58"/>
        <v>403.254375</v>
      </c>
      <c r="M135" s="40">
        <f t="shared" si="58"/>
        <v>386.2063470256903</v>
      </c>
      <c r="N135" s="40">
        <f t="shared" si="58"/>
        <v>0</v>
      </c>
      <c r="O135" s="40">
        <f t="shared" si="58"/>
        <v>993.48</v>
      </c>
      <c r="P135" s="40">
        <f t="shared" si="58"/>
        <v>3058.5359420289856</v>
      </c>
      <c r="Q135" s="40">
        <f t="shared" si="58"/>
        <v>0.34501772351319415</v>
      </c>
      <c r="R135" s="40">
        <f t="shared" si="58"/>
        <v>516.5274625510667</v>
      </c>
      <c r="S135" s="40">
        <f t="shared" si="58"/>
        <v>0</v>
      </c>
      <c r="T135" s="40">
        <f t="shared" si="58"/>
        <v>0</v>
      </c>
      <c r="U135" s="40">
        <f t="shared" si="58"/>
        <v>529.6693675889328</v>
      </c>
      <c r="V135" s="40">
        <f t="shared" si="58"/>
        <v>376.0463618802318</v>
      </c>
      <c r="W135" s="40">
        <f t="shared" si="58"/>
        <v>630</v>
      </c>
      <c r="X135" s="40">
        <f t="shared" si="58"/>
        <v>742.401090909091</v>
      </c>
      <c r="Y135" s="40">
        <f t="shared" si="58"/>
        <v>349.03790968131705</v>
      </c>
      <c r="Z135" s="40">
        <f t="shared" si="58"/>
        <v>1006.9230141140791</v>
      </c>
      <c r="AA135" s="40">
        <f t="shared" si="58"/>
        <v>0</v>
      </c>
      <c r="AB135" s="40">
        <f t="shared" si="58"/>
        <v>601.8547770700637</v>
      </c>
      <c r="AC135" s="40">
        <f t="shared" si="58"/>
        <v>567.0731707317074</v>
      </c>
      <c r="AD135" s="40">
        <f t="shared" si="58"/>
        <v>525.6312529776084</v>
      </c>
      <c r="AE135" s="40">
        <f t="shared" si="58"/>
        <v>0</v>
      </c>
    </row>
    <row r="136" spans="1:31" ht="12.75">
      <c r="A136" s="17" t="s">
        <v>180</v>
      </c>
      <c r="B136" s="40">
        <f>IF(B126=0,0,B131/B126)</f>
        <v>793.8070610609982</v>
      </c>
      <c r="C136" s="40">
        <f t="shared" si="58"/>
        <v>154.79972054028877</v>
      </c>
      <c r="D136" s="40">
        <f t="shared" si="58"/>
        <v>620</v>
      </c>
      <c r="E136" s="40">
        <f t="shared" si="58"/>
        <v>1871.6666666666667</v>
      </c>
      <c r="F136" s="40">
        <f t="shared" si="58"/>
        <v>1748.0199411134904</v>
      </c>
      <c r="G136" s="40">
        <f t="shared" si="58"/>
        <v>100.32375551354757</v>
      </c>
      <c r="H136" s="40">
        <f t="shared" si="58"/>
        <v>0</v>
      </c>
      <c r="I136" s="40">
        <f t="shared" si="58"/>
        <v>2079.2075</v>
      </c>
      <c r="J136" s="40">
        <f t="shared" si="58"/>
        <v>1830.13706592113</v>
      </c>
      <c r="K136" s="40">
        <f t="shared" si="58"/>
        <v>0</v>
      </c>
      <c r="L136" s="40">
        <f t="shared" si="58"/>
        <v>735.91875</v>
      </c>
      <c r="M136" s="40">
        <f t="shared" si="58"/>
        <v>863.9829592684954</v>
      </c>
      <c r="N136" s="40">
        <f t="shared" si="58"/>
        <v>0</v>
      </c>
      <c r="O136" s="40">
        <f t="shared" si="58"/>
        <v>1485.9599327114238</v>
      </c>
      <c r="P136" s="40">
        <f t="shared" si="58"/>
        <v>1679.88</v>
      </c>
      <c r="Q136" s="40">
        <f t="shared" si="58"/>
        <v>0.9224103977944073</v>
      </c>
      <c r="R136" s="40">
        <f t="shared" si="58"/>
        <v>1116.5920104780616</v>
      </c>
      <c r="S136" s="40">
        <f t="shared" si="58"/>
        <v>0</v>
      </c>
      <c r="T136" s="40">
        <f t="shared" si="58"/>
        <v>0</v>
      </c>
      <c r="U136" s="40">
        <f t="shared" si="58"/>
        <v>980.7483120780195</v>
      </c>
      <c r="V136" s="40">
        <f t="shared" si="58"/>
        <v>1191.7188124084676</v>
      </c>
      <c r="W136" s="40">
        <f t="shared" si="58"/>
        <v>1086.72</v>
      </c>
      <c r="X136" s="40">
        <f t="shared" si="58"/>
        <v>3095.7865454545454</v>
      </c>
      <c r="Y136" s="40">
        <f t="shared" si="58"/>
        <v>1287.7908860759494</v>
      </c>
      <c r="Z136" s="40">
        <f t="shared" si="58"/>
        <v>0</v>
      </c>
      <c r="AA136" s="40">
        <f t="shared" si="58"/>
        <v>0</v>
      </c>
      <c r="AB136" s="40">
        <f t="shared" si="58"/>
        <v>647.1745222929936</v>
      </c>
      <c r="AC136" s="40">
        <f t="shared" si="58"/>
        <v>728.0487804878048</v>
      </c>
      <c r="AD136" s="40">
        <f t="shared" si="58"/>
        <v>707.4512743628186</v>
      </c>
      <c r="AE136" s="40">
        <f t="shared" si="58"/>
        <v>0</v>
      </c>
    </row>
    <row r="137" spans="1:31" ht="25.5">
      <c r="A137" s="8" t="s">
        <v>183</v>
      </c>
      <c r="B137" s="41">
        <f>+B132*B123</f>
        <v>3114012702.654241</v>
      </c>
      <c r="C137" s="41">
        <f aca="true" t="shared" si="59" ref="C137:AE137">+C132*C123</f>
        <v>3662961.773637634</v>
      </c>
      <c r="D137" s="41">
        <f t="shared" si="59"/>
        <v>10271000</v>
      </c>
      <c r="E137" s="41">
        <f t="shared" si="59"/>
        <v>12659714.285714285</v>
      </c>
      <c r="F137" s="41">
        <f t="shared" si="59"/>
        <v>31214595.358175695</v>
      </c>
      <c r="G137" s="41">
        <f t="shared" si="59"/>
        <v>2843001.042997361</v>
      </c>
      <c r="H137" s="41">
        <f t="shared" si="59"/>
        <v>0</v>
      </c>
      <c r="I137" s="41">
        <f t="shared" si="59"/>
        <v>27647271</v>
      </c>
      <c r="J137" s="41">
        <f t="shared" si="59"/>
        <v>178864005.5609279</v>
      </c>
      <c r="K137" s="41">
        <f t="shared" si="59"/>
        <v>44010</v>
      </c>
      <c r="L137" s="41">
        <f t="shared" si="59"/>
        <v>62138569.936875</v>
      </c>
      <c r="M137" s="41">
        <f t="shared" si="59"/>
        <v>18869244.602634735</v>
      </c>
      <c r="N137" s="41">
        <f t="shared" si="59"/>
        <v>0</v>
      </c>
      <c r="O137" s="41">
        <f t="shared" si="59"/>
        <v>38978924.82272487</v>
      </c>
      <c r="P137" s="41">
        <f t="shared" si="59"/>
        <v>48296073</v>
      </c>
      <c r="Q137" s="41">
        <f t="shared" si="59"/>
        <v>19941.371799921228</v>
      </c>
      <c r="R137" s="41">
        <f t="shared" si="59"/>
        <v>21566642.831654817</v>
      </c>
      <c r="S137" s="41">
        <f t="shared" si="59"/>
        <v>0</v>
      </c>
      <c r="T137" s="41">
        <f t="shared" si="59"/>
        <v>0</v>
      </c>
      <c r="U137" s="41">
        <f t="shared" si="59"/>
        <v>18725598.087632474</v>
      </c>
      <c r="V137" s="41">
        <f t="shared" si="59"/>
        <v>90180148.85256805</v>
      </c>
      <c r="W137" s="41">
        <f t="shared" si="59"/>
        <v>175053484.8</v>
      </c>
      <c r="X137" s="41">
        <f t="shared" si="59"/>
        <v>70968869</v>
      </c>
      <c r="Y137" s="41">
        <f t="shared" si="59"/>
        <v>21228862.803110164</v>
      </c>
      <c r="Z137" s="41">
        <f t="shared" si="59"/>
        <v>22406960.456102658</v>
      </c>
      <c r="AA137" s="41">
        <f t="shared" si="59"/>
        <v>0</v>
      </c>
      <c r="AB137" s="41">
        <f t="shared" si="59"/>
        <v>2805936.443312102</v>
      </c>
      <c r="AC137" s="41">
        <f t="shared" si="59"/>
        <v>6835257.317073171</v>
      </c>
      <c r="AD137" s="41">
        <f t="shared" si="59"/>
        <v>21046201.23333629</v>
      </c>
      <c r="AE137" s="41">
        <f t="shared" si="59"/>
        <v>0</v>
      </c>
    </row>
    <row r="138" spans="1:31" ht="25.5">
      <c r="A138" s="9" t="s">
        <v>184</v>
      </c>
      <c r="B138" s="42">
        <v>1541573557</v>
      </c>
      <c r="C138" s="42">
        <v>2060226</v>
      </c>
      <c r="D138" s="42">
        <v>6399000</v>
      </c>
      <c r="E138" s="42">
        <v>12238000</v>
      </c>
      <c r="F138" s="42">
        <v>26647394</v>
      </c>
      <c r="G138" s="42">
        <v>33607023</v>
      </c>
      <c r="H138" s="42">
        <v>0</v>
      </c>
      <c r="I138" s="42">
        <v>28729549</v>
      </c>
      <c r="J138" s="42">
        <v>100516846</v>
      </c>
      <c r="K138" s="42">
        <v>65820</v>
      </c>
      <c r="L138" s="42">
        <v>37260609</v>
      </c>
      <c r="M138" s="42">
        <v>26817508</v>
      </c>
      <c r="N138" s="42">
        <v>0</v>
      </c>
      <c r="O138" s="42">
        <v>32765814</v>
      </c>
      <c r="P138" s="42">
        <v>51077118</v>
      </c>
      <c r="Q138" s="42">
        <v>7879</v>
      </c>
      <c r="R138" s="42">
        <v>10788933</v>
      </c>
      <c r="S138" s="42">
        <v>0</v>
      </c>
      <c r="T138" s="42">
        <v>0</v>
      </c>
      <c r="U138" s="42">
        <v>20136746</v>
      </c>
      <c r="V138" s="42">
        <v>-9859110</v>
      </c>
      <c r="W138" s="42">
        <v>81373203</v>
      </c>
      <c r="X138" s="42">
        <v>14468556</v>
      </c>
      <c r="Y138" s="42">
        <v>31406745</v>
      </c>
      <c r="Z138" s="42">
        <v>21451436</v>
      </c>
      <c r="AA138" s="42">
        <v>0</v>
      </c>
      <c r="AB138" s="42">
        <v>1973308</v>
      </c>
      <c r="AC138" s="42">
        <v>3099000</v>
      </c>
      <c r="AD138" s="42">
        <v>14431480</v>
      </c>
      <c r="AE138" s="42">
        <v>0</v>
      </c>
    </row>
    <row r="139" spans="1:31" ht="12.75">
      <c r="A139" s="15" t="s">
        <v>185</v>
      </c>
      <c r="B139" s="23">
        <v>1809797000</v>
      </c>
      <c r="C139" s="23">
        <v>41409000</v>
      </c>
      <c r="D139" s="23">
        <v>34235000</v>
      </c>
      <c r="E139" s="23">
        <v>30454000</v>
      </c>
      <c r="F139" s="23">
        <v>55497000</v>
      </c>
      <c r="G139" s="23">
        <v>51772000</v>
      </c>
      <c r="H139" s="23">
        <v>80458000</v>
      </c>
      <c r="I139" s="23">
        <v>54850000</v>
      </c>
      <c r="J139" s="23">
        <v>96845000</v>
      </c>
      <c r="K139" s="23">
        <v>84962000</v>
      </c>
      <c r="L139" s="23">
        <v>81661000</v>
      </c>
      <c r="M139" s="23">
        <v>57378000</v>
      </c>
      <c r="N139" s="23">
        <v>217006000</v>
      </c>
      <c r="O139" s="23">
        <v>63908000</v>
      </c>
      <c r="P139" s="23">
        <v>64598000</v>
      </c>
      <c r="Q139" s="23">
        <v>20679000</v>
      </c>
      <c r="R139" s="23">
        <v>21922000</v>
      </c>
      <c r="S139" s="23">
        <v>51338000</v>
      </c>
      <c r="T139" s="23">
        <v>22391000</v>
      </c>
      <c r="U139" s="23">
        <v>31529000</v>
      </c>
      <c r="V139" s="23">
        <v>63673000</v>
      </c>
      <c r="W139" s="23">
        <v>100693000</v>
      </c>
      <c r="X139" s="23">
        <v>54373000</v>
      </c>
      <c r="Y139" s="23">
        <v>57298000</v>
      </c>
      <c r="Z139" s="23">
        <v>56163000</v>
      </c>
      <c r="AA139" s="23">
        <v>138902000</v>
      </c>
      <c r="AB139" s="23">
        <v>12015000</v>
      </c>
      <c r="AC139" s="23">
        <v>15247000</v>
      </c>
      <c r="AD139" s="23">
        <v>44160000</v>
      </c>
      <c r="AE139" s="23">
        <v>19324000</v>
      </c>
    </row>
    <row r="140" spans="1:31" ht="12.75">
      <c r="A140" s="43" t="s">
        <v>186</v>
      </c>
      <c r="B140" s="44" t="str">
        <f>IF(B10&gt;0,"Funded","Unfunded")</f>
        <v>Funded</v>
      </c>
      <c r="C140" s="44" t="str">
        <f aca="true" t="shared" si="60" ref="C140:AE140">IF(C10&gt;0,"Funded","Unfunded")</f>
        <v>Funded</v>
      </c>
      <c r="D140" s="44" t="str">
        <f t="shared" si="60"/>
        <v>Funded</v>
      </c>
      <c r="E140" s="44" t="str">
        <f t="shared" si="60"/>
        <v>Funded</v>
      </c>
      <c r="F140" s="44" t="str">
        <f t="shared" si="60"/>
        <v>Funded</v>
      </c>
      <c r="G140" s="44" t="str">
        <f t="shared" si="60"/>
        <v>Funded</v>
      </c>
      <c r="H140" s="44" t="str">
        <f t="shared" si="60"/>
        <v>Funded</v>
      </c>
      <c r="I140" s="44" t="str">
        <f t="shared" si="60"/>
        <v>Funded</v>
      </c>
      <c r="J140" s="44" t="str">
        <f t="shared" si="60"/>
        <v>Funded</v>
      </c>
      <c r="K140" s="44" t="str">
        <f t="shared" si="60"/>
        <v>Funded</v>
      </c>
      <c r="L140" s="44" t="str">
        <f t="shared" si="60"/>
        <v>Funded</v>
      </c>
      <c r="M140" s="44" t="str">
        <f t="shared" si="60"/>
        <v>Funded</v>
      </c>
      <c r="N140" s="44" t="str">
        <f t="shared" si="60"/>
        <v>Funded</v>
      </c>
      <c r="O140" s="44" t="str">
        <f t="shared" si="60"/>
        <v>Funded</v>
      </c>
      <c r="P140" s="44" t="str">
        <f t="shared" si="60"/>
        <v>Funded</v>
      </c>
      <c r="Q140" s="44" t="str">
        <f t="shared" si="60"/>
        <v>Funded</v>
      </c>
      <c r="R140" s="44" t="str">
        <f t="shared" si="60"/>
        <v>Unfunded</v>
      </c>
      <c r="S140" s="44" t="str">
        <f t="shared" si="60"/>
        <v>Funded</v>
      </c>
      <c r="T140" s="44" t="str">
        <f t="shared" si="60"/>
        <v>Unfunded</v>
      </c>
      <c r="U140" s="44" t="str">
        <f t="shared" si="60"/>
        <v>Funded</v>
      </c>
      <c r="V140" s="44" t="str">
        <f t="shared" si="60"/>
        <v>Funded</v>
      </c>
      <c r="W140" s="44" t="str">
        <f t="shared" si="60"/>
        <v>Funded</v>
      </c>
      <c r="X140" s="44" t="str">
        <f t="shared" si="60"/>
        <v>Funded</v>
      </c>
      <c r="Y140" s="44" t="str">
        <f t="shared" si="60"/>
        <v>Funded</v>
      </c>
      <c r="Z140" s="44" t="str">
        <f t="shared" si="60"/>
        <v>Funded</v>
      </c>
      <c r="AA140" s="44" t="str">
        <f t="shared" si="60"/>
        <v>Funded</v>
      </c>
      <c r="AB140" s="44" t="str">
        <f t="shared" si="60"/>
        <v>Funded</v>
      </c>
      <c r="AC140" s="44" t="str">
        <f t="shared" si="60"/>
        <v>Funded</v>
      </c>
      <c r="AD140" s="44" t="str">
        <f t="shared" si="60"/>
        <v>Funded</v>
      </c>
      <c r="AE140" s="44" t="str">
        <f t="shared" si="60"/>
        <v>Funded</v>
      </c>
    </row>
    <row r="141" spans="1:31" ht="12.75" hidden="1">
      <c r="A141" s="45" t="s">
        <v>187</v>
      </c>
      <c r="B141" s="46">
        <v>25320257022</v>
      </c>
      <c r="C141" s="46">
        <v>181298253</v>
      </c>
      <c r="D141" s="46">
        <v>151307550</v>
      </c>
      <c r="E141" s="46">
        <v>202141093</v>
      </c>
      <c r="F141" s="46">
        <v>679955886</v>
      </c>
      <c r="G141" s="46">
        <v>389304106</v>
      </c>
      <c r="H141" s="46">
        <v>244365210</v>
      </c>
      <c r="I141" s="46">
        <v>340717158</v>
      </c>
      <c r="J141" s="46">
        <v>1575399523</v>
      </c>
      <c r="K141" s="46">
        <v>986555166</v>
      </c>
      <c r="L141" s="46">
        <v>614922097</v>
      </c>
      <c r="M141" s="46">
        <v>450922113</v>
      </c>
      <c r="N141" s="46">
        <v>106880460</v>
      </c>
      <c r="O141" s="46">
        <v>239588257</v>
      </c>
      <c r="P141" s="46">
        <v>808093653</v>
      </c>
      <c r="Q141" s="46">
        <v>181551959</v>
      </c>
      <c r="R141" s="46">
        <v>129244811</v>
      </c>
      <c r="S141" s="46">
        <v>24514444</v>
      </c>
      <c r="T141" s="46">
        <v>69773296</v>
      </c>
      <c r="U141" s="46">
        <v>276727355</v>
      </c>
      <c r="V141" s="46">
        <v>639561087</v>
      </c>
      <c r="W141" s="46">
        <v>989200835</v>
      </c>
      <c r="X141" s="46">
        <v>392432474</v>
      </c>
      <c r="Y141" s="46">
        <v>382088483</v>
      </c>
      <c r="Z141" s="46">
        <v>480411369</v>
      </c>
      <c r="AA141" s="46">
        <v>155589878</v>
      </c>
      <c r="AB141" s="46">
        <v>22892568</v>
      </c>
      <c r="AC141" s="46">
        <v>22556000</v>
      </c>
      <c r="AD141" s="46">
        <v>149107417</v>
      </c>
      <c r="AE141" s="46">
        <v>41672928</v>
      </c>
    </row>
    <row r="142" spans="1:31" ht="12.75" hidden="1">
      <c r="A142" s="47" t="s">
        <v>188</v>
      </c>
      <c r="B142" s="24">
        <v>23894560369</v>
      </c>
      <c r="C142" s="24">
        <v>185924351</v>
      </c>
      <c r="D142" s="24">
        <v>153373866</v>
      </c>
      <c r="E142" s="24">
        <v>194937000</v>
      </c>
      <c r="F142" s="24">
        <v>676862105</v>
      </c>
      <c r="G142" s="24">
        <v>375478918</v>
      </c>
      <c r="H142" s="24">
        <v>113854650</v>
      </c>
      <c r="I142" s="24">
        <v>336136605</v>
      </c>
      <c r="J142" s="24">
        <v>1510173326</v>
      </c>
      <c r="K142" s="24">
        <v>955633806</v>
      </c>
      <c r="L142" s="24">
        <v>587462797</v>
      </c>
      <c r="M142" s="24">
        <v>410475910</v>
      </c>
      <c r="N142" s="24">
        <v>291810</v>
      </c>
      <c r="O142" s="24">
        <v>252284274</v>
      </c>
      <c r="P142" s="24">
        <v>742264334</v>
      </c>
      <c r="Q142" s="24">
        <v>182152000</v>
      </c>
      <c r="R142" s="24">
        <v>121029315</v>
      </c>
      <c r="S142" s="24">
        <v>12493980</v>
      </c>
      <c r="T142" s="24">
        <v>73910320</v>
      </c>
      <c r="U142" s="24">
        <v>262393176</v>
      </c>
      <c r="V142" s="24">
        <v>631520654</v>
      </c>
      <c r="W142" s="24">
        <v>939172445</v>
      </c>
      <c r="X142" s="24">
        <v>368376661</v>
      </c>
      <c r="Y142" s="24">
        <v>381343556</v>
      </c>
      <c r="Z142" s="24">
        <v>480306510</v>
      </c>
      <c r="AA142" s="24">
        <v>1356866</v>
      </c>
      <c r="AB142" s="24">
        <v>21713000</v>
      </c>
      <c r="AC142" s="24">
        <v>21841644</v>
      </c>
      <c r="AD142" s="24">
        <v>131791009</v>
      </c>
      <c r="AE142" s="24">
        <v>120000</v>
      </c>
    </row>
    <row r="143" spans="1:31" ht="12.75" hidden="1">
      <c r="A143" s="47" t="s">
        <v>189</v>
      </c>
      <c r="B143" s="24">
        <v>3903173944</v>
      </c>
      <c r="C143" s="24">
        <v>10964234</v>
      </c>
      <c r="D143" s="24">
        <v>10452424</v>
      </c>
      <c r="E143" s="24">
        <v>14045000</v>
      </c>
      <c r="F143" s="24">
        <v>27426959</v>
      </c>
      <c r="G143" s="24">
        <v>50051568</v>
      </c>
      <c r="H143" s="24">
        <v>130537310</v>
      </c>
      <c r="I143" s="24">
        <v>21915880</v>
      </c>
      <c r="J143" s="24">
        <v>123731446</v>
      </c>
      <c r="K143" s="24">
        <v>111605971</v>
      </c>
      <c r="L143" s="24">
        <v>75548560</v>
      </c>
      <c r="M143" s="24">
        <v>37031580</v>
      </c>
      <c r="N143" s="24">
        <v>106588650</v>
      </c>
      <c r="O143" s="24">
        <v>34064589</v>
      </c>
      <c r="P143" s="24">
        <v>57098810</v>
      </c>
      <c r="Q143" s="24">
        <v>8129130</v>
      </c>
      <c r="R143" s="24">
        <v>20364500</v>
      </c>
      <c r="S143" s="24">
        <v>12024566</v>
      </c>
      <c r="T143" s="24">
        <v>9310430</v>
      </c>
      <c r="U143" s="24">
        <v>50301243</v>
      </c>
      <c r="V143" s="24">
        <v>52632788</v>
      </c>
      <c r="W143" s="24">
        <v>145409161</v>
      </c>
      <c r="X143" s="24">
        <v>35763193</v>
      </c>
      <c r="Y143" s="24">
        <v>45942833</v>
      </c>
      <c r="Z143" s="24">
        <v>90662240</v>
      </c>
      <c r="AA143" s="24">
        <v>154914259</v>
      </c>
      <c r="AB143" s="24">
        <v>28771500</v>
      </c>
      <c r="AC143" s="24">
        <v>10189800</v>
      </c>
      <c r="AD143" s="24">
        <v>25465304</v>
      </c>
      <c r="AE143" s="24">
        <v>41876523</v>
      </c>
    </row>
    <row r="144" spans="1:31" ht="12.75" hidden="1">
      <c r="A144" s="47" t="s">
        <v>190</v>
      </c>
      <c r="B144" s="24">
        <v>7518401000</v>
      </c>
      <c r="C144" s="24">
        <v>10325822</v>
      </c>
      <c r="D144" s="24">
        <v>14493000</v>
      </c>
      <c r="E144" s="24">
        <v>42627412</v>
      </c>
      <c r="F144" s="24">
        <v>384000000</v>
      </c>
      <c r="G144" s="24">
        <v>182619479</v>
      </c>
      <c r="H144" s="24">
        <v>167597979</v>
      </c>
      <c r="I144" s="24">
        <v>38758000</v>
      </c>
      <c r="J144" s="24">
        <v>168898182</v>
      </c>
      <c r="K144" s="24">
        <v>405232239</v>
      </c>
      <c r="L144" s="24">
        <v>84124000</v>
      </c>
      <c r="M144" s="24">
        <v>69070715</v>
      </c>
      <c r="N144" s="24">
        <v>398000000</v>
      </c>
      <c r="O144" s="24">
        <v>22414029</v>
      </c>
      <c r="P144" s="24">
        <v>126001149</v>
      </c>
      <c r="Q144" s="24">
        <v>2227419</v>
      </c>
      <c r="R144" s="24">
        <v>1376166</v>
      </c>
      <c r="S144" s="24">
        <v>5405729</v>
      </c>
      <c r="T144" s="24">
        <v>6744704</v>
      </c>
      <c r="U144" s="24">
        <v>66616000</v>
      </c>
      <c r="V144" s="24">
        <v>235731881</v>
      </c>
      <c r="W144" s="24">
        <v>424644020</v>
      </c>
      <c r="X144" s="24">
        <v>5000000</v>
      </c>
      <c r="Y144" s="24">
        <v>62923667</v>
      </c>
      <c r="Z144" s="24">
        <v>46195159</v>
      </c>
      <c r="AA144" s="24">
        <v>120686000</v>
      </c>
      <c r="AB144" s="24">
        <v>0</v>
      </c>
      <c r="AC144" s="24">
        <v>2753000</v>
      </c>
      <c r="AD144" s="24">
        <v>3954382</v>
      </c>
      <c r="AE144" s="24">
        <v>10055794</v>
      </c>
    </row>
    <row r="145" spans="1:31" ht="12.75" hidden="1">
      <c r="A145" s="47" t="s">
        <v>191</v>
      </c>
      <c r="B145" s="24">
        <v>6907829357</v>
      </c>
      <c r="C145" s="24">
        <v>23580954</v>
      </c>
      <c r="D145" s="24">
        <v>51000000</v>
      </c>
      <c r="E145" s="24">
        <v>36352439</v>
      </c>
      <c r="F145" s="24">
        <v>108500000</v>
      </c>
      <c r="G145" s="24">
        <v>78308012</v>
      </c>
      <c r="H145" s="24">
        <v>14484776</v>
      </c>
      <c r="I145" s="24">
        <v>48132000</v>
      </c>
      <c r="J145" s="24">
        <v>203022096</v>
      </c>
      <c r="K145" s="24">
        <v>115789365</v>
      </c>
      <c r="L145" s="24">
        <v>64400000</v>
      </c>
      <c r="M145" s="24">
        <v>46999999</v>
      </c>
      <c r="N145" s="24">
        <v>12500000</v>
      </c>
      <c r="O145" s="24">
        <v>38978693</v>
      </c>
      <c r="P145" s="24">
        <v>74229174</v>
      </c>
      <c r="Q145" s="24">
        <v>6970103</v>
      </c>
      <c r="R145" s="24">
        <v>23810708</v>
      </c>
      <c r="S145" s="24">
        <v>2270094</v>
      </c>
      <c r="T145" s="24">
        <v>40606800</v>
      </c>
      <c r="U145" s="24">
        <v>27488167</v>
      </c>
      <c r="V145" s="24">
        <v>100730971</v>
      </c>
      <c r="W145" s="24">
        <v>147601215</v>
      </c>
      <c r="X145" s="24">
        <v>23750000</v>
      </c>
      <c r="Y145" s="24">
        <v>59773726</v>
      </c>
      <c r="Z145" s="24">
        <v>54494633</v>
      </c>
      <c r="AA145" s="24">
        <v>36285000</v>
      </c>
      <c r="AB145" s="24">
        <v>0</v>
      </c>
      <c r="AC145" s="24">
        <v>1487000</v>
      </c>
      <c r="AD145" s="24">
        <v>23995611</v>
      </c>
      <c r="AE145" s="24">
        <v>9590174</v>
      </c>
    </row>
    <row r="146" spans="1:31" ht="12.75" hidden="1">
      <c r="A146" s="47" t="s">
        <v>192</v>
      </c>
      <c r="B146" s="24">
        <v>4740731102</v>
      </c>
      <c r="C146" s="24">
        <v>32075147</v>
      </c>
      <c r="D146" s="24">
        <v>45116000</v>
      </c>
      <c r="E146" s="24">
        <v>60030235</v>
      </c>
      <c r="F146" s="24">
        <v>84027621</v>
      </c>
      <c r="G146" s="24">
        <v>48160124</v>
      </c>
      <c r="H146" s="24">
        <v>6945406</v>
      </c>
      <c r="I146" s="24">
        <v>49364000</v>
      </c>
      <c r="J146" s="24">
        <v>290396743</v>
      </c>
      <c r="K146" s="24">
        <v>118188385</v>
      </c>
      <c r="L146" s="24">
        <v>70334725</v>
      </c>
      <c r="M146" s="24">
        <v>30093295</v>
      </c>
      <c r="N146" s="24">
        <v>95661</v>
      </c>
      <c r="O146" s="24">
        <v>33232478</v>
      </c>
      <c r="P146" s="24">
        <v>51774367</v>
      </c>
      <c r="Q146" s="24">
        <v>20909499</v>
      </c>
      <c r="R146" s="24">
        <v>10017726</v>
      </c>
      <c r="S146" s="24">
        <v>1842004</v>
      </c>
      <c r="T146" s="24">
        <v>13056016</v>
      </c>
      <c r="U146" s="24">
        <v>47388605</v>
      </c>
      <c r="V146" s="24">
        <v>50435952</v>
      </c>
      <c r="W146" s="24">
        <v>75814177</v>
      </c>
      <c r="X146" s="24">
        <v>46299788</v>
      </c>
      <c r="Y146" s="24">
        <v>41150918</v>
      </c>
      <c r="Z146" s="24">
        <v>72107023</v>
      </c>
      <c r="AA146" s="24">
        <v>6758000</v>
      </c>
      <c r="AB146" s="24">
        <v>0</v>
      </c>
      <c r="AC146" s="24">
        <v>878000</v>
      </c>
      <c r="AD146" s="24">
        <v>32252237</v>
      </c>
      <c r="AE146" s="24">
        <v>483770</v>
      </c>
    </row>
    <row r="147" spans="1:31" ht="12.75" hidden="1">
      <c r="A147" s="47" t="s">
        <v>193</v>
      </c>
      <c r="B147" s="24">
        <v>504937840</v>
      </c>
      <c r="C147" s="24">
        <v>34401</v>
      </c>
      <c r="D147" s="24">
        <v>0</v>
      </c>
      <c r="E147" s="24">
        <v>2056937</v>
      </c>
      <c r="F147" s="24">
        <v>29400000</v>
      </c>
      <c r="G147" s="24">
        <v>8894914</v>
      </c>
      <c r="H147" s="24">
        <v>1812401</v>
      </c>
      <c r="I147" s="24">
        <v>6873000</v>
      </c>
      <c r="J147" s="24">
        <v>56891587</v>
      </c>
      <c r="K147" s="24">
        <v>114015400</v>
      </c>
      <c r="L147" s="24">
        <v>28892047</v>
      </c>
      <c r="M147" s="24">
        <v>10500000</v>
      </c>
      <c r="N147" s="24">
        <v>6000000</v>
      </c>
      <c r="O147" s="24">
        <v>3000000</v>
      </c>
      <c r="P147" s="24">
        <v>44112423</v>
      </c>
      <c r="Q147" s="24">
        <v>853984</v>
      </c>
      <c r="R147" s="24">
        <v>9000000</v>
      </c>
      <c r="S147" s="24">
        <v>0</v>
      </c>
      <c r="T147" s="24">
        <v>9719229</v>
      </c>
      <c r="U147" s="24">
        <v>1199690</v>
      </c>
      <c r="V147" s="24">
        <v>30624327</v>
      </c>
      <c r="W147" s="24">
        <v>60559426</v>
      </c>
      <c r="X147" s="24">
        <v>0</v>
      </c>
      <c r="Y147" s="24">
        <v>30220794</v>
      </c>
      <c r="Z147" s="24">
        <v>18101637</v>
      </c>
      <c r="AA147" s="24">
        <v>4402000</v>
      </c>
      <c r="AB147" s="24">
        <v>0</v>
      </c>
      <c r="AC147" s="24">
        <v>632000</v>
      </c>
      <c r="AD147" s="24">
        <v>4815000</v>
      </c>
      <c r="AE147" s="24">
        <v>165383</v>
      </c>
    </row>
    <row r="148" spans="1:31" ht="12.75" hidden="1">
      <c r="A148" s="47" t="s">
        <v>194</v>
      </c>
      <c r="B148" s="24">
        <v>94141580</v>
      </c>
      <c r="C148" s="24">
        <v>159969</v>
      </c>
      <c r="D148" s="24">
        <v>0</v>
      </c>
      <c r="E148" s="24">
        <v>1702107</v>
      </c>
      <c r="F148" s="24">
        <v>0</v>
      </c>
      <c r="G148" s="24">
        <v>185417</v>
      </c>
      <c r="H148" s="24">
        <v>0</v>
      </c>
      <c r="I148" s="24">
        <v>249000</v>
      </c>
      <c r="J148" s="24">
        <v>1299946</v>
      </c>
      <c r="K148" s="24">
        <v>1802399</v>
      </c>
      <c r="L148" s="24">
        <v>10359778</v>
      </c>
      <c r="M148" s="24">
        <v>1650000</v>
      </c>
      <c r="N148" s="24">
        <v>0</v>
      </c>
      <c r="O148" s="24">
        <v>18428</v>
      </c>
      <c r="P148" s="24">
        <v>41037</v>
      </c>
      <c r="Q148" s="24">
        <v>305903</v>
      </c>
      <c r="R148" s="24">
        <v>167000</v>
      </c>
      <c r="S148" s="24">
        <v>0</v>
      </c>
      <c r="T148" s="24">
        <v>0</v>
      </c>
      <c r="U148" s="24">
        <v>16000</v>
      </c>
      <c r="V148" s="24">
        <v>622288</v>
      </c>
      <c r="W148" s="24">
        <v>587306</v>
      </c>
      <c r="X148" s="24">
        <v>0</v>
      </c>
      <c r="Y148" s="24">
        <v>0</v>
      </c>
      <c r="Z148" s="24">
        <v>1967751</v>
      </c>
      <c r="AA148" s="24">
        <v>37190000</v>
      </c>
      <c r="AB148" s="24">
        <v>0</v>
      </c>
      <c r="AC148" s="24">
        <v>0</v>
      </c>
      <c r="AD148" s="24">
        <v>3933948</v>
      </c>
      <c r="AE148" s="24">
        <v>9224261</v>
      </c>
    </row>
    <row r="149" spans="1:31" ht="12.75" hidden="1">
      <c r="A149" s="47" t="s">
        <v>195</v>
      </c>
      <c r="B149" s="24">
        <v>3728138756</v>
      </c>
      <c r="C149" s="24">
        <v>9152835</v>
      </c>
      <c r="D149" s="24">
        <v>0</v>
      </c>
      <c r="E149" s="24">
        <v>10558831</v>
      </c>
      <c r="F149" s="24">
        <v>205417631</v>
      </c>
      <c r="G149" s="24">
        <v>87255989</v>
      </c>
      <c r="H149" s="24">
        <v>77663028</v>
      </c>
      <c r="I149" s="24">
        <v>9218922</v>
      </c>
      <c r="J149" s="24">
        <v>84658410</v>
      </c>
      <c r="K149" s="24">
        <v>352527237</v>
      </c>
      <c r="L149" s="24">
        <v>42636000</v>
      </c>
      <c r="M149" s="24">
        <v>50069657</v>
      </c>
      <c r="N149" s="24">
        <v>52000000</v>
      </c>
      <c r="O149" s="24">
        <v>4921297</v>
      </c>
      <c r="P149" s="24">
        <v>31091735</v>
      </c>
      <c r="Q149" s="24">
        <v>0</v>
      </c>
      <c r="R149" s="24">
        <v>6800000</v>
      </c>
      <c r="S149" s="24">
        <v>0</v>
      </c>
      <c r="T149" s="24">
        <v>0</v>
      </c>
      <c r="U149" s="24">
        <v>11948441</v>
      </c>
      <c r="V149" s="24">
        <v>117783817</v>
      </c>
      <c r="W149" s="24">
        <v>207882343</v>
      </c>
      <c r="X149" s="24">
        <v>0</v>
      </c>
      <c r="Y149" s="24">
        <v>27400000</v>
      </c>
      <c r="Z149" s="24">
        <v>45585064</v>
      </c>
      <c r="AA149" s="24">
        <v>0</v>
      </c>
      <c r="AB149" s="24">
        <v>-3023253</v>
      </c>
      <c r="AC149" s="24">
        <v>0</v>
      </c>
      <c r="AD149" s="24">
        <v>11315252</v>
      </c>
      <c r="AE149" s="24">
        <v>0</v>
      </c>
    </row>
    <row r="150" spans="1:31" ht="12.75" hidden="1">
      <c r="A150" s="47" t="s">
        <v>196</v>
      </c>
      <c r="B150" s="24">
        <v>23623238082</v>
      </c>
      <c r="C150" s="24">
        <v>191246999</v>
      </c>
      <c r="D150" s="24">
        <v>134910333</v>
      </c>
      <c r="E150" s="24">
        <v>189517032</v>
      </c>
      <c r="F150" s="24">
        <v>578630396</v>
      </c>
      <c r="G150" s="24">
        <v>379549164</v>
      </c>
      <c r="H150" s="24">
        <v>181150370</v>
      </c>
      <c r="I150" s="24">
        <v>329290779</v>
      </c>
      <c r="J150" s="24">
        <v>1171560038</v>
      </c>
      <c r="K150" s="24">
        <v>741487663</v>
      </c>
      <c r="L150" s="24">
        <v>556261767</v>
      </c>
      <c r="M150" s="24">
        <v>421347390</v>
      </c>
      <c r="N150" s="24">
        <v>196925666</v>
      </c>
      <c r="O150" s="24">
        <v>265532188</v>
      </c>
      <c r="P150" s="24">
        <v>714554113</v>
      </c>
      <c r="Q150" s="24">
        <v>179993796</v>
      </c>
      <c r="R150" s="24">
        <v>129109878</v>
      </c>
      <c r="S150" s="24">
        <v>79965851</v>
      </c>
      <c r="T150" s="24">
        <v>77117453</v>
      </c>
      <c r="U150" s="24">
        <v>239932792</v>
      </c>
      <c r="V150" s="24">
        <v>549028708</v>
      </c>
      <c r="W150" s="24">
        <v>976236071</v>
      </c>
      <c r="X150" s="24">
        <v>357159637</v>
      </c>
      <c r="Y150" s="24">
        <v>312581663</v>
      </c>
      <c r="Z150" s="24">
        <v>372479109</v>
      </c>
      <c r="AA150" s="24">
        <v>164988992</v>
      </c>
      <c r="AB150" s="24">
        <v>33427200</v>
      </c>
      <c r="AC150" s="24">
        <v>28003391</v>
      </c>
      <c r="AD150" s="24">
        <v>149909586</v>
      </c>
      <c r="AE150" s="24">
        <v>17982528</v>
      </c>
    </row>
    <row r="151" spans="1:31" ht="12.75" hidden="1">
      <c r="A151" s="47" t="s">
        <v>197</v>
      </c>
      <c r="B151" s="24">
        <v>1798370767</v>
      </c>
      <c r="C151" s="24">
        <v>6698280</v>
      </c>
      <c r="D151" s="24">
        <v>8000000</v>
      </c>
      <c r="E151" s="24">
        <v>3820278</v>
      </c>
      <c r="F151" s="24">
        <v>22082640</v>
      </c>
      <c r="G151" s="24">
        <v>34380653</v>
      </c>
      <c r="H151" s="24">
        <v>750000</v>
      </c>
      <c r="I151" s="24">
        <v>20754280</v>
      </c>
      <c r="J151" s="24">
        <v>96266610</v>
      </c>
      <c r="K151" s="24">
        <v>20727592</v>
      </c>
      <c r="L151" s="24">
        <v>49413960</v>
      </c>
      <c r="M151" s="24">
        <v>16772890</v>
      </c>
      <c r="N151" s="24">
        <v>125800</v>
      </c>
      <c r="O151" s="24">
        <v>31745000</v>
      </c>
      <c r="P151" s="24">
        <v>22792000</v>
      </c>
      <c r="Q151" s="24">
        <v>4690000</v>
      </c>
      <c r="R151" s="24">
        <v>11826200</v>
      </c>
      <c r="S151" s="24">
        <v>0</v>
      </c>
      <c r="T151" s="24">
        <v>1666000</v>
      </c>
      <c r="U151" s="24">
        <v>33256721</v>
      </c>
      <c r="V151" s="24">
        <v>44437179</v>
      </c>
      <c r="W151" s="24">
        <v>62180741</v>
      </c>
      <c r="X151" s="24">
        <v>5500000</v>
      </c>
      <c r="Y151" s="24">
        <v>37191830</v>
      </c>
      <c r="Z151" s="24">
        <v>76338570</v>
      </c>
      <c r="AA151" s="24">
        <v>1000000</v>
      </c>
      <c r="AB151" s="24">
        <v>21681600</v>
      </c>
      <c r="AC151" s="24">
        <v>8750000</v>
      </c>
      <c r="AD151" s="24">
        <v>7191014</v>
      </c>
      <c r="AE151" s="24">
        <v>0</v>
      </c>
    </row>
    <row r="152" spans="1:31" ht="12.75" hidden="1">
      <c r="A152" s="47" t="s">
        <v>198</v>
      </c>
      <c r="B152" s="24">
        <v>4337986072</v>
      </c>
      <c r="C152" s="24">
        <v>38635577</v>
      </c>
      <c r="D152" s="24">
        <v>62559040</v>
      </c>
      <c r="E152" s="24">
        <v>46945000</v>
      </c>
      <c r="F152" s="24">
        <v>197325455</v>
      </c>
      <c r="G152" s="24">
        <v>70157901</v>
      </c>
      <c r="H152" s="24">
        <v>136546660</v>
      </c>
      <c r="I152" s="24">
        <v>81025186</v>
      </c>
      <c r="J152" s="24">
        <v>459317872</v>
      </c>
      <c r="K152" s="24">
        <v>362958993</v>
      </c>
      <c r="L152" s="24">
        <v>147795826</v>
      </c>
      <c r="M152" s="24">
        <v>94412660</v>
      </c>
      <c r="N152" s="24">
        <v>162266254</v>
      </c>
      <c r="O152" s="24">
        <v>124973305</v>
      </c>
      <c r="P152" s="24">
        <v>115821664</v>
      </c>
      <c r="Q152" s="24">
        <v>43623473</v>
      </c>
      <c r="R152" s="24">
        <v>65318954</v>
      </c>
      <c r="S152" s="24">
        <v>64765980</v>
      </c>
      <c r="T152" s="24">
        <v>36845880</v>
      </c>
      <c r="U152" s="24">
        <v>90865135</v>
      </c>
      <c r="V152" s="24">
        <v>150569963</v>
      </c>
      <c r="W152" s="24">
        <v>261436904</v>
      </c>
      <c r="X152" s="24">
        <v>137446307</v>
      </c>
      <c r="Y152" s="24">
        <v>164009190</v>
      </c>
      <c r="Z152" s="24">
        <v>161097888</v>
      </c>
      <c r="AA152" s="24">
        <v>173790090</v>
      </c>
      <c r="AB152" s="24">
        <v>12906400</v>
      </c>
      <c r="AC152" s="24">
        <v>15130310</v>
      </c>
      <c r="AD152" s="24">
        <v>95550297</v>
      </c>
      <c r="AE152" s="24">
        <v>59844082</v>
      </c>
    </row>
    <row r="153" spans="1:31" ht="12.75" hidden="1">
      <c r="A153" s="47" t="s">
        <v>199</v>
      </c>
      <c r="B153" s="24">
        <v>40</v>
      </c>
      <c r="C153" s="24">
        <v>40</v>
      </c>
      <c r="D153" s="24">
        <v>40</v>
      </c>
      <c r="E153" s="24">
        <v>40</v>
      </c>
      <c r="F153" s="24">
        <v>40</v>
      </c>
      <c r="G153" s="24">
        <v>40</v>
      </c>
      <c r="H153" s="24">
        <v>95</v>
      </c>
      <c r="I153" s="24">
        <v>40</v>
      </c>
      <c r="J153" s="24">
        <v>40</v>
      </c>
      <c r="K153" s="24">
        <v>40</v>
      </c>
      <c r="L153" s="24">
        <v>40</v>
      </c>
      <c r="M153" s="24">
        <v>40</v>
      </c>
      <c r="N153" s="24">
        <v>40</v>
      </c>
      <c r="O153" s="24">
        <v>64</v>
      </c>
      <c r="P153" s="24">
        <v>40</v>
      </c>
      <c r="Q153" s="24">
        <v>40</v>
      </c>
      <c r="R153" s="24">
        <v>40</v>
      </c>
      <c r="S153" s="24">
        <v>40</v>
      </c>
      <c r="T153" s="24">
        <v>40</v>
      </c>
      <c r="U153" s="24">
        <v>40</v>
      </c>
      <c r="V153" s="24">
        <v>40</v>
      </c>
      <c r="W153" s="24">
        <v>40</v>
      </c>
      <c r="X153" s="24">
        <v>40</v>
      </c>
      <c r="Y153" s="24">
        <v>40</v>
      </c>
      <c r="Z153" s="24">
        <v>40</v>
      </c>
      <c r="AA153" s="24">
        <v>40</v>
      </c>
      <c r="AB153" s="24">
        <v>40</v>
      </c>
      <c r="AC153" s="24">
        <v>40</v>
      </c>
      <c r="AD153" s="24">
        <v>40</v>
      </c>
      <c r="AE153" s="24">
        <v>40</v>
      </c>
    </row>
    <row r="154" spans="1:31" ht="12.75" hidden="1">
      <c r="A154" s="47" t="s">
        <v>200</v>
      </c>
      <c r="B154" s="24">
        <v>28436210391</v>
      </c>
      <c r="C154" s="24">
        <v>226364520</v>
      </c>
      <c r="D154" s="24">
        <v>187424000</v>
      </c>
      <c r="E154" s="24">
        <v>226318471</v>
      </c>
      <c r="F154" s="24">
        <v>741755375</v>
      </c>
      <c r="G154" s="24">
        <v>436135730</v>
      </c>
      <c r="H154" s="24">
        <v>282274070</v>
      </c>
      <c r="I154" s="24">
        <v>401861435</v>
      </c>
      <c r="J154" s="24">
        <v>1511798367</v>
      </c>
      <c r="K154" s="24">
        <v>1056997841</v>
      </c>
      <c r="L154" s="24">
        <v>705383332</v>
      </c>
      <c r="M154" s="24">
        <v>478863260</v>
      </c>
      <c r="N154" s="24">
        <v>358109134</v>
      </c>
      <c r="O154" s="24">
        <v>363906639</v>
      </c>
      <c r="P154" s="24">
        <v>786607982</v>
      </c>
      <c r="Q154" s="24">
        <v>218845070</v>
      </c>
      <c r="R154" s="24">
        <v>185216329</v>
      </c>
      <c r="S154" s="24">
        <v>113921060</v>
      </c>
      <c r="T154" s="24">
        <v>114095510</v>
      </c>
      <c r="U154" s="24">
        <v>308082179</v>
      </c>
      <c r="V154" s="24">
        <v>761386639</v>
      </c>
      <c r="W154" s="24">
        <v>1156994737</v>
      </c>
      <c r="X154" s="24">
        <v>461276953</v>
      </c>
      <c r="Y154" s="24">
        <v>467948960</v>
      </c>
      <c r="Z154" s="24">
        <v>536766440</v>
      </c>
      <c r="AA154" s="24">
        <v>308816882</v>
      </c>
      <c r="AB154" s="24">
        <v>40932200</v>
      </c>
      <c r="AC154" s="24">
        <v>43296647</v>
      </c>
      <c r="AD154" s="24">
        <v>232124785</v>
      </c>
      <c r="AE154" s="24">
        <v>56960080</v>
      </c>
    </row>
    <row r="155" spans="1:31" ht="12.75" hidden="1">
      <c r="A155" s="47" t="s">
        <v>201</v>
      </c>
      <c r="B155" s="24">
        <v>6546155461</v>
      </c>
      <c r="C155" s="24">
        <v>37203610</v>
      </c>
      <c r="D155" s="24">
        <v>35901000</v>
      </c>
      <c r="E155" s="24">
        <v>51928000</v>
      </c>
      <c r="F155" s="24">
        <v>156197843</v>
      </c>
      <c r="G155" s="24">
        <v>78938664</v>
      </c>
      <c r="H155" s="24">
        <v>0</v>
      </c>
      <c r="I155" s="24">
        <v>55315932</v>
      </c>
      <c r="J155" s="24">
        <v>210543709</v>
      </c>
      <c r="K155" s="24">
        <v>265709366</v>
      </c>
      <c r="L155" s="24">
        <v>98509938</v>
      </c>
      <c r="M155" s="24">
        <v>38577290</v>
      </c>
      <c r="N155" s="24">
        <v>0</v>
      </c>
      <c r="O155" s="24">
        <v>72247010</v>
      </c>
      <c r="P155" s="24">
        <v>162730300</v>
      </c>
      <c r="Q155" s="24">
        <v>49956020</v>
      </c>
      <c r="R155" s="24">
        <v>29024530</v>
      </c>
      <c r="S155" s="24">
        <v>0</v>
      </c>
      <c r="T155" s="24">
        <v>14031760</v>
      </c>
      <c r="U155" s="24">
        <v>66877682</v>
      </c>
      <c r="V155" s="24">
        <v>93945400</v>
      </c>
      <c r="W155" s="24">
        <v>189084096</v>
      </c>
      <c r="X155" s="24">
        <v>66620843</v>
      </c>
      <c r="Y155" s="24">
        <v>108553540</v>
      </c>
      <c r="Z155" s="24">
        <v>171670010</v>
      </c>
      <c r="AA155" s="24">
        <v>0</v>
      </c>
      <c r="AB155" s="24">
        <v>2867139</v>
      </c>
      <c r="AC155" s="24">
        <v>2720744</v>
      </c>
      <c r="AD155" s="24">
        <v>26186768</v>
      </c>
      <c r="AE155" s="24">
        <v>0</v>
      </c>
    </row>
    <row r="156" spans="1:31" ht="12.75" hidden="1">
      <c r="A156" s="47" t="s">
        <v>202</v>
      </c>
      <c r="B156" s="24">
        <v>5942512865</v>
      </c>
      <c r="C156" s="24">
        <v>31210078</v>
      </c>
      <c r="D156" s="24">
        <v>32354000</v>
      </c>
      <c r="E156" s="24">
        <v>51739555</v>
      </c>
      <c r="F156" s="24">
        <v>154380485</v>
      </c>
      <c r="G156" s="24">
        <v>75593560</v>
      </c>
      <c r="H156" s="24">
        <v>0</v>
      </c>
      <c r="I156" s="24">
        <v>49753330</v>
      </c>
      <c r="J156" s="24">
        <v>200747362</v>
      </c>
      <c r="K156" s="24">
        <v>250197143</v>
      </c>
      <c r="L156" s="24">
        <v>92943520</v>
      </c>
      <c r="M156" s="24">
        <v>34146310</v>
      </c>
      <c r="N156" s="24">
        <v>0</v>
      </c>
      <c r="O156" s="24">
        <v>66084713</v>
      </c>
      <c r="P156" s="24">
        <v>148639614</v>
      </c>
      <c r="Q156" s="24">
        <v>42304130</v>
      </c>
      <c r="R156" s="24">
        <v>30262450</v>
      </c>
      <c r="S156" s="24">
        <v>0</v>
      </c>
      <c r="T156" s="24">
        <v>11763260</v>
      </c>
      <c r="U156" s="24">
        <v>62412084</v>
      </c>
      <c r="V156" s="24">
        <v>89111107</v>
      </c>
      <c r="W156" s="24">
        <v>171573053</v>
      </c>
      <c r="X156" s="24">
        <v>61549078</v>
      </c>
      <c r="Y156" s="24">
        <v>110313734</v>
      </c>
      <c r="Z156" s="24">
        <v>159457000</v>
      </c>
      <c r="AA156" s="24">
        <v>0</v>
      </c>
      <c r="AB156" s="24">
        <v>2874500</v>
      </c>
      <c r="AC156" s="24">
        <v>2418600</v>
      </c>
      <c r="AD156" s="24">
        <v>24363900</v>
      </c>
      <c r="AE156" s="24">
        <v>0</v>
      </c>
    </row>
    <row r="157" spans="1:31" ht="12.75" hidden="1">
      <c r="A157" s="47" t="s">
        <v>203</v>
      </c>
      <c r="B157" s="24">
        <v>11137789686</v>
      </c>
      <c r="C157" s="24">
        <v>96738816</v>
      </c>
      <c r="D157" s="24">
        <v>71990000</v>
      </c>
      <c r="E157" s="24">
        <v>89576000</v>
      </c>
      <c r="F157" s="24">
        <v>291858286</v>
      </c>
      <c r="G157" s="24">
        <v>208823479</v>
      </c>
      <c r="H157" s="24">
        <v>0</v>
      </c>
      <c r="I157" s="24">
        <v>198528793</v>
      </c>
      <c r="J157" s="24">
        <v>937740259</v>
      </c>
      <c r="K157" s="24">
        <v>457511760</v>
      </c>
      <c r="L157" s="24">
        <v>360889971</v>
      </c>
      <c r="M157" s="24">
        <v>303898320</v>
      </c>
      <c r="N157" s="24">
        <v>0</v>
      </c>
      <c r="O157" s="24">
        <v>81635749</v>
      </c>
      <c r="P157" s="24">
        <v>338876730</v>
      </c>
      <c r="Q157" s="24">
        <v>86844580</v>
      </c>
      <c r="R157" s="24">
        <v>58010710</v>
      </c>
      <c r="S157" s="24">
        <v>0</v>
      </c>
      <c r="T157" s="24">
        <v>35512080</v>
      </c>
      <c r="U157" s="24">
        <v>117478532</v>
      </c>
      <c r="V157" s="24">
        <v>328833088</v>
      </c>
      <c r="W157" s="24">
        <v>527569712</v>
      </c>
      <c r="X157" s="24">
        <v>203176732</v>
      </c>
      <c r="Y157" s="24">
        <v>122058142</v>
      </c>
      <c r="Z157" s="24">
        <v>215989990</v>
      </c>
      <c r="AA157" s="24">
        <v>0</v>
      </c>
      <c r="AB157" s="24">
        <v>11352300</v>
      </c>
      <c r="AC157" s="24">
        <v>12637000</v>
      </c>
      <c r="AD157" s="24">
        <v>71892980</v>
      </c>
      <c r="AE157" s="24">
        <v>0</v>
      </c>
    </row>
    <row r="158" spans="1:31" ht="12.75" hidden="1">
      <c r="A158" s="47" t="s">
        <v>204</v>
      </c>
      <c r="B158" s="24">
        <v>10076891019</v>
      </c>
      <c r="C158" s="24">
        <v>80964765</v>
      </c>
      <c r="D158" s="24">
        <v>62524000</v>
      </c>
      <c r="E158" s="24">
        <v>80201400</v>
      </c>
      <c r="F158" s="24">
        <v>264375343</v>
      </c>
      <c r="G158" s="24">
        <v>189046262</v>
      </c>
      <c r="H158" s="24">
        <v>0</v>
      </c>
      <c r="I158" s="24">
        <v>183430440</v>
      </c>
      <c r="J158" s="24">
        <v>805556835</v>
      </c>
      <c r="K158" s="24">
        <v>416315160</v>
      </c>
      <c r="L158" s="24">
        <v>321696418</v>
      </c>
      <c r="M158" s="24">
        <v>276358260</v>
      </c>
      <c r="N158" s="24">
        <v>0</v>
      </c>
      <c r="O158" s="24">
        <v>73418176</v>
      </c>
      <c r="P158" s="24">
        <v>310085306</v>
      </c>
      <c r="Q158" s="24">
        <v>74134060</v>
      </c>
      <c r="R158" s="24">
        <v>63423000</v>
      </c>
      <c r="S158" s="24">
        <v>0</v>
      </c>
      <c r="T158" s="24">
        <v>31709500</v>
      </c>
      <c r="U158" s="24">
        <v>105057370</v>
      </c>
      <c r="V158" s="24">
        <v>320364687</v>
      </c>
      <c r="W158" s="24">
        <v>475716917</v>
      </c>
      <c r="X158" s="24">
        <v>190255944</v>
      </c>
      <c r="Y158" s="24">
        <v>109307676</v>
      </c>
      <c r="Z158" s="24">
        <v>194107900</v>
      </c>
      <c r="AA158" s="24">
        <v>0</v>
      </c>
      <c r="AB158" s="24">
        <v>10346300</v>
      </c>
      <c r="AC158" s="24">
        <v>10276250</v>
      </c>
      <c r="AD158" s="24">
        <v>67167200</v>
      </c>
      <c r="AE158" s="24">
        <v>0</v>
      </c>
    </row>
    <row r="159" spans="1:31" ht="12.75" hidden="1">
      <c r="A159" s="47" t="s">
        <v>205</v>
      </c>
      <c r="B159" s="24">
        <v>2762940835</v>
      </c>
      <c r="C159" s="24">
        <v>19734801</v>
      </c>
      <c r="D159" s="24">
        <v>27438000</v>
      </c>
      <c r="E159" s="24">
        <v>24230000</v>
      </c>
      <c r="F159" s="24">
        <v>113596684</v>
      </c>
      <c r="G159" s="24">
        <v>41619997</v>
      </c>
      <c r="H159" s="24">
        <v>110507800</v>
      </c>
      <c r="I159" s="24">
        <v>34985660</v>
      </c>
      <c r="J159" s="24">
        <v>156872061</v>
      </c>
      <c r="K159" s="24">
        <v>107543000</v>
      </c>
      <c r="L159" s="24">
        <v>51092996</v>
      </c>
      <c r="M159" s="24">
        <v>39308360</v>
      </c>
      <c r="N159" s="24">
        <v>0</v>
      </c>
      <c r="O159" s="24">
        <v>53252416</v>
      </c>
      <c r="P159" s="24">
        <v>102044773</v>
      </c>
      <c r="Q159" s="24">
        <v>20408100</v>
      </c>
      <c r="R159" s="24">
        <v>11220700</v>
      </c>
      <c r="S159" s="24">
        <v>0</v>
      </c>
      <c r="T159" s="24">
        <v>10783080</v>
      </c>
      <c r="U159" s="24">
        <v>28997229</v>
      </c>
      <c r="V159" s="24">
        <v>101385368</v>
      </c>
      <c r="W159" s="24">
        <v>101813433</v>
      </c>
      <c r="X159" s="24">
        <v>47246706</v>
      </c>
      <c r="Y159" s="24">
        <v>52597094</v>
      </c>
      <c r="Z159" s="24">
        <v>52923910</v>
      </c>
      <c r="AA159" s="24">
        <v>0</v>
      </c>
      <c r="AB159" s="24">
        <v>2077705</v>
      </c>
      <c r="AC159" s="24">
        <v>2869800</v>
      </c>
      <c r="AD159" s="24">
        <v>13147194</v>
      </c>
      <c r="AE159" s="24">
        <v>0</v>
      </c>
    </row>
    <row r="160" spans="1:31" ht="12.75" hidden="1">
      <c r="A160" s="47" t="s">
        <v>206</v>
      </c>
      <c r="B160" s="24">
        <v>2560129866</v>
      </c>
      <c r="C160" s="24">
        <v>13172285</v>
      </c>
      <c r="D160" s="24">
        <v>18378000</v>
      </c>
      <c r="E160" s="24">
        <v>19985846</v>
      </c>
      <c r="F160" s="24">
        <v>97000000</v>
      </c>
      <c r="G160" s="24">
        <v>34803101</v>
      </c>
      <c r="H160" s="24">
        <v>104278750</v>
      </c>
      <c r="I160" s="24">
        <v>32450326</v>
      </c>
      <c r="J160" s="24">
        <v>134515322</v>
      </c>
      <c r="K160" s="24">
        <v>103804990</v>
      </c>
      <c r="L160" s="24">
        <v>48109531</v>
      </c>
      <c r="M160" s="24">
        <v>36396620</v>
      </c>
      <c r="N160" s="24">
        <v>0</v>
      </c>
      <c r="O160" s="24">
        <v>40136274</v>
      </c>
      <c r="P160" s="24">
        <v>95896628</v>
      </c>
      <c r="Q160" s="24">
        <v>20238180</v>
      </c>
      <c r="R160" s="24">
        <v>10985000</v>
      </c>
      <c r="S160" s="24">
        <v>0</v>
      </c>
      <c r="T160" s="24">
        <v>10455740</v>
      </c>
      <c r="U160" s="24">
        <v>27556157</v>
      </c>
      <c r="V160" s="24">
        <v>93852423</v>
      </c>
      <c r="W160" s="24">
        <v>91593508</v>
      </c>
      <c r="X160" s="24">
        <v>47506688</v>
      </c>
      <c r="Y160" s="24">
        <v>40022372</v>
      </c>
      <c r="Z160" s="24">
        <v>49227180</v>
      </c>
      <c r="AA160" s="24">
        <v>0</v>
      </c>
      <c r="AB160" s="24">
        <v>2059400</v>
      </c>
      <c r="AC160" s="24">
        <v>2678681</v>
      </c>
      <c r="AD160" s="24">
        <v>12695334</v>
      </c>
      <c r="AE160" s="24">
        <v>0</v>
      </c>
    </row>
    <row r="161" spans="1:31" ht="12.75" hidden="1">
      <c r="A161" s="47" t="s">
        <v>207</v>
      </c>
      <c r="B161" s="24">
        <v>23548914046</v>
      </c>
      <c r="C161" s="24">
        <v>181456016</v>
      </c>
      <c r="D161" s="24">
        <v>149794965</v>
      </c>
      <c r="E161" s="24">
        <v>191240000</v>
      </c>
      <c r="F161" s="24">
        <v>663238655</v>
      </c>
      <c r="G161" s="24">
        <v>372129716</v>
      </c>
      <c r="H161" s="24">
        <v>110707800</v>
      </c>
      <c r="I161" s="24">
        <v>327977755</v>
      </c>
      <c r="J161" s="24">
        <v>1486693543</v>
      </c>
      <c r="K161" s="24">
        <v>938225366</v>
      </c>
      <c r="L161" s="24">
        <v>573637522</v>
      </c>
      <c r="M161" s="24">
        <v>407579770</v>
      </c>
      <c r="N161" s="24">
        <v>164800</v>
      </c>
      <c r="O161" s="24">
        <v>250520628</v>
      </c>
      <c r="P161" s="24">
        <v>730405703</v>
      </c>
      <c r="Q161" s="24">
        <v>175472400</v>
      </c>
      <c r="R161" s="24">
        <v>119900845</v>
      </c>
      <c r="S161" s="24">
        <v>679970</v>
      </c>
      <c r="T161" s="24">
        <v>73378760</v>
      </c>
      <c r="U161" s="24">
        <v>258247222</v>
      </c>
      <c r="V161" s="24">
        <v>625606687</v>
      </c>
      <c r="W161" s="24">
        <v>936675365</v>
      </c>
      <c r="X161" s="24">
        <v>364864685</v>
      </c>
      <c r="Y161" s="24">
        <v>379947141</v>
      </c>
      <c r="Z161" s="24">
        <v>474824510</v>
      </c>
      <c r="AA161" s="24">
        <v>0</v>
      </c>
      <c r="AB161" s="24">
        <v>20826300</v>
      </c>
      <c r="AC161" s="24">
        <v>21519144</v>
      </c>
      <c r="AD161" s="24">
        <v>130645217</v>
      </c>
      <c r="AE161" s="24">
        <v>0</v>
      </c>
    </row>
    <row r="162" spans="1:31" ht="12.75" hidden="1">
      <c r="A162" s="47" t="s">
        <v>208</v>
      </c>
      <c r="B162" s="24">
        <v>21204776373</v>
      </c>
      <c r="C162" s="24">
        <v>149709132</v>
      </c>
      <c r="D162" s="24">
        <v>126445000</v>
      </c>
      <c r="E162" s="24">
        <v>175414301</v>
      </c>
      <c r="F162" s="24">
        <v>610273093</v>
      </c>
      <c r="G162" s="24">
        <v>346489630</v>
      </c>
      <c r="H162" s="24">
        <v>104278750</v>
      </c>
      <c r="I162" s="24">
        <v>299722755</v>
      </c>
      <c r="J162" s="24">
        <v>1266615640</v>
      </c>
      <c r="K162" s="24">
        <v>866947490</v>
      </c>
      <c r="L162" s="24">
        <v>522415713</v>
      </c>
      <c r="M162" s="24">
        <v>370582290</v>
      </c>
      <c r="N162" s="24">
        <v>169740</v>
      </c>
      <c r="O162" s="24">
        <v>222333397</v>
      </c>
      <c r="P162" s="24">
        <v>675256344</v>
      </c>
      <c r="Q162" s="24">
        <v>158034790</v>
      </c>
      <c r="R162" s="24">
        <v>126113050</v>
      </c>
      <c r="S162" s="24">
        <v>648130</v>
      </c>
      <c r="T162" s="24">
        <v>65219340</v>
      </c>
      <c r="U162" s="24">
        <v>235123556</v>
      </c>
      <c r="V162" s="24">
        <v>596697790</v>
      </c>
      <c r="W162" s="24">
        <v>845218240</v>
      </c>
      <c r="X162" s="24">
        <v>342787924</v>
      </c>
      <c r="Y162" s="24">
        <v>334022850</v>
      </c>
      <c r="Z162" s="24">
        <v>434846860</v>
      </c>
      <c r="AA162" s="24">
        <v>0</v>
      </c>
      <c r="AB162" s="24">
        <v>19375700</v>
      </c>
      <c r="AC162" s="24">
        <v>17989397</v>
      </c>
      <c r="AD162" s="24">
        <v>122476338</v>
      </c>
      <c r="AE162" s="24">
        <v>0</v>
      </c>
    </row>
    <row r="163" spans="1:31" ht="12.75" hidden="1">
      <c r="A163" s="47" t="s">
        <v>209</v>
      </c>
      <c r="B163" s="24">
        <v>3579751816</v>
      </c>
      <c r="C163" s="24">
        <v>50787995</v>
      </c>
      <c r="D163" s="24">
        <v>54155000</v>
      </c>
      <c r="E163" s="24">
        <v>40517000</v>
      </c>
      <c r="F163" s="24">
        <v>112111165</v>
      </c>
      <c r="G163" s="24">
        <v>62705892</v>
      </c>
      <c r="H163" s="24">
        <v>86057000</v>
      </c>
      <c r="I163" s="24">
        <v>82601616</v>
      </c>
      <c r="J163" s="24">
        <v>182871423</v>
      </c>
      <c r="K163" s="24">
        <v>122945485</v>
      </c>
      <c r="L163" s="24">
        <v>116837492</v>
      </c>
      <c r="M163" s="24">
        <v>75991580</v>
      </c>
      <c r="N163" s="24">
        <v>226448240</v>
      </c>
      <c r="O163" s="24">
        <v>136385923</v>
      </c>
      <c r="P163" s="24">
        <v>90324396</v>
      </c>
      <c r="Q163" s="24">
        <v>30289850</v>
      </c>
      <c r="R163" s="24">
        <v>55521420</v>
      </c>
      <c r="S163" s="24">
        <v>116082638</v>
      </c>
      <c r="T163" s="24">
        <v>35899100</v>
      </c>
      <c r="U163" s="24">
        <v>58602267</v>
      </c>
      <c r="V163" s="24">
        <v>100115861</v>
      </c>
      <c r="W163" s="24">
        <v>275184319</v>
      </c>
      <c r="X163" s="24">
        <v>115869000</v>
      </c>
      <c r="Y163" s="24">
        <v>101374995</v>
      </c>
      <c r="Z163" s="24">
        <v>93803000</v>
      </c>
      <c r="AA163" s="24">
        <v>186119000</v>
      </c>
      <c r="AB163" s="24">
        <v>16840900</v>
      </c>
      <c r="AC163" s="24">
        <v>21250300</v>
      </c>
      <c r="AD163" s="24">
        <v>98681000</v>
      </c>
      <c r="AE163" s="24">
        <v>36301000</v>
      </c>
    </row>
    <row r="164" spans="1:31" ht="12.75" hidden="1">
      <c r="A164" s="47" t="s">
        <v>210</v>
      </c>
      <c r="B164" s="24">
        <v>3498168516</v>
      </c>
      <c r="C164" s="24">
        <v>55466516</v>
      </c>
      <c r="D164" s="24">
        <v>44509000</v>
      </c>
      <c r="E164" s="24">
        <v>37007000</v>
      </c>
      <c r="F164" s="24">
        <v>76453450</v>
      </c>
      <c r="G164" s="24">
        <v>53426906</v>
      </c>
      <c r="H164" s="24">
        <v>81632000</v>
      </c>
      <c r="I164" s="24">
        <v>72271360</v>
      </c>
      <c r="J164" s="24">
        <v>161876170</v>
      </c>
      <c r="K164" s="24">
        <v>92112230</v>
      </c>
      <c r="L164" s="24">
        <v>127075569</v>
      </c>
      <c r="M164" s="24">
        <v>77796620</v>
      </c>
      <c r="N164" s="24">
        <v>228039040</v>
      </c>
      <c r="O164" s="24">
        <v>103590312</v>
      </c>
      <c r="P164" s="24">
        <v>58407000</v>
      </c>
      <c r="Q164" s="24">
        <v>47665470</v>
      </c>
      <c r="R164" s="24">
        <v>49964079</v>
      </c>
      <c r="S164" s="24">
        <v>95423040</v>
      </c>
      <c r="T164" s="24">
        <v>37405350</v>
      </c>
      <c r="U164" s="24">
        <v>51637048</v>
      </c>
      <c r="V164" s="24">
        <v>92146189</v>
      </c>
      <c r="W164" s="24">
        <v>236511591</v>
      </c>
      <c r="X164" s="24">
        <v>77260000</v>
      </c>
      <c r="Y164" s="24">
        <v>116966000</v>
      </c>
      <c r="Z164" s="24">
        <v>68844000</v>
      </c>
      <c r="AA164" s="24">
        <v>170060000</v>
      </c>
      <c r="AB164" s="24">
        <v>15656100</v>
      </c>
      <c r="AC164" s="24">
        <v>20021950</v>
      </c>
      <c r="AD164" s="24">
        <v>83795800</v>
      </c>
      <c r="AE164" s="24">
        <v>22429976</v>
      </c>
    </row>
    <row r="165" spans="1:31" ht="12.75" hidden="1">
      <c r="A165" s="47" t="s">
        <v>211</v>
      </c>
      <c r="B165" s="24">
        <v>2223812766</v>
      </c>
      <c r="C165" s="24">
        <v>24980000</v>
      </c>
      <c r="D165" s="24">
        <v>0</v>
      </c>
      <c r="E165" s="24">
        <v>55301000</v>
      </c>
      <c r="F165" s="24">
        <v>31207922</v>
      </c>
      <c r="G165" s="24">
        <v>53484108</v>
      </c>
      <c r="H165" s="24">
        <v>0</v>
      </c>
      <c r="I165" s="24">
        <v>25217557</v>
      </c>
      <c r="J165" s="24">
        <v>51306577</v>
      </c>
      <c r="K165" s="24">
        <v>112255515</v>
      </c>
      <c r="L165" s="24">
        <v>65354815</v>
      </c>
      <c r="M165" s="24">
        <v>29221820</v>
      </c>
      <c r="N165" s="24">
        <v>0</v>
      </c>
      <c r="O165" s="24">
        <v>38616667</v>
      </c>
      <c r="P165" s="24">
        <v>63353604</v>
      </c>
      <c r="Q165" s="24">
        <v>13464150</v>
      </c>
      <c r="R165" s="24">
        <v>16701580</v>
      </c>
      <c r="S165" s="24">
        <v>0</v>
      </c>
      <c r="T165" s="24">
        <v>28664902</v>
      </c>
      <c r="U165" s="24">
        <v>90384848</v>
      </c>
      <c r="V165" s="24">
        <v>58904243</v>
      </c>
      <c r="W165" s="24">
        <v>129881758</v>
      </c>
      <c r="X165" s="24">
        <v>0</v>
      </c>
      <c r="Y165" s="24">
        <v>45540053</v>
      </c>
      <c r="Z165" s="24">
        <v>56265000</v>
      </c>
      <c r="AA165" s="24">
        <v>0</v>
      </c>
      <c r="AB165" s="24">
        <v>27082000</v>
      </c>
      <c r="AC165" s="24">
        <v>10292700</v>
      </c>
      <c r="AD165" s="24">
        <v>16643000</v>
      </c>
      <c r="AE165" s="24">
        <v>0</v>
      </c>
    </row>
    <row r="166" spans="1:31" ht="12.75" hidden="1">
      <c r="A166" s="47" t="s">
        <v>212</v>
      </c>
      <c r="B166" s="24">
        <v>2817627456</v>
      </c>
      <c r="C166" s="24">
        <v>25256483</v>
      </c>
      <c r="D166" s="24">
        <v>0</v>
      </c>
      <c r="E166" s="24">
        <v>37606000</v>
      </c>
      <c r="F166" s="24">
        <v>38019550</v>
      </c>
      <c r="G166" s="24">
        <v>29166400</v>
      </c>
      <c r="H166" s="24">
        <v>33500000</v>
      </c>
      <c r="I166" s="24">
        <v>45796184</v>
      </c>
      <c r="J166" s="24">
        <v>54671140</v>
      </c>
      <c r="K166" s="24">
        <v>73993987</v>
      </c>
      <c r="L166" s="24">
        <v>50376744</v>
      </c>
      <c r="M166" s="24">
        <v>21078970</v>
      </c>
      <c r="N166" s="24">
        <v>0</v>
      </c>
      <c r="O166" s="24">
        <v>54670188</v>
      </c>
      <c r="P166" s="24">
        <v>34233829</v>
      </c>
      <c r="Q166" s="24">
        <v>11070530</v>
      </c>
      <c r="R166" s="24">
        <v>11015921</v>
      </c>
      <c r="S166" s="24">
        <v>0</v>
      </c>
      <c r="T166" s="24">
        <v>24926650</v>
      </c>
      <c r="U166" s="24">
        <v>20662052</v>
      </c>
      <c r="V166" s="24">
        <v>41332457</v>
      </c>
      <c r="W166" s="24">
        <v>118339554</v>
      </c>
      <c r="X166" s="24">
        <v>31937000</v>
      </c>
      <c r="Y166" s="24">
        <v>27214000</v>
      </c>
      <c r="Z166" s="24">
        <v>39484000</v>
      </c>
      <c r="AA166" s="24">
        <v>0</v>
      </c>
      <c r="AB166" s="24">
        <v>11893000</v>
      </c>
      <c r="AC166" s="24">
        <v>26079050</v>
      </c>
      <c r="AD166" s="24">
        <v>22868200</v>
      </c>
      <c r="AE166" s="24">
        <v>0</v>
      </c>
    </row>
    <row r="167" spans="1:31" ht="12.75" hidden="1">
      <c r="A167" s="47" t="s">
        <v>213</v>
      </c>
      <c r="B167" s="24">
        <v>28438211143</v>
      </c>
      <c r="C167" s="24">
        <v>226757050</v>
      </c>
      <c r="D167" s="24">
        <v>187401000</v>
      </c>
      <c r="E167" s="24">
        <v>231555875</v>
      </c>
      <c r="F167" s="24">
        <v>829582065</v>
      </c>
      <c r="G167" s="24">
        <v>496231655</v>
      </c>
      <c r="H167" s="24">
        <v>284673250</v>
      </c>
      <c r="I167" s="24">
        <v>396566808</v>
      </c>
      <c r="J167" s="24">
        <v>1559513886</v>
      </c>
      <c r="K167" s="24">
        <v>1121211728</v>
      </c>
      <c r="L167" s="24">
        <v>753803655</v>
      </c>
      <c r="M167" s="24">
        <v>492772090</v>
      </c>
      <c r="N167" s="24">
        <v>366753411</v>
      </c>
      <c r="O167" s="24">
        <v>371591439</v>
      </c>
      <c r="P167" s="24">
        <v>869588449</v>
      </c>
      <c r="Q167" s="24">
        <v>226479892</v>
      </c>
      <c r="R167" s="24">
        <v>195679259</v>
      </c>
      <c r="S167" s="24">
        <v>116965770</v>
      </c>
      <c r="T167" s="24">
        <v>114156010</v>
      </c>
      <c r="U167" s="24">
        <v>310244128</v>
      </c>
      <c r="V167" s="24">
        <v>781801456</v>
      </c>
      <c r="W167" s="24">
        <v>1215995633</v>
      </c>
      <c r="X167" s="24">
        <v>474745151</v>
      </c>
      <c r="Y167" s="24">
        <v>460773519</v>
      </c>
      <c r="Z167" s="24">
        <v>540747634</v>
      </c>
      <c r="AA167" s="24">
        <v>306313037</v>
      </c>
      <c r="AB167" s="24">
        <v>50952600</v>
      </c>
      <c r="AC167" s="24">
        <v>52365358</v>
      </c>
      <c r="AD167" s="24">
        <v>245644225</v>
      </c>
      <c r="AE167" s="24">
        <v>56031377</v>
      </c>
    </row>
    <row r="168" spans="1:31" ht="12.75" hidden="1">
      <c r="A168" s="47" t="s">
        <v>214</v>
      </c>
      <c r="B168" s="24">
        <v>9606683962</v>
      </c>
      <c r="C168" s="24">
        <v>92755123</v>
      </c>
      <c r="D168" s="24">
        <v>64722999</v>
      </c>
      <c r="E168" s="24">
        <v>97727000</v>
      </c>
      <c r="F168" s="24">
        <v>267937707</v>
      </c>
      <c r="G168" s="24">
        <v>156706374</v>
      </c>
      <c r="H168" s="24">
        <v>154255500</v>
      </c>
      <c r="I168" s="24">
        <v>131367445</v>
      </c>
      <c r="J168" s="24">
        <v>441003939</v>
      </c>
      <c r="K168" s="24">
        <v>350841519</v>
      </c>
      <c r="L168" s="24">
        <v>245518648</v>
      </c>
      <c r="M168" s="24">
        <v>159969540</v>
      </c>
      <c r="N168" s="24">
        <v>184949996</v>
      </c>
      <c r="O168" s="24">
        <v>153720874</v>
      </c>
      <c r="P168" s="24">
        <v>291593222</v>
      </c>
      <c r="Q168" s="24">
        <v>90608382</v>
      </c>
      <c r="R168" s="24">
        <v>70383538</v>
      </c>
      <c r="S168" s="24">
        <v>70203874</v>
      </c>
      <c r="T168" s="24">
        <v>46702360</v>
      </c>
      <c r="U168" s="24">
        <v>127843598</v>
      </c>
      <c r="V168" s="24">
        <v>241447397</v>
      </c>
      <c r="W168" s="24">
        <v>346840060</v>
      </c>
      <c r="X168" s="24">
        <v>161155785</v>
      </c>
      <c r="Y168" s="24">
        <v>174075672</v>
      </c>
      <c r="Z168" s="24">
        <v>187180179</v>
      </c>
      <c r="AA168" s="24">
        <v>101398024</v>
      </c>
      <c r="AB168" s="24">
        <v>17096300</v>
      </c>
      <c r="AC168" s="24">
        <v>14248391</v>
      </c>
      <c r="AD168" s="24">
        <v>81529399</v>
      </c>
      <c r="AE168" s="24">
        <v>14415478</v>
      </c>
    </row>
    <row r="169" spans="1:31" ht="12.75" hidden="1">
      <c r="A169" s="47" t="s">
        <v>215</v>
      </c>
      <c r="B169" s="24">
        <v>8723324821</v>
      </c>
      <c r="C169" s="24">
        <v>81979770</v>
      </c>
      <c r="D169" s="24">
        <v>66682000</v>
      </c>
      <c r="E169" s="24">
        <v>89315510</v>
      </c>
      <c r="F169" s="24">
        <v>238639084</v>
      </c>
      <c r="G169" s="24">
        <v>140565824</v>
      </c>
      <c r="H169" s="24">
        <v>85387340</v>
      </c>
      <c r="I169" s="24">
        <v>121034014</v>
      </c>
      <c r="J169" s="24">
        <v>434516143</v>
      </c>
      <c r="K169" s="24">
        <v>324832045</v>
      </c>
      <c r="L169" s="24">
        <v>234580613</v>
      </c>
      <c r="M169" s="24">
        <v>148804480</v>
      </c>
      <c r="N169" s="24">
        <v>173860533</v>
      </c>
      <c r="O169" s="24">
        <v>139913997</v>
      </c>
      <c r="P169" s="24">
        <v>280066246</v>
      </c>
      <c r="Q169" s="24">
        <v>78871350</v>
      </c>
      <c r="R169" s="24">
        <v>66828118</v>
      </c>
      <c r="S169" s="24">
        <v>63417020</v>
      </c>
      <c r="T169" s="24">
        <v>40142450</v>
      </c>
      <c r="U169" s="24">
        <v>108408389</v>
      </c>
      <c r="V169" s="24">
        <v>224738047</v>
      </c>
      <c r="W169" s="24">
        <v>308228907</v>
      </c>
      <c r="X169" s="24">
        <v>149021817</v>
      </c>
      <c r="Y169" s="24">
        <v>145380938</v>
      </c>
      <c r="Z169" s="24">
        <v>173706054</v>
      </c>
      <c r="AA169" s="24">
        <v>155035309</v>
      </c>
      <c r="AB169" s="24">
        <v>13789500</v>
      </c>
      <c r="AC169" s="24">
        <v>13133759</v>
      </c>
      <c r="AD169" s="24">
        <v>74294530</v>
      </c>
      <c r="AE169" s="24">
        <v>12961446</v>
      </c>
    </row>
    <row r="170" spans="1:31" ht="12.75" hidden="1">
      <c r="A170" s="47" t="s">
        <v>216</v>
      </c>
      <c r="B170" s="24">
        <v>401992000</v>
      </c>
      <c r="C170" s="24">
        <v>2579400</v>
      </c>
      <c r="D170" s="24">
        <v>2250000</v>
      </c>
      <c r="E170" s="24">
        <v>3287473</v>
      </c>
      <c r="F170" s="24">
        <v>11363102</v>
      </c>
      <c r="G170" s="24">
        <v>4486090</v>
      </c>
      <c r="H170" s="24">
        <v>3659010</v>
      </c>
      <c r="I170" s="24">
        <v>4397315</v>
      </c>
      <c r="J170" s="24">
        <v>20689987</v>
      </c>
      <c r="K170" s="24">
        <v>12674323</v>
      </c>
      <c r="L170" s="24">
        <v>10580380</v>
      </c>
      <c r="M170" s="24">
        <v>6179520</v>
      </c>
      <c r="N170" s="24">
        <v>3749920</v>
      </c>
      <c r="O170" s="24">
        <v>4621365</v>
      </c>
      <c r="P170" s="24">
        <v>15045702</v>
      </c>
      <c r="Q170" s="24">
        <v>2433660</v>
      </c>
      <c r="R170" s="24">
        <v>2353080</v>
      </c>
      <c r="S170" s="24">
        <v>1371665</v>
      </c>
      <c r="T170" s="24">
        <v>1128039</v>
      </c>
      <c r="U170" s="24">
        <v>3690242</v>
      </c>
      <c r="V170" s="24">
        <v>8827078</v>
      </c>
      <c r="W170" s="24">
        <v>15594870</v>
      </c>
      <c r="X170" s="24">
        <v>4322382</v>
      </c>
      <c r="Y170" s="24">
        <v>3161280</v>
      </c>
      <c r="Z170" s="24">
        <v>11109364</v>
      </c>
      <c r="AA170" s="24">
        <v>1143804</v>
      </c>
      <c r="AB170" s="24">
        <v>310200</v>
      </c>
      <c r="AC170" s="24">
        <v>700000</v>
      </c>
      <c r="AD170" s="24">
        <v>1935300</v>
      </c>
      <c r="AE170" s="24">
        <v>3270</v>
      </c>
    </row>
    <row r="171" spans="1:31" ht="12.75" hidden="1">
      <c r="A171" s="47" t="s">
        <v>217</v>
      </c>
      <c r="B171" s="24">
        <v>7597800000</v>
      </c>
      <c r="C171" s="24">
        <v>77561288</v>
      </c>
      <c r="D171" s="24">
        <v>59478577</v>
      </c>
      <c r="E171" s="24">
        <v>65979000</v>
      </c>
      <c r="F171" s="24">
        <v>211289000</v>
      </c>
      <c r="G171" s="24">
        <v>160733352</v>
      </c>
      <c r="H171" s="24">
        <v>0</v>
      </c>
      <c r="I171" s="24">
        <v>162743975</v>
      </c>
      <c r="J171" s="24">
        <v>583828403</v>
      </c>
      <c r="K171" s="24">
        <v>310000000</v>
      </c>
      <c r="L171" s="24">
        <v>256839940</v>
      </c>
      <c r="M171" s="24">
        <v>238012630</v>
      </c>
      <c r="N171" s="24">
        <v>0</v>
      </c>
      <c r="O171" s="24">
        <v>50903222</v>
      </c>
      <c r="P171" s="24">
        <v>188549804</v>
      </c>
      <c r="Q171" s="24">
        <v>71502170</v>
      </c>
      <c r="R171" s="24">
        <v>45241000</v>
      </c>
      <c r="S171" s="24">
        <v>0</v>
      </c>
      <c r="T171" s="24">
        <v>25968720</v>
      </c>
      <c r="U171" s="24">
        <v>79757943</v>
      </c>
      <c r="V171" s="24">
        <v>240725180</v>
      </c>
      <c r="W171" s="24">
        <v>363242820</v>
      </c>
      <c r="X171" s="24">
        <v>137194294</v>
      </c>
      <c r="Y171" s="24">
        <v>90654565</v>
      </c>
      <c r="Z171" s="24">
        <v>132464720</v>
      </c>
      <c r="AA171" s="24">
        <v>0</v>
      </c>
      <c r="AB171" s="24">
        <v>6522800</v>
      </c>
      <c r="AC171" s="24">
        <v>9581000</v>
      </c>
      <c r="AD171" s="24">
        <v>51170000</v>
      </c>
      <c r="AE171" s="24">
        <v>0</v>
      </c>
    </row>
    <row r="172" spans="1:31" ht="12.75" hidden="1">
      <c r="A172" s="47" t="s">
        <v>218</v>
      </c>
      <c r="B172" s="24">
        <v>6678300000</v>
      </c>
      <c r="C172" s="24">
        <v>65834750</v>
      </c>
      <c r="D172" s="24">
        <v>54000000</v>
      </c>
      <c r="E172" s="24">
        <v>55640000</v>
      </c>
      <c r="F172" s="24">
        <v>184952000</v>
      </c>
      <c r="G172" s="24">
        <v>140300000</v>
      </c>
      <c r="H172" s="24">
        <v>0</v>
      </c>
      <c r="I172" s="24">
        <v>147149999</v>
      </c>
      <c r="J172" s="24">
        <v>511054273</v>
      </c>
      <c r="K172" s="24">
        <v>277621830</v>
      </c>
      <c r="L172" s="24">
        <v>224824880</v>
      </c>
      <c r="M172" s="24">
        <v>208253240</v>
      </c>
      <c r="N172" s="24">
        <v>0</v>
      </c>
      <c r="O172" s="24">
        <v>44029406</v>
      </c>
      <c r="P172" s="24">
        <v>169444224</v>
      </c>
      <c r="Q172" s="24">
        <v>58497000</v>
      </c>
      <c r="R172" s="24">
        <v>40522500</v>
      </c>
      <c r="S172" s="24">
        <v>0</v>
      </c>
      <c r="T172" s="24">
        <v>25411150</v>
      </c>
      <c r="U172" s="24">
        <v>69816126</v>
      </c>
      <c r="V172" s="24">
        <v>210718820</v>
      </c>
      <c r="W172" s="24">
        <v>324001640</v>
      </c>
      <c r="X172" s="24">
        <v>119778500</v>
      </c>
      <c r="Y172" s="24">
        <v>79354487</v>
      </c>
      <c r="Z172" s="24">
        <v>137236000</v>
      </c>
      <c r="AA172" s="24">
        <v>0</v>
      </c>
      <c r="AB172" s="24">
        <v>6522800</v>
      </c>
      <c r="AC172" s="24">
        <v>9031000</v>
      </c>
      <c r="AD172" s="24">
        <v>48120000</v>
      </c>
      <c r="AE172" s="24">
        <v>0</v>
      </c>
    </row>
    <row r="173" spans="1:31" ht="12.75" hidden="1">
      <c r="A173" s="47" t="s">
        <v>219</v>
      </c>
      <c r="B173" s="24">
        <v>369736309</v>
      </c>
      <c r="C173" s="24">
        <v>5922008</v>
      </c>
      <c r="D173" s="24">
        <v>1213849</v>
      </c>
      <c r="E173" s="24">
        <v>6313000</v>
      </c>
      <c r="F173" s="24">
        <v>63558000</v>
      </c>
      <c r="G173" s="24">
        <v>25869635</v>
      </c>
      <c r="H173" s="24">
        <v>10300000</v>
      </c>
      <c r="I173" s="24">
        <v>0</v>
      </c>
      <c r="J173" s="24">
        <v>32075263</v>
      </c>
      <c r="K173" s="24">
        <v>17369277</v>
      </c>
      <c r="L173" s="24">
        <v>2017800</v>
      </c>
      <c r="M173" s="24">
        <v>3722680</v>
      </c>
      <c r="N173" s="24">
        <v>0</v>
      </c>
      <c r="O173" s="24">
        <v>11350000</v>
      </c>
      <c r="P173" s="24">
        <v>3263296</v>
      </c>
      <c r="Q173" s="24">
        <v>1300000</v>
      </c>
      <c r="R173" s="24">
        <v>0</v>
      </c>
      <c r="S173" s="24">
        <v>0</v>
      </c>
      <c r="T173" s="24">
        <v>524010</v>
      </c>
      <c r="U173" s="24">
        <v>6471337</v>
      </c>
      <c r="V173" s="24">
        <v>10600000</v>
      </c>
      <c r="W173" s="24">
        <v>0</v>
      </c>
      <c r="X173" s="24">
        <v>1800000</v>
      </c>
      <c r="Y173" s="24">
        <v>357760</v>
      </c>
      <c r="Z173" s="24">
        <v>0</v>
      </c>
      <c r="AA173" s="24">
        <v>0</v>
      </c>
      <c r="AB173" s="24">
        <v>0</v>
      </c>
      <c r="AC173" s="24">
        <v>0</v>
      </c>
      <c r="AD173" s="24">
        <v>6084600</v>
      </c>
      <c r="AE173" s="24">
        <v>0</v>
      </c>
    </row>
    <row r="174" spans="1:31" ht="12.75" hidden="1">
      <c r="A174" s="47" t="s">
        <v>220</v>
      </c>
      <c r="B174" s="24">
        <v>371711459</v>
      </c>
      <c r="C174" s="24">
        <v>4130068</v>
      </c>
      <c r="D174" s="24">
        <v>1000000</v>
      </c>
      <c r="E174" s="24">
        <v>5385000</v>
      </c>
      <c r="F174" s="24">
        <v>62350000</v>
      </c>
      <c r="G174" s="24">
        <v>20657321</v>
      </c>
      <c r="H174" s="24">
        <v>9800000</v>
      </c>
      <c r="I174" s="24">
        <v>0</v>
      </c>
      <c r="J174" s="24">
        <v>26660221</v>
      </c>
      <c r="K174" s="24">
        <v>16386110</v>
      </c>
      <c r="L174" s="24">
        <v>1900000</v>
      </c>
      <c r="M174" s="24">
        <v>3552160</v>
      </c>
      <c r="N174" s="24">
        <v>0</v>
      </c>
      <c r="O174" s="24">
        <v>10621293</v>
      </c>
      <c r="P174" s="24">
        <v>0</v>
      </c>
      <c r="Q174" s="24">
        <v>900000</v>
      </c>
      <c r="R174" s="24">
        <v>0</v>
      </c>
      <c r="S174" s="24">
        <v>0</v>
      </c>
      <c r="T174" s="24">
        <v>489720</v>
      </c>
      <c r="U174" s="24">
        <v>5388621</v>
      </c>
      <c r="V174" s="24">
        <v>13000000</v>
      </c>
      <c r="W174" s="24">
        <v>0</v>
      </c>
      <c r="X174" s="24">
        <v>1264483</v>
      </c>
      <c r="Y174" s="24">
        <v>339100</v>
      </c>
      <c r="Z174" s="24">
        <v>0</v>
      </c>
      <c r="AA174" s="24">
        <v>0</v>
      </c>
      <c r="AB174" s="24">
        <v>0</v>
      </c>
      <c r="AC174" s="24">
        <v>0</v>
      </c>
      <c r="AD174" s="24">
        <v>5724000</v>
      </c>
      <c r="AE174" s="24">
        <v>0</v>
      </c>
    </row>
    <row r="175" spans="1:31" ht="12.75" hidden="1">
      <c r="A175" s="47" t="s">
        <v>221</v>
      </c>
      <c r="B175" s="24">
        <v>139310906</v>
      </c>
      <c r="C175" s="24">
        <v>6149941</v>
      </c>
      <c r="D175" s="24">
        <v>4674908</v>
      </c>
      <c r="E175" s="24">
        <v>5274140</v>
      </c>
      <c r="F175" s="24">
        <v>9614921</v>
      </c>
      <c r="G175" s="24">
        <v>9530090</v>
      </c>
      <c r="H175" s="24">
        <v>5930970</v>
      </c>
      <c r="I175" s="24">
        <v>8949345</v>
      </c>
      <c r="J175" s="24">
        <v>21346235</v>
      </c>
      <c r="K175" s="24">
        <v>16063032</v>
      </c>
      <c r="L175" s="24">
        <v>15407530</v>
      </c>
      <c r="M175" s="24">
        <v>8858480</v>
      </c>
      <c r="N175" s="24">
        <v>11947080</v>
      </c>
      <c r="O175" s="24">
        <v>10479219</v>
      </c>
      <c r="P175" s="24">
        <v>8674498</v>
      </c>
      <c r="Q175" s="24">
        <v>3760000</v>
      </c>
      <c r="R175" s="24">
        <v>3772820</v>
      </c>
      <c r="S175" s="24">
        <v>5321597</v>
      </c>
      <c r="T175" s="24">
        <v>2891443</v>
      </c>
      <c r="U175" s="24">
        <v>6360321</v>
      </c>
      <c r="V175" s="24">
        <v>9952980</v>
      </c>
      <c r="W175" s="24">
        <v>19451700</v>
      </c>
      <c r="X175" s="24">
        <v>9024082</v>
      </c>
      <c r="Y175" s="24">
        <v>5289200</v>
      </c>
      <c r="Z175" s="24">
        <v>6816820</v>
      </c>
      <c r="AA175" s="24">
        <v>8495785</v>
      </c>
      <c r="AB175" s="24">
        <v>2601000</v>
      </c>
      <c r="AC175" s="24">
        <v>2582000</v>
      </c>
      <c r="AD175" s="24">
        <v>4775884</v>
      </c>
      <c r="AE175" s="24">
        <v>3428050</v>
      </c>
    </row>
    <row r="176" spans="1:31" ht="12.75" hidden="1">
      <c r="A176" s="47" t="s">
        <v>222</v>
      </c>
      <c r="B176" s="24">
        <v>2089826753</v>
      </c>
      <c r="C176" s="24">
        <v>11753066</v>
      </c>
      <c r="D176" s="24">
        <v>16000000</v>
      </c>
      <c r="E176" s="24">
        <v>17944000</v>
      </c>
      <c r="F176" s="24">
        <v>128977400</v>
      </c>
      <c r="G176" s="24">
        <v>78875761</v>
      </c>
      <c r="H176" s="24">
        <v>14134490</v>
      </c>
      <c r="I176" s="24">
        <v>24053863</v>
      </c>
      <c r="J176" s="24">
        <v>178720762</v>
      </c>
      <c r="K176" s="24">
        <v>149052990</v>
      </c>
      <c r="L176" s="24">
        <v>73080295</v>
      </c>
      <c r="M176" s="24">
        <v>21744640</v>
      </c>
      <c r="N176" s="24">
        <v>7983130</v>
      </c>
      <c r="O176" s="24">
        <v>27080869</v>
      </c>
      <c r="P176" s="24">
        <v>111361508</v>
      </c>
      <c r="Q176" s="24">
        <v>8289400</v>
      </c>
      <c r="R176" s="24">
        <v>8869000</v>
      </c>
      <c r="S176" s="24">
        <v>1919040</v>
      </c>
      <c r="T176" s="24">
        <v>9723120</v>
      </c>
      <c r="U176" s="24">
        <v>20840400</v>
      </c>
      <c r="V176" s="24">
        <v>62022873</v>
      </c>
      <c r="W176" s="24">
        <v>136627584</v>
      </c>
      <c r="X176" s="24">
        <v>20716494</v>
      </c>
      <c r="Y176" s="24">
        <v>20325828</v>
      </c>
      <c r="Z176" s="24">
        <v>25917825</v>
      </c>
      <c r="AA176" s="24">
        <v>6800000</v>
      </c>
      <c r="AB176" s="24">
        <v>9520700</v>
      </c>
      <c r="AC176" s="24">
        <v>1895000</v>
      </c>
      <c r="AD176" s="24">
        <v>16064002</v>
      </c>
      <c r="AE176" s="24">
        <v>375204</v>
      </c>
    </row>
    <row r="177" spans="1:31" ht="12.75" hidden="1">
      <c r="A177" s="47" t="s">
        <v>223</v>
      </c>
      <c r="B177" s="24">
        <v>4818153082</v>
      </c>
      <c r="C177" s="24">
        <v>120600</v>
      </c>
      <c r="D177" s="24">
        <v>0</v>
      </c>
      <c r="E177" s="24">
        <v>0</v>
      </c>
      <c r="F177" s="24">
        <v>0</v>
      </c>
      <c r="G177" s="24">
        <v>3660342</v>
      </c>
      <c r="H177" s="24">
        <v>0</v>
      </c>
      <c r="I177" s="24">
        <v>12083587</v>
      </c>
      <c r="J177" s="24">
        <v>23483360</v>
      </c>
      <c r="K177" s="24">
        <v>15325080</v>
      </c>
      <c r="L177" s="24">
        <v>7534314</v>
      </c>
      <c r="M177" s="24">
        <v>1992520</v>
      </c>
      <c r="N177" s="24">
        <v>0</v>
      </c>
      <c r="O177" s="24">
        <v>24582809</v>
      </c>
      <c r="P177" s="24">
        <v>125321575</v>
      </c>
      <c r="Q177" s="24">
        <v>8400800</v>
      </c>
      <c r="R177" s="24">
        <v>0</v>
      </c>
      <c r="S177" s="24">
        <v>4224880</v>
      </c>
      <c r="T177" s="24">
        <v>0</v>
      </c>
      <c r="U177" s="24">
        <v>9056272</v>
      </c>
      <c r="V177" s="24">
        <v>41342953</v>
      </c>
      <c r="W177" s="24">
        <v>199452327</v>
      </c>
      <c r="X177" s="24">
        <v>38914393</v>
      </c>
      <c r="Y177" s="24">
        <v>23002063</v>
      </c>
      <c r="Z177" s="24">
        <v>26424700</v>
      </c>
      <c r="AA177" s="24">
        <v>7214183</v>
      </c>
      <c r="AB177" s="24">
        <v>2975700</v>
      </c>
      <c r="AC177" s="24">
        <v>1292000</v>
      </c>
      <c r="AD177" s="24">
        <v>4750820</v>
      </c>
      <c r="AE177" s="24">
        <v>0</v>
      </c>
    </row>
    <row r="178" spans="1:31" ht="12.75" hidden="1">
      <c r="A178" s="47" t="s">
        <v>224</v>
      </c>
      <c r="B178" s="21">
        <v>783983626</v>
      </c>
      <c r="C178" s="21">
        <v>0</v>
      </c>
      <c r="D178" s="21">
        <v>3515000</v>
      </c>
      <c r="E178" s="21">
        <v>0</v>
      </c>
      <c r="F178" s="21">
        <v>29385000</v>
      </c>
      <c r="G178" s="21">
        <v>0</v>
      </c>
      <c r="H178" s="21">
        <v>0</v>
      </c>
      <c r="I178" s="21">
        <v>11535315</v>
      </c>
      <c r="J178" s="21">
        <v>28731670</v>
      </c>
      <c r="K178" s="21">
        <v>0</v>
      </c>
      <c r="L178" s="21">
        <v>20150945</v>
      </c>
      <c r="M178" s="21">
        <v>0</v>
      </c>
      <c r="N178" s="21">
        <v>0</v>
      </c>
      <c r="O178" s="21">
        <v>2417654</v>
      </c>
      <c r="P178" s="21">
        <v>7926860</v>
      </c>
      <c r="Q178" s="21">
        <v>3000000</v>
      </c>
      <c r="R178" s="21">
        <v>3952000</v>
      </c>
      <c r="S178" s="21">
        <v>0</v>
      </c>
      <c r="T178" s="21">
        <v>0</v>
      </c>
      <c r="U178" s="21">
        <v>6914040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520000</v>
      </c>
      <c r="AC178" s="21">
        <v>1670256</v>
      </c>
      <c r="AD178" s="21">
        <v>0</v>
      </c>
      <c r="AE178" s="21">
        <v>0</v>
      </c>
    </row>
    <row r="179" spans="1:31" ht="12.75" hidden="1">
      <c r="A179" s="47" t="s">
        <v>225</v>
      </c>
      <c r="B179" s="21">
        <v>187668105</v>
      </c>
      <c r="C179" s="21">
        <v>0</v>
      </c>
      <c r="D179" s="21">
        <v>980</v>
      </c>
      <c r="E179" s="21">
        <v>0</v>
      </c>
      <c r="F179" s="21">
        <v>9213000</v>
      </c>
      <c r="G179" s="21">
        <v>7314044</v>
      </c>
      <c r="H179" s="21">
        <v>4691951</v>
      </c>
      <c r="I179" s="21">
        <v>1500000</v>
      </c>
      <c r="J179" s="21">
        <v>4931407</v>
      </c>
      <c r="K179" s="21">
        <v>0</v>
      </c>
      <c r="L179" s="21">
        <v>8247050</v>
      </c>
      <c r="M179" s="21">
        <v>0</v>
      </c>
      <c r="N179" s="21">
        <v>0</v>
      </c>
      <c r="O179" s="21">
        <v>5210683</v>
      </c>
      <c r="P179" s="21">
        <v>4272</v>
      </c>
      <c r="Q179" s="21">
        <v>600000</v>
      </c>
      <c r="R179" s="21">
        <v>412000</v>
      </c>
      <c r="S179" s="21">
        <v>0</v>
      </c>
      <c r="T179" s="21">
        <v>0</v>
      </c>
      <c r="U179" s="21">
        <v>1243815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640</v>
      </c>
      <c r="AC179" s="21">
        <v>103641</v>
      </c>
      <c r="AD179" s="21">
        <v>0</v>
      </c>
      <c r="AE179" s="21">
        <v>0</v>
      </c>
    </row>
    <row r="180" spans="1:31" ht="12.75" hidden="1">
      <c r="A180" s="47" t="s">
        <v>226</v>
      </c>
      <c r="B180" s="21">
        <v>368931006</v>
      </c>
      <c r="C180" s="21">
        <v>8029374</v>
      </c>
      <c r="D180" s="21">
        <v>5500000</v>
      </c>
      <c r="E180" s="21">
        <v>2465340</v>
      </c>
      <c r="F180" s="21">
        <v>8686400</v>
      </c>
      <c r="G180" s="21">
        <v>5747722</v>
      </c>
      <c r="H180" s="21">
        <v>14127443</v>
      </c>
      <c r="I180" s="21">
        <v>10475386</v>
      </c>
      <c r="J180" s="21">
        <v>133214080</v>
      </c>
      <c r="K180" s="21">
        <v>6974545</v>
      </c>
      <c r="L180" s="21">
        <v>25039604</v>
      </c>
      <c r="M180" s="21">
        <v>2870780</v>
      </c>
      <c r="N180" s="21">
        <v>0</v>
      </c>
      <c r="O180" s="21">
        <v>6973907</v>
      </c>
      <c r="P180" s="21">
        <v>23935653</v>
      </c>
      <c r="Q180" s="21">
        <v>478376</v>
      </c>
      <c r="R180" s="21">
        <v>2249453</v>
      </c>
      <c r="S180" s="21">
        <v>437954</v>
      </c>
      <c r="T180" s="21">
        <v>685081</v>
      </c>
      <c r="U180" s="21">
        <v>12366797</v>
      </c>
      <c r="V180" s="21">
        <v>2240000</v>
      </c>
      <c r="W180" s="21">
        <v>38441636</v>
      </c>
      <c r="X180" s="21">
        <v>10895000</v>
      </c>
      <c r="Y180" s="21">
        <v>13908001</v>
      </c>
      <c r="Z180" s="21">
        <v>19700094</v>
      </c>
      <c r="AA180" s="21">
        <v>664000</v>
      </c>
      <c r="AB180" s="21">
        <v>0</v>
      </c>
      <c r="AC180" s="21">
        <v>0</v>
      </c>
      <c r="AD180" s="21">
        <v>1977698</v>
      </c>
      <c r="AE180" s="21">
        <v>-37068</v>
      </c>
    </row>
    <row r="181" spans="1:31" ht="12.75" hidden="1">
      <c r="A181" s="47" t="s">
        <v>227</v>
      </c>
      <c r="B181" s="21">
        <v>971132901</v>
      </c>
      <c r="C181" s="21">
        <v>7763316</v>
      </c>
      <c r="D181" s="21">
        <v>4820000</v>
      </c>
      <c r="E181" s="21">
        <v>10892892</v>
      </c>
      <c r="F181" s="21">
        <v>24015638</v>
      </c>
      <c r="G181" s="21">
        <v>20199288</v>
      </c>
      <c r="H181" s="21">
        <v>10663900</v>
      </c>
      <c r="I181" s="21">
        <v>13315087</v>
      </c>
      <c r="J181" s="21">
        <v>69128338</v>
      </c>
      <c r="K181" s="21">
        <v>23713525</v>
      </c>
      <c r="L181" s="21">
        <v>28683535</v>
      </c>
      <c r="M181" s="21">
        <v>8665780</v>
      </c>
      <c r="N181" s="21">
        <v>28590</v>
      </c>
      <c r="O181" s="21">
        <v>13496064</v>
      </c>
      <c r="P181" s="21">
        <v>46894846</v>
      </c>
      <c r="Q181" s="21">
        <v>2883444</v>
      </c>
      <c r="R181" s="21">
        <v>5735320</v>
      </c>
      <c r="S181" s="21">
        <v>95500</v>
      </c>
      <c r="T181" s="21">
        <v>1030920</v>
      </c>
      <c r="U181" s="21">
        <v>10183321</v>
      </c>
      <c r="V181" s="21">
        <v>3713699</v>
      </c>
      <c r="W181" s="21">
        <v>44104404</v>
      </c>
      <c r="X181" s="21">
        <v>7771083</v>
      </c>
      <c r="Y181" s="21">
        <v>15075803</v>
      </c>
      <c r="Z181" s="21">
        <v>13961930</v>
      </c>
      <c r="AA181" s="21">
        <v>664000</v>
      </c>
      <c r="AB181" s="21">
        <v>0</v>
      </c>
      <c r="AC181" s="21">
        <v>300000</v>
      </c>
      <c r="AD181" s="21">
        <v>1538883</v>
      </c>
      <c r="AE181" s="21">
        <v>139000</v>
      </c>
    </row>
    <row r="182" spans="1:31" ht="12.75" hidden="1">
      <c r="A182" s="47" t="s">
        <v>228</v>
      </c>
      <c r="B182" s="21">
        <v>5359280424</v>
      </c>
      <c r="C182" s="21">
        <v>32625302</v>
      </c>
      <c r="D182" s="21">
        <v>45116000</v>
      </c>
      <c r="E182" s="21">
        <v>63789279</v>
      </c>
      <c r="F182" s="21">
        <v>113427621</v>
      </c>
      <c r="G182" s="21">
        <v>57263955</v>
      </c>
      <c r="H182" s="21">
        <v>8757807</v>
      </c>
      <c r="I182" s="21">
        <v>56514000</v>
      </c>
      <c r="J182" s="21">
        <v>348877276</v>
      </c>
      <c r="K182" s="21">
        <v>234196421</v>
      </c>
      <c r="L182" s="21">
        <v>112097075</v>
      </c>
      <c r="M182" s="21">
        <v>42793295</v>
      </c>
      <c r="N182" s="21">
        <v>6095661</v>
      </c>
      <c r="O182" s="21">
        <v>36256335</v>
      </c>
      <c r="P182" s="21">
        <v>95940560</v>
      </c>
      <c r="Q182" s="21">
        <v>22075386</v>
      </c>
      <c r="R182" s="21">
        <v>19262726</v>
      </c>
      <c r="S182" s="21">
        <v>1842004</v>
      </c>
      <c r="T182" s="21">
        <v>22775245</v>
      </c>
      <c r="U182" s="21">
        <v>48606295</v>
      </c>
      <c r="V182" s="21">
        <v>82044758</v>
      </c>
      <c r="W182" s="21">
        <v>137191673</v>
      </c>
      <c r="X182" s="21">
        <v>46299788</v>
      </c>
      <c r="Y182" s="21">
        <v>71371712</v>
      </c>
      <c r="Z182" s="21">
        <v>92301409</v>
      </c>
      <c r="AA182" s="21">
        <v>50884000</v>
      </c>
      <c r="AB182" s="21">
        <v>0</v>
      </c>
      <c r="AC182" s="21">
        <v>1510000</v>
      </c>
      <c r="AD182" s="21">
        <v>41001185</v>
      </c>
      <c r="AE182" s="21">
        <v>10670509</v>
      </c>
    </row>
    <row r="183" spans="1:31" ht="12.75" hidden="1">
      <c r="A183" s="47" t="s">
        <v>229</v>
      </c>
      <c r="B183" s="21">
        <v>24400243371</v>
      </c>
      <c r="C183" s="21">
        <v>189160669</v>
      </c>
      <c r="D183" s="21">
        <v>156717207</v>
      </c>
      <c r="E183" s="21">
        <v>200187000</v>
      </c>
      <c r="F183" s="21">
        <v>703640481</v>
      </c>
      <c r="G183" s="21">
        <v>385155001</v>
      </c>
      <c r="H183" s="21">
        <v>122131400</v>
      </c>
      <c r="I183" s="21">
        <v>344016135</v>
      </c>
      <c r="J183" s="21">
        <v>1532089264</v>
      </c>
      <c r="K183" s="21">
        <v>987694943</v>
      </c>
      <c r="L183" s="21">
        <v>599135863</v>
      </c>
      <c r="M183" s="21">
        <v>417298940</v>
      </c>
      <c r="N183" s="21">
        <v>35251810</v>
      </c>
      <c r="O183" s="21">
        <v>261694374</v>
      </c>
      <c r="P183" s="21">
        <v>751048492</v>
      </c>
      <c r="Q183" s="21">
        <v>184922000</v>
      </c>
      <c r="R183" s="21">
        <v>124129315</v>
      </c>
      <c r="S183" s="21">
        <v>13498080</v>
      </c>
      <c r="T183" s="21">
        <v>76604470</v>
      </c>
      <c r="U183" s="21">
        <v>266220837</v>
      </c>
      <c r="V183" s="21">
        <v>651640771</v>
      </c>
      <c r="W183" s="21">
        <v>964687875</v>
      </c>
      <c r="X183" s="21">
        <v>377741244</v>
      </c>
      <c r="Y183" s="21">
        <v>388562424</v>
      </c>
      <c r="Z183" s="21">
        <v>487048510</v>
      </c>
      <c r="AA183" s="21">
        <v>7263116</v>
      </c>
      <c r="AB183" s="21">
        <v>22540000</v>
      </c>
      <c r="AC183" s="21">
        <v>22941644</v>
      </c>
      <c r="AD183" s="21">
        <v>135166009</v>
      </c>
      <c r="AE183" s="21">
        <v>320000</v>
      </c>
    </row>
    <row r="184" spans="1:31" ht="12.75" hidden="1">
      <c r="A184" s="47" t="s">
        <v>230</v>
      </c>
      <c r="B184" s="21">
        <v>4954820</v>
      </c>
      <c r="C184" s="21">
        <v>0</v>
      </c>
      <c r="D184" s="21">
        <v>0</v>
      </c>
      <c r="E184" s="21">
        <v>851052</v>
      </c>
      <c r="F184" s="21">
        <v>0</v>
      </c>
      <c r="G184" s="21">
        <v>23496</v>
      </c>
      <c r="H184" s="21">
        <v>0</v>
      </c>
      <c r="I184" s="21">
        <v>0</v>
      </c>
      <c r="J184" s="21">
        <v>289000</v>
      </c>
      <c r="K184" s="21">
        <v>0</v>
      </c>
      <c r="L184" s="21">
        <v>200000</v>
      </c>
      <c r="M184" s="21">
        <v>2000000</v>
      </c>
      <c r="N184" s="21">
        <v>0</v>
      </c>
      <c r="O184" s="21">
        <v>0</v>
      </c>
      <c r="P184" s="21">
        <v>17796</v>
      </c>
      <c r="Q184" s="21">
        <v>6000</v>
      </c>
      <c r="R184" s="21">
        <v>0</v>
      </c>
      <c r="S184" s="21">
        <v>0</v>
      </c>
      <c r="T184" s="21">
        <v>0</v>
      </c>
      <c r="U184" s="21">
        <v>0</v>
      </c>
      <c r="V184" s="21">
        <v>150000</v>
      </c>
      <c r="W184" s="21">
        <v>-65800</v>
      </c>
      <c r="X184" s="21">
        <v>12800000</v>
      </c>
      <c r="Y184" s="21">
        <v>0</v>
      </c>
      <c r="Z184" s="21">
        <v>124992</v>
      </c>
      <c r="AA184" s="21">
        <v>0</v>
      </c>
      <c r="AB184" s="21">
        <v>0</v>
      </c>
      <c r="AC184" s="21">
        <v>0</v>
      </c>
      <c r="AD184" s="21">
        <v>0</v>
      </c>
      <c r="AE184" s="21">
        <v>-648576</v>
      </c>
    </row>
    <row r="185" spans="1:31" ht="12.75" hidden="1">
      <c r="A185" s="47" t="s">
        <v>231</v>
      </c>
      <c r="B185" s="21">
        <v>50011520</v>
      </c>
      <c r="C185" s="21">
        <v>0</v>
      </c>
      <c r="D185" s="21">
        <v>0</v>
      </c>
      <c r="E185" s="21">
        <v>0</v>
      </c>
      <c r="F185" s="21">
        <v>6346939</v>
      </c>
      <c r="G185" s="21">
        <v>1500000</v>
      </c>
      <c r="H185" s="21">
        <v>0</v>
      </c>
      <c r="I185" s="21">
        <v>1038000</v>
      </c>
      <c r="J185" s="21">
        <v>0</v>
      </c>
      <c r="K185" s="21">
        <v>12000000</v>
      </c>
      <c r="L185" s="21">
        <v>0</v>
      </c>
      <c r="M185" s="21">
        <v>0</v>
      </c>
      <c r="N185" s="21">
        <v>0</v>
      </c>
      <c r="O185" s="21">
        <v>0</v>
      </c>
      <c r="P185" s="21">
        <v>461517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1865000</v>
      </c>
      <c r="W185" s="21">
        <v>0</v>
      </c>
      <c r="X185" s="21">
        <v>0</v>
      </c>
      <c r="Y185" s="21">
        <v>1315789</v>
      </c>
      <c r="Z185" s="21">
        <v>0</v>
      </c>
      <c r="AA185" s="21">
        <v>0</v>
      </c>
      <c r="AB185" s="21">
        <v>891000</v>
      </c>
      <c r="AC185" s="21">
        <v>0</v>
      </c>
      <c r="AD185" s="21">
        <v>0</v>
      </c>
      <c r="AE185" s="21">
        <v>0</v>
      </c>
    </row>
    <row r="186" spans="1:31" ht="12.75" hidden="1">
      <c r="A186" s="47" t="s">
        <v>232</v>
      </c>
      <c r="B186" s="21">
        <v>28891498937</v>
      </c>
      <c r="C186" s="21">
        <v>421373100</v>
      </c>
      <c r="D186" s="21">
        <v>464975000</v>
      </c>
      <c r="E186" s="21">
        <v>290333256</v>
      </c>
      <c r="F186" s="21">
        <v>2350581756</v>
      </c>
      <c r="G186" s="21">
        <v>1786287532</v>
      </c>
      <c r="H186" s="21">
        <v>349114892</v>
      </c>
      <c r="I186" s="21">
        <v>660933000</v>
      </c>
      <c r="J186" s="21">
        <v>3897313664</v>
      </c>
      <c r="K186" s="21">
        <v>4965181871</v>
      </c>
      <c r="L186" s="21">
        <v>1665845388</v>
      </c>
      <c r="M186" s="21">
        <v>567660078</v>
      </c>
      <c r="N186" s="21">
        <v>381484129</v>
      </c>
      <c r="O186" s="21">
        <v>692230592</v>
      </c>
      <c r="P186" s="21">
        <v>2736313740</v>
      </c>
      <c r="Q186" s="21">
        <v>291859719</v>
      </c>
      <c r="R186" s="21">
        <v>198758101</v>
      </c>
      <c r="S186" s="21">
        <v>-30851864</v>
      </c>
      <c r="T186" s="21">
        <v>209522337</v>
      </c>
      <c r="U186" s="21">
        <v>646902853</v>
      </c>
      <c r="V186" s="21">
        <v>2154237750</v>
      </c>
      <c r="W186" s="21">
        <v>2691359799</v>
      </c>
      <c r="X186" s="21">
        <v>452502884</v>
      </c>
      <c r="Y186" s="21">
        <v>676260267</v>
      </c>
      <c r="Z186" s="21">
        <v>885497010</v>
      </c>
      <c r="AA186" s="21">
        <v>451179000</v>
      </c>
      <c r="AB186" s="21">
        <v>0</v>
      </c>
      <c r="AC186" s="21">
        <v>111731000</v>
      </c>
      <c r="AD186" s="21">
        <v>381178951</v>
      </c>
      <c r="AE186" s="21">
        <v>-5191284</v>
      </c>
    </row>
    <row r="187" spans="1:31" ht="12.75" hidden="1">
      <c r="A187" s="47" t="s">
        <v>233</v>
      </c>
      <c r="B187" s="21">
        <v>9183355709</v>
      </c>
      <c r="C187" s="21">
        <v>43323786</v>
      </c>
      <c r="D187" s="21">
        <v>62391000</v>
      </c>
      <c r="E187" s="21">
        <v>105742294</v>
      </c>
      <c r="F187" s="21">
        <v>509272621</v>
      </c>
      <c r="G187" s="21">
        <v>246002157</v>
      </c>
      <c r="H187" s="21">
        <v>178022204</v>
      </c>
      <c r="I187" s="21">
        <v>100775000</v>
      </c>
      <c r="J187" s="21">
        <v>541329359</v>
      </c>
      <c r="K187" s="21">
        <v>644464061</v>
      </c>
      <c r="L187" s="21">
        <v>213361297</v>
      </c>
      <c r="M187" s="21">
        <v>135089010</v>
      </c>
      <c r="N187" s="21">
        <v>405095661</v>
      </c>
      <c r="O187" s="21">
        <v>60851936</v>
      </c>
      <c r="P187" s="21">
        <v>207929391</v>
      </c>
      <c r="Q187" s="21">
        <v>24722172</v>
      </c>
      <c r="R187" s="21">
        <v>32406274</v>
      </c>
      <c r="S187" s="21">
        <v>8286908</v>
      </c>
      <c r="T187" s="21">
        <v>25674315</v>
      </c>
      <c r="U187" s="21">
        <v>115956295</v>
      </c>
      <c r="V187" s="21">
        <v>352308098</v>
      </c>
      <c r="W187" s="21">
        <v>727660544</v>
      </c>
      <c r="X187" s="21">
        <v>51299788</v>
      </c>
      <c r="Y187" s="21">
        <v>137086033</v>
      </c>
      <c r="Z187" s="21">
        <v>120512772</v>
      </c>
      <c r="AA187" s="21">
        <v>113385000</v>
      </c>
      <c r="AB187" s="21">
        <v>0</v>
      </c>
      <c r="AC187" s="21">
        <v>5188000</v>
      </c>
      <c r="AD187" s="21">
        <v>44659619</v>
      </c>
      <c r="AE187" s="21">
        <v>12502026</v>
      </c>
    </row>
    <row r="188" spans="1:31" ht="12.75" hidden="1">
      <c r="A188" s="47" t="s">
        <v>234</v>
      </c>
      <c r="B188" s="21">
        <v>8829526810</v>
      </c>
      <c r="C188" s="21">
        <v>42816814</v>
      </c>
      <c r="D188" s="21">
        <v>52715000</v>
      </c>
      <c r="E188" s="21">
        <v>45407695</v>
      </c>
      <c r="F188" s="21">
        <v>139865587</v>
      </c>
      <c r="G188" s="21">
        <v>99740097</v>
      </c>
      <c r="H188" s="21">
        <v>35635056</v>
      </c>
      <c r="I188" s="21">
        <v>61847000</v>
      </c>
      <c r="J188" s="21">
        <v>392538231</v>
      </c>
      <c r="K188" s="21">
        <v>165426145</v>
      </c>
      <c r="L188" s="21">
        <v>112724244</v>
      </c>
      <c r="M188" s="21">
        <v>71868679</v>
      </c>
      <c r="N188" s="21">
        <v>31500000</v>
      </c>
      <c r="O188" s="21">
        <v>66438273</v>
      </c>
      <c r="P188" s="21">
        <v>174459111</v>
      </c>
      <c r="Q188" s="21">
        <v>22453839</v>
      </c>
      <c r="R188" s="21">
        <v>30511615</v>
      </c>
      <c r="S188" s="21">
        <v>11870479</v>
      </c>
      <c r="T188" s="21">
        <v>41291880</v>
      </c>
      <c r="U188" s="21">
        <v>49668167</v>
      </c>
      <c r="V188" s="21">
        <v>151342268</v>
      </c>
      <c r="W188" s="21">
        <v>232843789</v>
      </c>
      <c r="X188" s="21">
        <v>34601005</v>
      </c>
      <c r="Y188" s="21">
        <v>102354192</v>
      </c>
      <c r="Z188" s="21">
        <v>105626825</v>
      </c>
      <c r="AA188" s="21">
        <v>59073000</v>
      </c>
      <c r="AB188" s="21">
        <v>0</v>
      </c>
      <c r="AC188" s="21">
        <v>3516000</v>
      </c>
      <c r="AD188" s="21">
        <v>37341580</v>
      </c>
      <c r="AE188" s="21">
        <v>13183160</v>
      </c>
    </row>
    <row r="189" spans="1:31" ht="12.75" hidden="1">
      <c r="A189" s="47" t="s">
        <v>235</v>
      </c>
      <c r="B189" s="21">
        <v>3607195000</v>
      </c>
      <c r="C189" s="21">
        <v>10325822</v>
      </c>
      <c r="D189" s="21">
        <v>14493000</v>
      </c>
      <c r="E189" s="21">
        <v>42627412</v>
      </c>
      <c r="F189" s="21">
        <v>384000000</v>
      </c>
      <c r="G189" s="21">
        <v>182619479</v>
      </c>
      <c r="H189" s="21">
        <v>167597979</v>
      </c>
      <c r="I189" s="21">
        <v>38758000</v>
      </c>
      <c r="J189" s="21">
        <v>168752029</v>
      </c>
      <c r="K189" s="21">
        <v>405232239</v>
      </c>
      <c r="L189" s="21">
        <v>84124000</v>
      </c>
      <c r="M189" s="21">
        <v>68945715</v>
      </c>
      <c r="N189" s="21">
        <v>398000000</v>
      </c>
      <c r="O189" s="21">
        <v>22414029</v>
      </c>
      <c r="P189" s="21">
        <v>97546579</v>
      </c>
      <c r="Q189" s="21">
        <v>2182306</v>
      </c>
      <c r="R189" s="21">
        <v>1376166</v>
      </c>
      <c r="S189" s="21">
        <v>5405729</v>
      </c>
      <c r="T189" s="21">
        <v>1429924</v>
      </c>
      <c r="U189" s="21">
        <v>66616000</v>
      </c>
      <c r="V189" s="21">
        <v>235731881</v>
      </c>
      <c r="W189" s="21">
        <v>424644020</v>
      </c>
      <c r="X189" s="21">
        <v>5000000</v>
      </c>
      <c r="Y189" s="21">
        <v>62923667</v>
      </c>
      <c r="Z189" s="21">
        <v>22338183</v>
      </c>
      <c r="AA189" s="21">
        <v>95686000</v>
      </c>
      <c r="AB189" s="21">
        <v>0</v>
      </c>
      <c r="AC189" s="21">
        <v>2753000</v>
      </c>
      <c r="AD189" s="21">
        <v>3954382</v>
      </c>
      <c r="AE189" s="21">
        <v>10055794</v>
      </c>
    </row>
    <row r="190" spans="1:31" ht="12.75" hidden="1">
      <c r="A190" s="47" t="s">
        <v>236</v>
      </c>
      <c r="B190" s="21">
        <v>5265138844</v>
      </c>
      <c r="C190" s="21">
        <v>32465333</v>
      </c>
      <c r="D190" s="21">
        <v>45116000</v>
      </c>
      <c r="E190" s="21">
        <v>62087172</v>
      </c>
      <c r="F190" s="21">
        <v>113427621</v>
      </c>
      <c r="G190" s="21">
        <v>57078538</v>
      </c>
      <c r="H190" s="21">
        <v>8757807</v>
      </c>
      <c r="I190" s="21">
        <v>56265000</v>
      </c>
      <c r="J190" s="21">
        <v>347577330</v>
      </c>
      <c r="K190" s="21">
        <v>232394022</v>
      </c>
      <c r="L190" s="21">
        <v>101737297</v>
      </c>
      <c r="M190" s="21">
        <v>41143295</v>
      </c>
      <c r="N190" s="21">
        <v>6095661</v>
      </c>
      <c r="O190" s="21">
        <v>36237907</v>
      </c>
      <c r="P190" s="21">
        <v>95899523</v>
      </c>
      <c r="Q190" s="21">
        <v>21769483</v>
      </c>
      <c r="R190" s="21">
        <v>19095726</v>
      </c>
      <c r="S190" s="21">
        <v>1842004</v>
      </c>
      <c r="T190" s="21">
        <v>22775245</v>
      </c>
      <c r="U190" s="21">
        <v>48590295</v>
      </c>
      <c r="V190" s="21">
        <v>81422470</v>
      </c>
      <c r="W190" s="21">
        <v>136604367</v>
      </c>
      <c r="X190" s="21">
        <v>46299788</v>
      </c>
      <c r="Y190" s="21">
        <v>71371712</v>
      </c>
      <c r="Z190" s="21">
        <v>90333658</v>
      </c>
      <c r="AA190" s="21">
        <v>13694000</v>
      </c>
      <c r="AB190" s="21">
        <v>0</v>
      </c>
      <c r="AC190" s="21">
        <v>1510000</v>
      </c>
      <c r="AD190" s="21">
        <v>37067237</v>
      </c>
      <c r="AE190" s="21">
        <v>1446248</v>
      </c>
    </row>
    <row r="191" spans="1:31" ht="12.75" hidden="1">
      <c r="A191" s="47" t="s">
        <v>237</v>
      </c>
      <c r="B191" s="21">
        <v>2000000000</v>
      </c>
      <c r="C191" s="21">
        <v>0</v>
      </c>
      <c r="D191" s="21">
        <v>11580000</v>
      </c>
      <c r="E191" s="21">
        <v>6129996</v>
      </c>
      <c r="F191" s="21">
        <v>47060000</v>
      </c>
      <c r="G191" s="21">
        <v>8500000</v>
      </c>
      <c r="H191" s="21">
        <v>0</v>
      </c>
      <c r="I191" s="21">
        <v>8300000</v>
      </c>
      <c r="J191" s="21">
        <v>294530916</v>
      </c>
      <c r="K191" s="21">
        <v>88000000</v>
      </c>
      <c r="L191" s="21">
        <v>60000000</v>
      </c>
      <c r="M191" s="21">
        <v>0</v>
      </c>
      <c r="N191" s="21">
        <v>0</v>
      </c>
      <c r="O191" s="21">
        <v>11550000</v>
      </c>
      <c r="P191" s="21">
        <v>28865486</v>
      </c>
      <c r="Q191" s="21">
        <v>2930000</v>
      </c>
      <c r="R191" s="21">
        <v>0</v>
      </c>
      <c r="S191" s="21">
        <v>0</v>
      </c>
      <c r="T191" s="21">
        <v>0</v>
      </c>
      <c r="U191" s="21">
        <v>53929773</v>
      </c>
      <c r="V191" s="21">
        <v>4854996</v>
      </c>
      <c r="W191" s="21">
        <v>21970000</v>
      </c>
      <c r="X191" s="21">
        <v>0</v>
      </c>
      <c r="Y191" s="21">
        <v>21987138</v>
      </c>
      <c r="Z191" s="21">
        <v>14732000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</row>
    <row r="192" spans="1:31" ht="12.75" hidden="1">
      <c r="A192" s="47" t="s">
        <v>238</v>
      </c>
      <c r="B192" s="21">
        <v>22213058897</v>
      </c>
      <c r="C192" s="21">
        <v>169398437</v>
      </c>
      <c r="D192" s="21">
        <v>142305250</v>
      </c>
      <c r="E192" s="21">
        <v>189496204</v>
      </c>
      <c r="F192" s="21">
        <v>636708391</v>
      </c>
      <c r="G192" s="21">
        <v>353523232</v>
      </c>
      <c r="H192" s="21">
        <v>110707800</v>
      </c>
      <c r="I192" s="21">
        <v>312325397</v>
      </c>
      <c r="J192" s="21">
        <v>1439119355</v>
      </c>
      <c r="K192" s="21">
        <v>917310001</v>
      </c>
      <c r="L192" s="21">
        <v>568519861</v>
      </c>
      <c r="M192" s="21">
        <v>422171349</v>
      </c>
      <c r="N192" s="21">
        <v>164800</v>
      </c>
      <c r="O192" s="21">
        <v>213530449</v>
      </c>
      <c r="P192" s="21">
        <v>731209713</v>
      </c>
      <c r="Q192" s="21">
        <v>168980357</v>
      </c>
      <c r="R192" s="21">
        <v>118701843</v>
      </c>
      <c r="S192" s="21">
        <v>679970</v>
      </c>
      <c r="T192" s="21">
        <v>57551000</v>
      </c>
      <c r="U192" s="21">
        <v>253211270</v>
      </c>
      <c r="V192" s="21">
        <v>610911950</v>
      </c>
      <c r="W192" s="21">
        <v>899208346</v>
      </c>
      <c r="X192" s="21">
        <v>346621452</v>
      </c>
      <c r="Y192" s="21">
        <v>360949784</v>
      </c>
      <c r="Z192" s="21">
        <v>451084468</v>
      </c>
      <c r="AA192" s="21">
        <v>0</v>
      </c>
      <c r="AB192" s="21">
        <v>17651969</v>
      </c>
      <c r="AC192" s="21">
        <v>19914000</v>
      </c>
      <c r="AD192" s="21">
        <v>126795569</v>
      </c>
      <c r="AE192" s="21">
        <v>0</v>
      </c>
    </row>
    <row r="193" spans="1:31" ht="12.75" hidden="1">
      <c r="A193" s="47" t="s">
        <v>239</v>
      </c>
      <c r="B193" s="21">
        <v>442108655</v>
      </c>
      <c r="C193" s="21">
        <v>3067700</v>
      </c>
      <c r="D193" s="21">
        <v>1008250</v>
      </c>
      <c r="E193" s="21">
        <v>2250000</v>
      </c>
      <c r="F193" s="21">
        <v>26547241</v>
      </c>
      <c r="G193" s="21">
        <v>9607286</v>
      </c>
      <c r="H193" s="21">
        <v>8276750</v>
      </c>
      <c r="I193" s="21">
        <v>7879532</v>
      </c>
      <c r="J193" s="21">
        <v>21915938</v>
      </c>
      <c r="K193" s="21">
        <v>31943651</v>
      </c>
      <c r="L193" s="21">
        <v>11673066</v>
      </c>
      <c r="M193" s="21">
        <v>6481879</v>
      </c>
      <c r="N193" s="21">
        <v>34960000</v>
      </c>
      <c r="O193" s="21">
        <v>8337600</v>
      </c>
      <c r="P193" s="21">
        <v>8784158</v>
      </c>
      <c r="Q193" s="21">
        <v>2740400</v>
      </c>
      <c r="R193" s="21">
        <v>3080498</v>
      </c>
      <c r="S193" s="21">
        <v>1004099</v>
      </c>
      <c r="T193" s="21">
        <v>2235320</v>
      </c>
      <c r="U193" s="21">
        <v>3751105</v>
      </c>
      <c r="V193" s="21">
        <v>20120116</v>
      </c>
      <c r="W193" s="21">
        <v>25515433</v>
      </c>
      <c r="X193" s="21">
        <v>9364584</v>
      </c>
      <c r="Y193" s="21">
        <v>7062276</v>
      </c>
      <c r="Z193" s="21">
        <v>6564903</v>
      </c>
      <c r="AA193" s="21">
        <v>5906250</v>
      </c>
      <c r="AB193" s="21">
        <v>659800</v>
      </c>
      <c r="AC193" s="21">
        <v>500000</v>
      </c>
      <c r="AD193" s="21">
        <v>3375000</v>
      </c>
      <c r="AE193" s="21">
        <v>200004</v>
      </c>
    </row>
  </sheetData>
  <sheetProtection password="F954" sheet="1" objects="1" scenarios="1"/>
  <mergeCells count="1">
    <mergeCell ref="A1:AE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2015-11-05T15:02:00Z</dcterms:created>
  <dcterms:modified xsi:type="dcterms:W3CDTF">2015-11-05T15:02:25Z</dcterms:modified>
  <cp:category/>
  <cp:version/>
  <cp:contentType/>
  <cp:contentStatus/>
</cp:coreProperties>
</file>