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Metros" sheetId="1" r:id="rId1"/>
  </sheets>
  <definedNames>
    <definedName name="_xlnm.Print_Titles" localSheetId="0">'Metros'!$A:$A,'Metros'!$1:$4</definedName>
  </definedNames>
  <calcPr fullCalcOnLoad="1"/>
</workbook>
</file>

<file path=xl/sharedStrings.xml><?xml version="1.0" encoding="utf-8"?>
<sst xmlns="http://schemas.openxmlformats.org/spreadsheetml/2006/main" count="216" uniqueCount="192">
  <si>
    <t xml:space="preserve">Summarised Outcome: Municipal Budget and Benchmarking Engagement - 2015/16 Budget vs Original Budget 2014/15 </t>
  </si>
  <si>
    <t>Buffalo</t>
  </si>
  <si>
    <t>Cape</t>
  </si>
  <si>
    <t>City Of</t>
  </si>
  <si>
    <t>Ekurhuleni</t>
  </si>
  <si>
    <t>eThekwini</t>
  </si>
  <si>
    <t>Mangaung</t>
  </si>
  <si>
    <t>Nelson Mandela</t>
  </si>
  <si>
    <t>City (H)</t>
  </si>
  <si>
    <t>Town (H)</t>
  </si>
  <si>
    <t>Johannesburg (H)</t>
  </si>
  <si>
    <t>Tshwane (H)</t>
  </si>
  <si>
    <t>Metro (H)</t>
  </si>
  <si>
    <t>(H)</t>
  </si>
  <si>
    <t>Bay (H)</t>
  </si>
  <si>
    <t>BUF</t>
  </si>
  <si>
    <t>CPT</t>
  </si>
  <si>
    <t>JHB</t>
  </si>
  <si>
    <t>TSH</t>
  </si>
  <si>
    <t>EKU</t>
  </si>
  <si>
    <t>ETH</t>
  </si>
  <si>
    <t>MAN</t>
  </si>
  <si>
    <t>NMA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</si>
  <si>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</si>
  <si>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</si>
  <si>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</si>
  <si>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</si>
  <si>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</si>
  <si>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</si>
  <si>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</si>
  <si>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</si>
  <si>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</si>
  <si>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</si>
  <si>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</si>
  <si>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</si>
  <si>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</si>
  <si>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</si>
  <si>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</si>
  <si>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</si>
  <si>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</si>
  <si>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</si>
  <si>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</si>
  <si>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</si>
  <si>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</si>
  <si>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</si>
  <si>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</si>
  <si>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</si>
  <si>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</si>
  <si>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</si>
  <si>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</si>
  <si>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</si>
  <si>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</si>
  <si>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</si>
  <si>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</si>
  <si>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</si>
  <si>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</si>
  <si>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</si>
  <si>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</si>
  <si>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</si>
  <si>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</si>
  <si>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</si>
  <si>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</si>
  <si>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</si>
  <si>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</si>
  <si>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</si>
  <si>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</si>
  <si>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</si>
  <si>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</si>
  <si>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</si>
  <si>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</si>
  <si>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</si>
  <si>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</si>
  <si>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</si>
  <si>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</si>
  <si>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</si>
  <si>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</si>
  <si>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</si>
  <si>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</si>
  <si>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</si>
  <si>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</si>
  <si>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</si>
  <si>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</si>
  <si>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</si>
  <si>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</si>
  <si>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</si>
  <si>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</si>
  <si>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</si>
  <si>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</si>
  <si>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</si>
  <si>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</si>
  <si>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</si>
  <si>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</si>
  <si>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</si>
  <si>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</si>
  <si>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</si>
  <si>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</si>
  <si>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</si>
  <si>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</si>
  <si>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</si>
  <si>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</si>
  <si>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</si>
  <si>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</si>
  <si>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</si>
  <si>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</si>
  <si>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</si>
  <si>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</si>
  <si>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</si>
  <si>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</si>
  <si>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</si>
  <si>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</si>
  <si>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</si>
  <si>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</si>
  <si>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</si>
  <si>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</si>
  <si>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</si>
  <si>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</si>
  <si>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</si>
  <si>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</si>
  <si>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</si>
  <si>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</si>
  <si>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</si>
  <si>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</si>
  <si>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</si>
  <si>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</si>
  <si>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</si>
  <si>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</si>
  <si>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</si>
  <si>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</si>
  <si>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</si>
  <si>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</si>
  <si>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</si>
  <si>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</si>
  <si>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</si>
  <si>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</si>
  <si>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</si>
  <si>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</si>
  <si>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</si>
  <si>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</si>
  <si>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</si>
  <si>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</si>
  <si>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</si>
  <si>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</si>
  <si>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</si>
  <si>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</si>
  <si>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</si>
  <si>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</si>
  <si>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</si>
  <si>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</si>
  <si>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</si>
  <si>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</si>
  <si>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</si>
  <si>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2014/15</t>
  </si>
  <si>
    <t>Property Rates Revenue</t>
  </si>
  <si>
    <t>Property Rates Revenue 2014/15</t>
  </si>
  <si>
    <t>Electricity Revenue</t>
  </si>
  <si>
    <t>Electricity Revenue 2014/15</t>
  </si>
  <si>
    <t>Water Revenue</t>
  </si>
  <si>
    <t>Water Revenue 2014/15</t>
  </si>
  <si>
    <t>Property Rates &amp; Service Charges</t>
  </si>
  <si>
    <t>Property Rates &amp; Service Charges 2014/15</t>
  </si>
  <si>
    <t>Operating Grant Revenue</t>
  </si>
  <si>
    <t>Operating Grant Revenue 2014/15</t>
  </si>
  <si>
    <t>Capital Grant Revenue</t>
  </si>
  <si>
    <t>Capital Grant Revenue 2014/15</t>
  </si>
  <si>
    <t>Total Operating Expenditure 2014/15</t>
  </si>
  <si>
    <t>Employee Costs</t>
  </si>
  <si>
    <t>Employee Costs 2014/15</t>
  </si>
  <si>
    <t>Overtime Costs</t>
  </si>
  <si>
    <t>Electricity Bulk Purchases</t>
  </si>
  <si>
    <t>Electricity Bulk Purchases 2014/15</t>
  </si>
  <si>
    <t>Water Bulk Purchases</t>
  </si>
  <si>
    <t>Water Bulk Purchases 2014/15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</si>
  <si>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</si>
  <si>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</si>
  <si>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</si>
  <si>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</si>
  <si>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</si>
  <si>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</si>
  <si>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</si>
  <si>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</si>
  <si>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</si>
  <si>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</si>
  <si>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</si>
  <si>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</si>
  <si>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</si>
  <si>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</si>
  <si>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</si>
  <si>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</si>
  <si>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</si>
  <si>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</si>
  <si>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</si>
  <si>
    <t>Source: National Treasury Local Government database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</si>
</sst>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_);\(#,###.0\);.0_)"/>
    <numFmt numFmtId="170" formatCode="#,###.0\%_);\(#,###.0\%\);.0\%_)"/>
    <numFmt numFmtId="171" formatCode="#,###.00_);\(#,###.00\);.00_)"/>
    <numFmt numFmtId="172" formatCode="_(* #,##0,_);_(* \(#,##0,\);_(* &quot;&quot;\-\ &quot;&quot;?_);_(@_)"/>
    <numFmt numFmtId="173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>
        <color theme="5" tint="-0.24993999302387238"/>
      </top>
      <bottom>
        <color indexed="63"/>
      </bottom>
    </border>
    <border>
      <left style="hair"/>
      <right style="hair"/>
      <top style="thin">
        <color theme="5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>
        <color theme="5" tint="-0.24993999302387238"/>
      </bottom>
    </border>
    <border>
      <left style="hair"/>
      <right style="hair"/>
      <top style="hair"/>
      <bottom style="thin">
        <color theme="5" tint="-0.24993999302387238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46" fillId="0" borderId="10" xfId="0" applyFont="1" applyBorder="1" applyAlignment="1">
      <alignment wrapText="1"/>
    </xf>
    <xf numFmtId="173" fontId="46" fillId="0" borderId="11" xfId="0" applyNumberFormat="1" applyFont="1" applyBorder="1" applyAlignment="1">
      <alignment horizontal="right" wrapText="1"/>
    </xf>
    <xf numFmtId="173" fontId="46" fillId="0" borderId="10" xfId="0" applyNumberFormat="1" applyFont="1" applyBorder="1" applyAlignment="1">
      <alignment horizontal="right" wrapText="1"/>
    </xf>
    <xf numFmtId="169" fontId="22" fillId="0" borderId="10" xfId="0" applyNumberFormat="1" applyFont="1" applyBorder="1" applyAlignment="1">
      <alignment horizontal="right" wrapText="1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170" fontId="24" fillId="0" borderId="11" xfId="0" applyNumberFormat="1" applyFont="1" applyBorder="1" applyAlignment="1">
      <alignment horizontal="right" wrapText="1"/>
    </xf>
    <xf numFmtId="0" fontId="47" fillId="0" borderId="0" xfId="0" applyFont="1" applyAlignment="1">
      <alignment wrapText="1"/>
    </xf>
    <xf numFmtId="170" fontId="24" fillId="0" borderId="10" xfId="0" applyNumberFormat="1" applyFont="1" applyBorder="1" applyAlignment="1">
      <alignment horizontal="right" wrapText="1"/>
    </xf>
    <xf numFmtId="173" fontId="20" fillId="0" borderId="10" xfId="0" applyNumberFormat="1" applyFont="1" applyBorder="1" applyAlignment="1">
      <alignment/>
    </xf>
    <xf numFmtId="173" fontId="20" fillId="0" borderId="0" xfId="0" applyNumberFormat="1" applyFont="1" applyAlignment="1">
      <alignment/>
    </xf>
    <xf numFmtId="173" fontId="47" fillId="0" borderId="11" xfId="0" applyNumberFormat="1" applyFont="1" applyBorder="1" applyAlignment="1">
      <alignment horizontal="right" wrapText="1"/>
    </xf>
    <xf numFmtId="173" fontId="47" fillId="0" borderId="10" xfId="0" applyNumberFormat="1" applyFont="1" applyBorder="1" applyAlignment="1">
      <alignment horizontal="right" wrapText="1"/>
    </xf>
    <xf numFmtId="169" fontId="24" fillId="0" borderId="10" xfId="0" applyNumberFormat="1" applyFont="1" applyBorder="1" applyAlignment="1">
      <alignment horizontal="right" wrapText="1"/>
    </xf>
    <xf numFmtId="170" fontId="22" fillId="0" borderId="11" xfId="0" applyNumberFormat="1" applyFont="1" applyBorder="1" applyAlignment="1">
      <alignment horizontal="right" wrapText="1"/>
    </xf>
    <xf numFmtId="170" fontId="22" fillId="0" borderId="10" xfId="0" applyNumberFormat="1" applyFont="1" applyBorder="1" applyAlignment="1">
      <alignment horizontal="right" wrapText="1"/>
    </xf>
    <xf numFmtId="170" fontId="47" fillId="0" borderId="11" xfId="0" applyNumberFormat="1" applyFont="1" applyBorder="1" applyAlignment="1">
      <alignment horizontal="right" wrapText="1"/>
    </xf>
    <xf numFmtId="170" fontId="47" fillId="0" borderId="10" xfId="0" applyNumberFormat="1" applyFont="1" applyBorder="1" applyAlignment="1">
      <alignment horizontal="right" wrapText="1"/>
    </xf>
    <xf numFmtId="171" fontId="47" fillId="0" borderId="11" xfId="0" applyNumberFormat="1" applyFont="1" applyBorder="1" applyAlignment="1">
      <alignment horizontal="right" wrapText="1"/>
    </xf>
    <xf numFmtId="171" fontId="47" fillId="0" borderId="10" xfId="0" applyNumberFormat="1" applyFont="1" applyBorder="1" applyAlignment="1">
      <alignment horizontal="right" wrapText="1"/>
    </xf>
    <xf numFmtId="168" fontId="47" fillId="0" borderId="10" xfId="0" applyNumberFormat="1" applyFont="1" applyBorder="1" applyAlignment="1">
      <alignment horizontal="right" wrapText="1"/>
    </xf>
    <xf numFmtId="168" fontId="47" fillId="0" borderId="11" xfId="0" applyNumberFormat="1" applyFont="1" applyBorder="1" applyAlignment="1">
      <alignment horizontal="right" wrapText="1"/>
    </xf>
    <xf numFmtId="172" fontId="46" fillId="0" borderId="10" xfId="0" applyNumberFormat="1" applyFont="1" applyBorder="1" applyAlignment="1">
      <alignment horizontal="right" wrapText="1"/>
    </xf>
    <xf numFmtId="171" fontId="22" fillId="0" borderId="10" xfId="0" applyNumberFormat="1" applyFont="1" applyBorder="1" applyAlignment="1">
      <alignment horizontal="right" wrapText="1"/>
    </xf>
    <xf numFmtId="171" fontId="24" fillId="0" borderId="11" xfId="0" applyNumberFormat="1" applyFont="1" applyBorder="1" applyAlignment="1">
      <alignment horizontal="right" wrapText="1"/>
    </xf>
    <xf numFmtId="171" fontId="24" fillId="0" borderId="10" xfId="0" applyNumberFormat="1" applyFont="1" applyBorder="1" applyAlignment="1">
      <alignment horizontal="right" wrapText="1"/>
    </xf>
    <xf numFmtId="173" fontId="22" fillId="0" borderId="10" xfId="0" applyNumberFormat="1" applyFont="1" applyBorder="1" applyAlignment="1">
      <alignment horizontal="right" wrapText="1"/>
    </xf>
    <xf numFmtId="172" fontId="46" fillId="0" borderId="11" xfId="0" applyNumberFormat="1" applyFont="1" applyBorder="1" applyAlignment="1">
      <alignment horizontal="right"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7" fillId="0" borderId="12" xfId="0" applyFont="1" applyBorder="1" applyAlignment="1">
      <alignment wrapText="1"/>
    </xf>
    <xf numFmtId="173" fontId="47" fillId="0" borderId="13" xfId="0" applyNumberFormat="1" applyFont="1" applyBorder="1" applyAlignment="1">
      <alignment horizontal="right" wrapText="1"/>
    </xf>
    <xf numFmtId="0" fontId="20" fillId="0" borderId="14" xfId="0" applyFont="1" applyBorder="1" applyAlignment="1">
      <alignment/>
    </xf>
    <xf numFmtId="0" fontId="46" fillId="0" borderId="15" xfId="0" applyFont="1" applyBorder="1" applyAlignment="1">
      <alignment wrapText="1"/>
    </xf>
    <xf numFmtId="0" fontId="20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168" fontId="46" fillId="0" borderId="19" xfId="0" applyNumberFormat="1" applyFont="1" applyBorder="1" applyAlignment="1">
      <alignment horizontal="right" wrapText="1"/>
    </xf>
    <xf numFmtId="0" fontId="26" fillId="0" borderId="0" xfId="0" applyFont="1" applyAlignment="1">
      <alignment/>
    </xf>
    <xf numFmtId="0" fontId="47" fillId="0" borderId="20" xfId="0" applyFont="1" applyBorder="1" applyAlignment="1">
      <alignment wrapText="1"/>
    </xf>
    <xf numFmtId="170" fontId="24" fillId="0" borderId="13" xfId="0" applyNumberFormat="1" applyFont="1" applyBorder="1" applyAlignment="1">
      <alignment horizontal="right" wrapText="1"/>
    </xf>
    <xf numFmtId="0" fontId="46" fillId="0" borderId="20" xfId="0" applyFont="1" applyBorder="1" applyAlignment="1">
      <alignment wrapText="1"/>
    </xf>
    <xf numFmtId="0" fontId="20" fillId="0" borderId="13" xfId="0" applyFont="1" applyBorder="1" applyAlignment="1">
      <alignment/>
    </xf>
    <xf numFmtId="171" fontId="47" fillId="0" borderId="13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36.57421875" style="1" bestFit="1" customWidth="1"/>
    <col min="2" max="9" width="9.7109375" style="1" customWidth="1"/>
    <col min="10" max="16384" width="9.140625" style="1" customWidth="1"/>
  </cols>
  <sheetData>
    <row r="1" spans="1:9" s="31" customFormat="1" ht="12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34"/>
      <c r="B2" s="35" t="s">
        <v>1</v>
      </c>
      <c r="C2" s="35" t="s">
        <v>2</v>
      </c>
      <c r="D2" s="35" t="s">
        <v>3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</row>
    <row r="3" spans="1:9" ht="12.75">
      <c r="A3" s="36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13</v>
      </c>
      <c r="I3" s="2" t="s">
        <v>14</v>
      </c>
    </row>
    <row r="4" spans="1:9" ht="12.75">
      <c r="A4" s="37" t="s">
        <v>23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</row>
    <row r="5" spans="1:9" ht="12.75">
      <c r="A5" s="38" t="s">
        <v>24</v>
      </c>
      <c r="B5" s="3">
        <v>5719607491</v>
      </c>
      <c r="C5" s="3">
        <v>31723842516</v>
      </c>
      <c r="D5" s="3">
        <v>43788545550</v>
      </c>
      <c r="E5" s="3">
        <v>26295831494</v>
      </c>
      <c r="F5" s="3">
        <v>29454838925</v>
      </c>
      <c r="G5" s="3">
        <v>29534285759</v>
      </c>
      <c r="H5" s="3">
        <v>6740247066</v>
      </c>
      <c r="I5" s="3">
        <v>8885456270</v>
      </c>
    </row>
    <row r="6" spans="1:9" ht="12.75">
      <c r="A6" s="37" t="s">
        <v>25</v>
      </c>
      <c r="B6" s="4">
        <v>5718685322</v>
      </c>
      <c r="C6" s="4">
        <v>31849421674</v>
      </c>
      <c r="D6" s="4">
        <v>42693185624</v>
      </c>
      <c r="E6" s="4">
        <v>25710916381</v>
      </c>
      <c r="F6" s="4">
        <v>29321871899</v>
      </c>
      <c r="G6" s="4">
        <v>29436059051</v>
      </c>
      <c r="H6" s="4">
        <v>6206925733</v>
      </c>
      <c r="I6" s="4">
        <v>8819839296</v>
      </c>
    </row>
    <row r="7" spans="1:9" ht="12.75">
      <c r="A7" s="37" t="s">
        <v>26</v>
      </c>
      <c r="B7" s="4">
        <f>+B5-B6</f>
        <v>922169</v>
      </c>
      <c r="C7" s="4">
        <f aca="true" t="shared" si="0" ref="C7:I7">+C5-C6</f>
        <v>-125579158</v>
      </c>
      <c r="D7" s="4">
        <f t="shared" si="0"/>
        <v>1095359926</v>
      </c>
      <c r="E7" s="4">
        <f t="shared" si="0"/>
        <v>584915113</v>
      </c>
      <c r="F7" s="4">
        <f t="shared" si="0"/>
        <v>132967026</v>
      </c>
      <c r="G7" s="4">
        <f t="shared" si="0"/>
        <v>98226708</v>
      </c>
      <c r="H7" s="4">
        <f t="shared" si="0"/>
        <v>533321333</v>
      </c>
      <c r="I7" s="4">
        <f t="shared" si="0"/>
        <v>65616974</v>
      </c>
    </row>
    <row r="8" spans="1:9" ht="12.75">
      <c r="A8" s="37" t="s">
        <v>27</v>
      </c>
      <c r="B8" s="4">
        <v>2383433516</v>
      </c>
      <c r="C8" s="4">
        <v>2074782720</v>
      </c>
      <c r="D8" s="4">
        <v>4375103232</v>
      </c>
      <c r="E8" s="4">
        <v>1873900285</v>
      </c>
      <c r="F8" s="4">
        <v>4685187211</v>
      </c>
      <c r="G8" s="4">
        <v>4990785965</v>
      </c>
      <c r="H8" s="4">
        <v>680155562</v>
      </c>
      <c r="I8" s="4">
        <v>1194875122</v>
      </c>
    </row>
    <row r="9" spans="1:9" ht="12.75">
      <c r="A9" s="37" t="s">
        <v>28</v>
      </c>
      <c r="B9" s="4">
        <v>29477247</v>
      </c>
      <c r="C9" s="4">
        <v>-190627681</v>
      </c>
      <c r="D9" s="4">
        <v>390097321</v>
      </c>
      <c r="E9" s="4">
        <v>670424178</v>
      </c>
      <c r="F9" s="4">
        <v>-97210598</v>
      </c>
      <c r="G9" s="4">
        <v>-165906477</v>
      </c>
      <c r="H9" s="4">
        <v>230820826</v>
      </c>
      <c r="I9" s="4">
        <v>280314122</v>
      </c>
    </row>
    <row r="10" spans="1:9" ht="12.75">
      <c r="A10" s="37" t="s">
        <v>29</v>
      </c>
      <c r="B10" s="4">
        <f>IF((B142+B143)=0,0,(B144-(B149-(((B146+B147+B148)*(B141/(B142+B143)))-B145))))</f>
        <v>2312454474.05566</v>
      </c>
      <c r="C10" s="4">
        <f aca="true" t="shared" si="1" ref="C10:I10">IF((C142+C143)=0,0,(C144-(C149-(((C146+C147+C148)*(C141/(C142+C143)))-C145))))</f>
        <v>1746331985.5171518</v>
      </c>
      <c r="D10" s="4">
        <f t="shared" si="1"/>
        <v>-254556104.96728134</v>
      </c>
      <c r="E10" s="4">
        <f t="shared" si="1"/>
        <v>-784897026.6887031</v>
      </c>
      <c r="F10" s="4">
        <f t="shared" si="1"/>
        <v>2370682759.6699095</v>
      </c>
      <c r="G10" s="4">
        <f t="shared" si="1"/>
        <v>891164865.1271582</v>
      </c>
      <c r="H10" s="4">
        <f t="shared" si="1"/>
        <v>176775099.80814457</v>
      </c>
      <c r="I10" s="4">
        <f t="shared" si="1"/>
        <v>397374143.9023502</v>
      </c>
    </row>
    <row r="11" spans="1:9" ht="12.75">
      <c r="A11" s="37" t="s">
        <v>30</v>
      </c>
      <c r="B11" s="5">
        <f>IF(((B150+B151+(B152*B153/100))/12)=0,0,B8/((B150+B151+(B152*B153/100))/12))</f>
        <v>7.078067468732038</v>
      </c>
      <c r="C11" s="5">
        <f aca="true" t="shared" si="2" ref="C11:I11">IF(((C150+C151+(C152*C153/100))/12)=0,0,C8/((C150+C151+(C152*C153/100))/12))</f>
        <v>0.9168013033534396</v>
      </c>
      <c r="D11" s="5">
        <f t="shared" si="2"/>
        <v>1.4838531901873655</v>
      </c>
      <c r="E11" s="5">
        <f t="shared" si="2"/>
        <v>0.9480281821080615</v>
      </c>
      <c r="F11" s="5">
        <f t="shared" si="2"/>
        <v>2.3104824417182943</v>
      </c>
      <c r="G11" s="5">
        <f t="shared" si="2"/>
        <v>2.368139805245329</v>
      </c>
      <c r="H11" s="5">
        <f t="shared" si="2"/>
        <v>1.6454441780885674</v>
      </c>
      <c r="I11" s="5">
        <f t="shared" si="2"/>
        <v>2.041628740875647</v>
      </c>
    </row>
    <row r="12" spans="1:9" ht="12.75">
      <c r="A12" s="38" t="s">
        <v>31</v>
      </c>
      <c r="B12" s="6"/>
      <c r="C12" s="6"/>
      <c r="D12" s="6"/>
      <c r="E12" s="6"/>
      <c r="F12" s="6"/>
      <c r="G12" s="6"/>
      <c r="H12" s="6"/>
      <c r="I12" s="6"/>
    </row>
    <row r="13" spans="1:9" ht="12.75">
      <c r="A13" s="37" t="s">
        <v>32</v>
      </c>
      <c r="B13" s="7"/>
      <c r="C13" s="7"/>
      <c r="D13" s="7"/>
      <c r="E13" s="7"/>
      <c r="F13" s="7"/>
      <c r="G13" s="7"/>
      <c r="H13" s="7"/>
      <c r="I13" s="7"/>
    </row>
    <row r="14" spans="1:9" ht="12.75">
      <c r="A14" s="39" t="s">
        <v>33</v>
      </c>
      <c r="B14" s="8">
        <f>IF(B154=0,0,(B5-B154)*100/B154)</f>
        <v>20.125992977540175</v>
      </c>
      <c r="C14" s="8">
        <f aca="true" t="shared" si="3" ref="C14:I14">IF(C154=0,0,(C5-C154)*100/C154)</f>
        <v>11.561428473748135</v>
      </c>
      <c r="D14" s="8">
        <f t="shared" si="3"/>
        <v>12.728606223968777</v>
      </c>
      <c r="E14" s="8">
        <f t="shared" si="3"/>
        <v>5.438554594309023</v>
      </c>
      <c r="F14" s="8">
        <f t="shared" si="3"/>
        <v>11.950035810300475</v>
      </c>
      <c r="G14" s="8">
        <f t="shared" si="3"/>
        <v>10.510275410475987</v>
      </c>
      <c r="H14" s="8">
        <f t="shared" si="3"/>
        <v>6.774599665974911</v>
      </c>
      <c r="I14" s="8">
        <f t="shared" si="3"/>
        <v>9.432357351363796</v>
      </c>
    </row>
    <row r="15" spans="1:9" ht="12.75">
      <c r="A15" s="40" t="s">
        <v>34</v>
      </c>
      <c r="B15" s="10">
        <f>IF(B156=0,0,(B155-B156)*100/B156)</f>
        <v>13.327305165049308</v>
      </c>
      <c r="C15" s="10">
        <f aca="true" t="shared" si="4" ref="C15:I15">IF(C156=0,0,(C155-C156)*100/C156)</f>
        <v>10.158035997789968</v>
      </c>
      <c r="D15" s="10">
        <f t="shared" si="4"/>
        <v>-1.2122799945552118</v>
      </c>
      <c r="E15" s="10">
        <f t="shared" si="4"/>
        <v>7.124035691596019</v>
      </c>
      <c r="F15" s="10">
        <f t="shared" si="4"/>
        <v>7.006430482396997</v>
      </c>
      <c r="G15" s="10">
        <f t="shared" si="4"/>
        <v>8.437135213859568</v>
      </c>
      <c r="H15" s="10">
        <f t="shared" si="4"/>
        <v>-15.783760451306893</v>
      </c>
      <c r="I15" s="10">
        <f t="shared" si="4"/>
        <v>9.567501036415198</v>
      </c>
    </row>
    <row r="16" spans="1:9" ht="12.75">
      <c r="A16" s="40" t="s">
        <v>35</v>
      </c>
      <c r="B16" s="10">
        <f>IF(B158=0,0,(B157-B158)*100/B158)</f>
        <v>9.735733573808478</v>
      </c>
      <c r="C16" s="10">
        <f aca="true" t="shared" si="5" ref="C16:I16">IF(C158=0,0,(C157-C158)*100/C158)</f>
        <v>10.528035531987726</v>
      </c>
      <c r="D16" s="10">
        <f t="shared" si="5"/>
        <v>10.624391650863956</v>
      </c>
      <c r="E16" s="10">
        <f t="shared" si="5"/>
        <v>8.26903860514437</v>
      </c>
      <c r="F16" s="10">
        <f t="shared" si="5"/>
        <v>12.25781059004818</v>
      </c>
      <c r="G16" s="10">
        <f t="shared" si="5"/>
        <v>12.416116548146306</v>
      </c>
      <c r="H16" s="10">
        <f t="shared" si="5"/>
        <v>0.6017299462599179</v>
      </c>
      <c r="I16" s="10">
        <f t="shared" si="5"/>
        <v>10.592535888347884</v>
      </c>
    </row>
    <row r="17" spans="1:9" ht="12.75">
      <c r="A17" s="40" t="s">
        <v>36</v>
      </c>
      <c r="B17" s="10">
        <f>IF(B160=0,0,(B159-B160)*100/B160)</f>
        <v>10.999999870484938</v>
      </c>
      <c r="C17" s="10">
        <f aca="true" t="shared" si="6" ref="C17:I17">IF(C160=0,0,(C159-C160)*100/C160)</f>
        <v>7.921901607158548</v>
      </c>
      <c r="D17" s="10">
        <f t="shared" si="6"/>
        <v>10.886345690126841</v>
      </c>
      <c r="E17" s="10">
        <f t="shared" si="6"/>
        <v>12.536378523315133</v>
      </c>
      <c r="F17" s="10">
        <f t="shared" si="6"/>
        <v>19.8757452876973</v>
      </c>
      <c r="G17" s="10">
        <f t="shared" si="6"/>
        <v>13.898739734666343</v>
      </c>
      <c r="H17" s="10">
        <f t="shared" si="6"/>
        <v>29.238891355259412</v>
      </c>
      <c r="I17" s="10">
        <f t="shared" si="6"/>
        <v>14.596147754335801</v>
      </c>
    </row>
    <row r="18" spans="1:9" ht="12.75">
      <c r="A18" s="40" t="s">
        <v>37</v>
      </c>
      <c r="B18" s="10">
        <f>IF(B162=0,0,(B161-B162)*100/B162)</f>
        <v>11.590165211709078</v>
      </c>
      <c r="C18" s="10">
        <f aca="true" t="shared" si="7" ref="C18:I18">IF(C162=0,0,(C161-C162)*100/C162)</f>
        <v>11.054762529751486</v>
      </c>
      <c r="D18" s="10">
        <f t="shared" si="7"/>
        <v>8.631986034300072</v>
      </c>
      <c r="E18" s="10">
        <f t="shared" si="7"/>
        <v>8.97055808050003</v>
      </c>
      <c r="F18" s="10">
        <f t="shared" si="7"/>
        <v>12.502375734248492</v>
      </c>
      <c r="G18" s="10">
        <f t="shared" si="7"/>
        <v>11.220874744692408</v>
      </c>
      <c r="H18" s="10">
        <f t="shared" si="7"/>
        <v>-0.5591678901426127</v>
      </c>
      <c r="I18" s="10">
        <f t="shared" si="7"/>
        <v>10.945221918501804</v>
      </c>
    </row>
    <row r="19" spans="1:9" ht="12.75">
      <c r="A19" s="40" t="s">
        <v>38</v>
      </c>
      <c r="B19" s="10">
        <f>IF(B164=0,0,(B163-B164)*100/B164)</f>
        <v>50.78897343290523</v>
      </c>
      <c r="C19" s="10">
        <f aca="true" t="shared" si="8" ref="C19:I19">IF(C164=0,0,(C163-C164)*100/C164)</f>
        <v>2.3321718101015576</v>
      </c>
      <c r="D19" s="10">
        <f t="shared" si="8"/>
        <v>8.688741847533858</v>
      </c>
      <c r="E19" s="10">
        <f t="shared" si="8"/>
        <v>15.619691584412157</v>
      </c>
      <c r="F19" s="10">
        <f t="shared" si="8"/>
        <v>9.441207086623109</v>
      </c>
      <c r="G19" s="10">
        <f t="shared" si="8"/>
        <v>2.1682248552248584</v>
      </c>
      <c r="H19" s="10">
        <f t="shared" si="8"/>
        <v>-0.37501760931131806</v>
      </c>
      <c r="I19" s="10">
        <f t="shared" si="8"/>
        <v>-1.0044596693057664</v>
      </c>
    </row>
    <row r="20" spans="1:9" ht="12.75">
      <c r="A20" s="40" t="s">
        <v>39</v>
      </c>
      <c r="B20" s="10">
        <f>IF(B166=0,0,(B165-B166)*100/B166)</f>
        <v>21.343598084176882</v>
      </c>
      <c r="C20" s="10">
        <f aca="true" t="shared" si="9" ref="C20:I20">IF(C166=0,0,(C165-C166)*100/C166)</f>
        <v>-21.074989482214928</v>
      </c>
      <c r="D20" s="10">
        <f t="shared" si="9"/>
        <v>3.284604993826086</v>
      </c>
      <c r="E20" s="10">
        <f t="shared" si="9"/>
        <v>-3.5859266624744537</v>
      </c>
      <c r="F20" s="10">
        <f t="shared" si="9"/>
        <v>-1.3790871195375385</v>
      </c>
      <c r="G20" s="10">
        <f t="shared" si="9"/>
        <v>5.5425476314608435</v>
      </c>
      <c r="H20" s="10">
        <f t="shared" si="9"/>
        <v>-0.3474603936122268</v>
      </c>
      <c r="I20" s="10">
        <f t="shared" si="9"/>
        <v>13.614467759847457</v>
      </c>
    </row>
    <row r="21" spans="1:9" ht="12.75">
      <c r="A21" s="40" t="s">
        <v>40</v>
      </c>
      <c r="B21" s="10">
        <f>IF((B142+B143)=0,0,B141*100/(B142+B143))</f>
        <v>91.31743265073295</v>
      </c>
      <c r="C21" s="10">
        <f aca="true" t="shared" si="10" ref="C21:I21">IF((C142+C143)=0,0,C141*100/(C142+C143))</f>
        <v>91.0874848176336</v>
      </c>
      <c r="D21" s="10">
        <f t="shared" si="10"/>
        <v>94.52480342483716</v>
      </c>
      <c r="E21" s="10">
        <f t="shared" si="10"/>
        <v>91.26112030189843</v>
      </c>
      <c r="F21" s="10">
        <f t="shared" si="10"/>
        <v>88.30815024887634</v>
      </c>
      <c r="G21" s="10">
        <f t="shared" si="10"/>
        <v>95.11730869712915</v>
      </c>
      <c r="H21" s="10">
        <f t="shared" si="10"/>
        <v>86.53452547154068</v>
      </c>
      <c r="I21" s="10">
        <f t="shared" si="10"/>
        <v>87.44513013734735</v>
      </c>
    </row>
    <row r="22" spans="1:9" ht="12.75">
      <c r="A22" s="40" t="s">
        <v>41</v>
      </c>
      <c r="B22" s="10">
        <f>IF(+B183=0,0,+B192*100/B183)</f>
        <v>87.50493248861933</v>
      </c>
      <c r="C22" s="10">
        <f aca="true" t="shared" si="11" ref="C22:I22">IF(+C183=0,0,+C192*100/C183)</f>
        <v>91.03621861165739</v>
      </c>
      <c r="D22" s="10">
        <f t="shared" si="11"/>
        <v>93.94810328620113</v>
      </c>
      <c r="E22" s="10">
        <f t="shared" si="11"/>
        <v>90.04966680073134</v>
      </c>
      <c r="F22" s="10">
        <f t="shared" si="11"/>
        <v>92.08526605954017</v>
      </c>
      <c r="G22" s="10">
        <f t="shared" si="11"/>
        <v>90.54102448396884</v>
      </c>
      <c r="H22" s="10">
        <f t="shared" si="11"/>
        <v>86.41682431960827</v>
      </c>
      <c r="I22" s="10">
        <f t="shared" si="11"/>
        <v>84.63116070847008</v>
      </c>
    </row>
    <row r="23" spans="1:9" ht="12.75">
      <c r="A23" s="40" t="s">
        <v>42</v>
      </c>
      <c r="B23" s="10">
        <f>IF(+B183=0,0,+(B184+B192)*100/B183)</f>
        <v>87.50493248861933</v>
      </c>
      <c r="C23" s="10">
        <f aca="true" t="shared" si="12" ref="C23:I23">IF(+C183=0,0,+(C184+C192)*100/C183)</f>
        <v>91.05652504846076</v>
      </c>
      <c r="D23" s="10">
        <f t="shared" si="12"/>
        <v>93.90747981895751</v>
      </c>
      <c r="E23" s="10">
        <f t="shared" si="12"/>
        <v>90.2749724850501</v>
      </c>
      <c r="F23" s="10">
        <f t="shared" si="12"/>
        <v>92.08526605954017</v>
      </c>
      <c r="G23" s="10">
        <f t="shared" si="12"/>
        <v>90.53727740369362</v>
      </c>
      <c r="H23" s="10">
        <f t="shared" si="12"/>
        <v>86.41682431960827</v>
      </c>
      <c r="I23" s="10">
        <f t="shared" si="12"/>
        <v>84.63116070847008</v>
      </c>
    </row>
    <row r="24" spans="1:9" ht="12.75">
      <c r="A24" s="40" t="s">
        <v>43</v>
      </c>
      <c r="B24" s="10">
        <f>IF(+B5=0,0,+B182*100/B5)</f>
        <v>13.466081391283359</v>
      </c>
      <c r="C24" s="10">
        <f aca="true" t="shared" si="13" ref="C24:I24">IF(+C5=0,0,+C182*100/C5)</f>
        <v>16.893541257800134</v>
      </c>
      <c r="D24" s="10">
        <f t="shared" si="13"/>
        <v>23.434306422173456</v>
      </c>
      <c r="E24" s="10">
        <f t="shared" si="13"/>
        <v>15.239653874091713</v>
      </c>
      <c r="F24" s="10">
        <f t="shared" si="13"/>
        <v>17.011650112087654</v>
      </c>
      <c r="G24" s="10">
        <f t="shared" si="13"/>
        <v>20.892088599500706</v>
      </c>
      <c r="H24" s="10">
        <f t="shared" si="13"/>
        <v>37.018105843421615</v>
      </c>
      <c r="I24" s="10">
        <f t="shared" si="13"/>
        <v>17.801417608012155</v>
      </c>
    </row>
    <row r="25" spans="1:9" ht="12.75">
      <c r="A25" s="40" t="s">
        <v>44</v>
      </c>
      <c r="B25" s="10">
        <f>IF(+B142=0,0,+B190*100/B142)</f>
        <v>21.340903772282168</v>
      </c>
      <c r="C25" s="10">
        <f aca="true" t="shared" si="14" ref="C25:I25">IF(+C142=0,0,+C190*100/C142)</f>
        <v>22.034884771643735</v>
      </c>
      <c r="D25" s="10">
        <f t="shared" si="14"/>
        <v>30.693282169430162</v>
      </c>
      <c r="E25" s="10">
        <f t="shared" si="14"/>
        <v>18.088529525410753</v>
      </c>
      <c r="F25" s="10">
        <f t="shared" si="14"/>
        <v>21.11259258137582</v>
      </c>
      <c r="G25" s="10">
        <f t="shared" si="14"/>
        <v>26.371278907389506</v>
      </c>
      <c r="H25" s="10">
        <f t="shared" si="14"/>
        <v>54.265051103019935</v>
      </c>
      <c r="I25" s="10">
        <f t="shared" si="14"/>
        <v>24.735888638076936</v>
      </c>
    </row>
    <row r="26" spans="1:9" ht="12.75">
      <c r="A26" s="37" t="s">
        <v>45</v>
      </c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39" t="s">
        <v>46</v>
      </c>
      <c r="B27" s="8">
        <f>IF(B167=0,0,(B6-B167)*100/B167)</f>
        <v>20.400968369449828</v>
      </c>
      <c r="C27" s="8">
        <f aca="true" t="shared" si="15" ref="C27:I27">IF(C167=0,0,(C6-C167)*100/C167)</f>
        <v>11.995165637693992</v>
      </c>
      <c r="D27" s="8">
        <f t="shared" si="15"/>
        <v>16.067326756037083</v>
      </c>
      <c r="E27" s="8">
        <f t="shared" si="15"/>
        <v>7.848003741100566</v>
      </c>
      <c r="F27" s="8">
        <f t="shared" si="15"/>
        <v>11.937683548086499</v>
      </c>
      <c r="G27" s="8">
        <f t="shared" si="15"/>
        <v>9.618092575773792</v>
      </c>
      <c r="H27" s="8">
        <f t="shared" si="15"/>
        <v>4.775089397734952</v>
      </c>
      <c r="I27" s="8">
        <f t="shared" si="15"/>
        <v>6.181413880980697</v>
      </c>
    </row>
    <row r="28" spans="1:9" ht="12.75">
      <c r="A28" s="40" t="s">
        <v>47</v>
      </c>
      <c r="B28" s="10">
        <f>IF(B169=0,0,(B168-B169)*100/B169)</f>
        <v>12.156650181351017</v>
      </c>
      <c r="C28" s="10">
        <f aca="true" t="shared" si="16" ref="C28:I28">IF(C169=0,0,(C168-C169)*100/C169)</f>
        <v>10.126404314023194</v>
      </c>
      <c r="D28" s="10">
        <f t="shared" si="16"/>
        <v>9.612669877525391</v>
      </c>
      <c r="E28" s="10">
        <f t="shared" si="16"/>
        <v>6.948438721296162</v>
      </c>
      <c r="F28" s="10">
        <f t="shared" si="16"/>
        <v>9.192568886289308</v>
      </c>
      <c r="G28" s="10">
        <f t="shared" si="16"/>
        <v>8.392972013500552</v>
      </c>
      <c r="H28" s="10">
        <f t="shared" si="16"/>
        <v>26.13374652861008</v>
      </c>
      <c r="I28" s="10">
        <f t="shared" si="16"/>
        <v>4.225600689914146</v>
      </c>
    </row>
    <row r="29" spans="1:9" ht="12.75">
      <c r="A29" s="40" t="s">
        <v>48</v>
      </c>
      <c r="B29" s="10">
        <f>IF(B168=0,0,B170*100/B168)</f>
        <v>4.349060425353254</v>
      </c>
      <c r="C29" s="10">
        <f aca="true" t="shared" si="17" ref="C29:I29">IF(C168=0,0,C170*100/C168)</f>
        <v>4.184503222861408</v>
      </c>
      <c r="D29" s="10">
        <f t="shared" si="17"/>
        <v>3.550347392847108</v>
      </c>
      <c r="E29" s="10">
        <f t="shared" si="17"/>
        <v>2.6917260620920374</v>
      </c>
      <c r="F29" s="10">
        <f t="shared" si="17"/>
        <v>6.762155406541655</v>
      </c>
      <c r="G29" s="10">
        <f t="shared" si="17"/>
        <v>4.488787242552057</v>
      </c>
      <c r="H29" s="10">
        <f t="shared" si="17"/>
        <v>4.225289155732227</v>
      </c>
      <c r="I29" s="10">
        <f t="shared" si="17"/>
        <v>4.594170408493801</v>
      </c>
    </row>
    <row r="30" spans="1:9" ht="12.75">
      <c r="A30" s="40" t="s">
        <v>49</v>
      </c>
      <c r="B30" s="10">
        <f>IF(B172=0,0,(B171-B172)*100/B172)</f>
        <v>15.674676864204267</v>
      </c>
      <c r="C30" s="10">
        <f aca="true" t="shared" si="18" ref="C30:I30">IF(C172=0,0,(C171-C172)*100/C172)</f>
        <v>13.76847401284758</v>
      </c>
      <c r="D30" s="10">
        <f t="shared" si="18"/>
        <v>16.15746687065198</v>
      </c>
      <c r="E30" s="10">
        <f t="shared" si="18"/>
        <v>5.38665538986114</v>
      </c>
      <c r="F30" s="10">
        <f t="shared" si="18"/>
        <v>14.239850165231141</v>
      </c>
      <c r="G30" s="10">
        <f t="shared" si="18"/>
        <v>14.282934589934243</v>
      </c>
      <c r="H30" s="10">
        <f t="shared" si="18"/>
        <v>-5.345120592592592</v>
      </c>
      <c r="I30" s="10">
        <f t="shared" si="18"/>
        <v>14.996835858962582</v>
      </c>
    </row>
    <row r="31" spans="1:9" ht="12.75">
      <c r="A31" s="40" t="s">
        <v>50</v>
      </c>
      <c r="B31" s="10">
        <f>IF(B174=0,0,(B173-B174)*100/B174)</f>
        <v>7.999999883993354</v>
      </c>
      <c r="C31" s="10">
        <f aca="true" t="shared" si="19" ref="C31:I31">IF(C174=0,0,(C173-C174)*100/C174)</f>
        <v>-0.5313664543228408</v>
      </c>
      <c r="D31" s="10">
        <f t="shared" si="19"/>
        <v>15.721481764255017</v>
      </c>
      <c r="E31" s="10">
        <f t="shared" si="19"/>
        <v>19.01914831063822</v>
      </c>
      <c r="F31" s="10">
        <f t="shared" si="19"/>
        <v>18.32958734620686</v>
      </c>
      <c r="G31" s="10">
        <f t="shared" si="19"/>
        <v>15.806296029885058</v>
      </c>
      <c r="H31" s="10">
        <f t="shared" si="19"/>
        <v>14.19044062065067</v>
      </c>
      <c r="I31" s="10">
        <f t="shared" si="19"/>
        <v>11.9999991392999</v>
      </c>
    </row>
    <row r="32" spans="1:9" ht="25.5">
      <c r="A32" s="40" t="s">
        <v>51</v>
      </c>
      <c r="B32" s="10">
        <f>IF((B6-B151-B176)=0,0,B168*100/(B6-B151-B176))</f>
        <v>29.142701843044108</v>
      </c>
      <c r="C32" s="10">
        <f aca="true" t="shared" si="20" ref="C32:I32">IF((C6-C151-C176)=0,0,C168*100/(C6-C151-C176))</f>
        <v>34.357165155180496</v>
      </c>
      <c r="D32" s="10">
        <f t="shared" si="20"/>
        <v>25.70021250172496</v>
      </c>
      <c r="E32" s="10">
        <f t="shared" si="20"/>
        <v>30.08889850922847</v>
      </c>
      <c r="F32" s="10">
        <f t="shared" si="20"/>
        <v>22.650926475726152</v>
      </c>
      <c r="G32" s="10">
        <f t="shared" si="20"/>
        <v>29.913227218568895</v>
      </c>
      <c r="H32" s="10">
        <f t="shared" si="20"/>
        <v>31.47098711800096</v>
      </c>
      <c r="I32" s="10">
        <f t="shared" si="20"/>
        <v>30.257758017484313</v>
      </c>
    </row>
    <row r="33" spans="1:9" ht="25.5">
      <c r="A33" s="40" t="s">
        <v>52</v>
      </c>
      <c r="B33" s="10">
        <f>IF((B6-B151-B176)=0,0,B177*100/(B6-B151-B176))</f>
        <v>0.4540956596191588</v>
      </c>
      <c r="C33" s="10">
        <f aca="true" t="shared" si="21" ref="C33:I33">IF((C6-C151-C176)=0,0,C177*100/(C6-C151-C176))</f>
        <v>17.231552722668397</v>
      </c>
      <c r="D33" s="10">
        <f t="shared" si="21"/>
        <v>11.106685101937233</v>
      </c>
      <c r="E33" s="10">
        <f t="shared" si="21"/>
        <v>8.423160536662596</v>
      </c>
      <c r="F33" s="10">
        <f t="shared" si="21"/>
        <v>3.4611824032316805</v>
      </c>
      <c r="G33" s="10">
        <f t="shared" si="21"/>
        <v>14.375768078090209</v>
      </c>
      <c r="H33" s="10">
        <f t="shared" si="21"/>
        <v>7.393110481569367</v>
      </c>
      <c r="I33" s="10">
        <f t="shared" si="21"/>
        <v>4.405526476755092</v>
      </c>
    </row>
    <row r="34" spans="1:9" ht="12.75">
      <c r="A34" s="40" t="s">
        <v>53</v>
      </c>
      <c r="B34" s="10">
        <f>IF(B142=0,0,B151*100/B142)</f>
        <v>6.789249908754708</v>
      </c>
      <c r="C34" s="10">
        <f aca="true" t="shared" si="22" ref="C34:I34">IF(C142=0,0,C151*100/C142)</f>
        <v>7.52627685643945</v>
      </c>
      <c r="D34" s="10">
        <f t="shared" si="22"/>
        <v>6.460936613866304</v>
      </c>
      <c r="E34" s="10">
        <f t="shared" si="22"/>
        <v>5.000366196957006</v>
      </c>
      <c r="F34" s="10">
        <f t="shared" si="22"/>
        <v>6.051670884173562</v>
      </c>
      <c r="G34" s="10">
        <f t="shared" si="22"/>
        <v>2.8004302989011247</v>
      </c>
      <c r="H34" s="10">
        <f t="shared" si="22"/>
        <v>5.318442966020599</v>
      </c>
      <c r="I34" s="10">
        <f t="shared" si="22"/>
        <v>5.978670105854749</v>
      </c>
    </row>
    <row r="35" spans="1:9" ht="12.75">
      <c r="A35" s="40" t="s">
        <v>54</v>
      </c>
      <c r="B35" s="10">
        <f>IF(B171=0,0,B178*100/B171)</f>
        <v>0.015790271655730107</v>
      </c>
      <c r="C35" s="10">
        <f aca="true" t="shared" si="23" ref="C35:I35">IF(C171=0,0,C178*100/C171)</f>
        <v>10.318560978177894</v>
      </c>
      <c r="D35" s="10">
        <f t="shared" si="23"/>
        <v>0.01715470899974083</v>
      </c>
      <c r="E35" s="10">
        <f t="shared" si="23"/>
        <v>0.01243164538470334</v>
      </c>
      <c r="F35" s="10">
        <f t="shared" si="23"/>
        <v>8.753512447451637</v>
      </c>
      <c r="G35" s="10">
        <f t="shared" si="23"/>
        <v>6.507881349990734</v>
      </c>
      <c r="H35" s="10">
        <f t="shared" si="23"/>
        <v>19.768521616046726</v>
      </c>
      <c r="I35" s="10">
        <f t="shared" si="23"/>
        <v>7.0317930371730135</v>
      </c>
    </row>
    <row r="36" spans="1:9" ht="12.75">
      <c r="A36" s="40" t="s">
        <v>55</v>
      </c>
      <c r="B36" s="10">
        <f>IF(B173=0,0,B179*100/B173)</f>
        <v>0.050386090528106726</v>
      </c>
      <c r="C36" s="10">
        <f aca="true" t="shared" si="24" ref="C36:I36">IF(C173=0,0,C179*100/C173)</f>
        <v>50.75728307765414</v>
      </c>
      <c r="D36" s="10">
        <f t="shared" si="24"/>
        <v>42.03377845059949</v>
      </c>
      <c r="E36" s="10">
        <f t="shared" si="24"/>
        <v>0.024775875146954823</v>
      </c>
      <c r="F36" s="10">
        <f t="shared" si="24"/>
        <v>25.3465591153935</v>
      </c>
      <c r="G36" s="10">
        <f t="shared" si="24"/>
        <v>35.999999991067504</v>
      </c>
      <c r="H36" s="10">
        <f t="shared" si="24"/>
        <v>0</v>
      </c>
      <c r="I36" s="10">
        <f t="shared" si="24"/>
        <v>0.3013727974578608</v>
      </c>
    </row>
    <row r="37" spans="1:9" ht="12.75">
      <c r="A37" s="44" t="s">
        <v>56</v>
      </c>
      <c r="B37" s="45">
        <f>IF(+B5=0,0,+B168*100/B5)</f>
        <v>24.26073668837357</v>
      </c>
      <c r="C37" s="45">
        <f aca="true" t="shared" si="25" ref="C37:I37">IF(+C5=0,0,+C168*100/C5)</f>
        <v>30.282220563775795</v>
      </c>
      <c r="D37" s="45">
        <f t="shared" si="25"/>
        <v>21.879685382699357</v>
      </c>
      <c r="E37" s="45">
        <f t="shared" si="25"/>
        <v>26.842760962362288</v>
      </c>
      <c r="F37" s="45">
        <f t="shared" si="25"/>
        <v>20.191885530740514</v>
      </c>
      <c r="G37" s="45">
        <f t="shared" si="25"/>
        <v>26.987626763823513</v>
      </c>
      <c r="H37" s="45">
        <f t="shared" si="25"/>
        <v>25.385581273883826</v>
      </c>
      <c r="I37" s="45">
        <f t="shared" si="25"/>
        <v>25.767011174542645</v>
      </c>
    </row>
    <row r="38" spans="1:9" ht="25.5">
      <c r="A38" s="38" t="s">
        <v>57</v>
      </c>
      <c r="B38" s="6"/>
      <c r="C38" s="6"/>
      <c r="D38" s="6"/>
      <c r="E38" s="6"/>
      <c r="F38" s="6"/>
      <c r="G38" s="6"/>
      <c r="H38" s="6"/>
      <c r="I38" s="6"/>
    </row>
    <row r="39" spans="1:9" s="12" customFormat="1" ht="12.75">
      <c r="A39" s="37" t="s">
        <v>58</v>
      </c>
      <c r="B39" s="11"/>
      <c r="C39" s="11"/>
      <c r="D39" s="11"/>
      <c r="E39" s="11"/>
      <c r="F39" s="11"/>
      <c r="G39" s="11"/>
      <c r="H39" s="11"/>
      <c r="I39" s="11"/>
    </row>
    <row r="40" spans="1:9" s="12" customFormat="1" ht="12.75">
      <c r="A40" s="39" t="s">
        <v>59</v>
      </c>
      <c r="B40" s="13">
        <v>1275354230</v>
      </c>
      <c r="C40" s="13">
        <v>5780819331</v>
      </c>
      <c r="D40" s="13">
        <v>9896853000</v>
      </c>
      <c r="E40" s="13">
        <v>3856566482</v>
      </c>
      <c r="F40" s="13">
        <v>4471563427</v>
      </c>
      <c r="G40" s="13">
        <v>6046925999</v>
      </c>
      <c r="H40" s="13">
        <v>1793890539</v>
      </c>
      <c r="I40" s="13">
        <v>1612510043</v>
      </c>
    </row>
    <row r="41" spans="1:9" s="12" customFormat="1" ht="12.75">
      <c r="A41" s="40" t="s">
        <v>60</v>
      </c>
      <c r="B41" s="14">
        <v>425001630</v>
      </c>
      <c r="C41" s="14">
        <v>941713475</v>
      </c>
      <c r="D41" s="14">
        <v>3214938000</v>
      </c>
      <c r="E41" s="14">
        <v>203406800</v>
      </c>
      <c r="F41" s="14">
        <v>1489352906</v>
      </c>
      <c r="G41" s="14">
        <v>1481972999</v>
      </c>
      <c r="H41" s="14">
        <v>525630539</v>
      </c>
      <c r="I41" s="14">
        <v>650450840</v>
      </c>
    </row>
    <row r="42" spans="1:9" s="12" customFormat="1" ht="12.75">
      <c r="A42" s="40" t="s">
        <v>61</v>
      </c>
      <c r="B42" s="14">
        <v>850352600</v>
      </c>
      <c r="C42" s="14">
        <v>2235615463</v>
      </c>
      <c r="D42" s="14">
        <v>2741915000</v>
      </c>
      <c r="E42" s="14">
        <v>2453159682</v>
      </c>
      <c r="F42" s="14">
        <v>1975555521</v>
      </c>
      <c r="G42" s="14">
        <v>3564953000</v>
      </c>
      <c r="H42" s="14">
        <v>754004000</v>
      </c>
      <c r="I42" s="14">
        <v>962059203</v>
      </c>
    </row>
    <row r="43" spans="1:9" ht="12.75">
      <c r="A43" s="40" t="s">
        <v>62</v>
      </c>
      <c r="B43" s="10">
        <f>IF((B41+B48)=0,0,B41*100/(B41+B48))</f>
        <v>100</v>
      </c>
      <c r="C43" s="10">
        <f aca="true" t="shared" si="26" ref="C43:I43">IF((C41+C48)=0,0,C41*100/(C41+C48))</f>
        <v>26.563027404436983</v>
      </c>
      <c r="D43" s="10">
        <f t="shared" si="26"/>
        <v>44.93313568894657</v>
      </c>
      <c r="E43" s="10">
        <f t="shared" si="26"/>
        <v>14.493787546134165</v>
      </c>
      <c r="F43" s="10">
        <f t="shared" si="26"/>
        <v>59.66939857922068</v>
      </c>
      <c r="G43" s="10">
        <f t="shared" si="26"/>
        <v>59.70947305216836</v>
      </c>
      <c r="H43" s="10">
        <f t="shared" si="26"/>
        <v>50.54691250311492</v>
      </c>
      <c r="I43" s="10">
        <f t="shared" si="26"/>
        <v>100</v>
      </c>
    </row>
    <row r="44" spans="1:9" ht="12.75">
      <c r="A44" s="40" t="s">
        <v>63</v>
      </c>
      <c r="B44" s="10">
        <f>IF((B41+B48)=0,0,B48*100/(B41+B48))</f>
        <v>0</v>
      </c>
      <c r="C44" s="10">
        <f aca="true" t="shared" si="27" ref="C44:I44">IF((C41+C48)=0,0,C48*100/(C41+C48))</f>
        <v>73.43697259556302</v>
      </c>
      <c r="D44" s="10">
        <f t="shared" si="27"/>
        <v>55.06686431105343</v>
      </c>
      <c r="E44" s="10">
        <f t="shared" si="27"/>
        <v>85.50621245386584</v>
      </c>
      <c r="F44" s="10">
        <f t="shared" si="27"/>
        <v>40.33060142077932</v>
      </c>
      <c r="G44" s="10">
        <f t="shared" si="27"/>
        <v>40.29052694783164</v>
      </c>
      <c r="H44" s="10">
        <f t="shared" si="27"/>
        <v>49.45308749688508</v>
      </c>
      <c r="I44" s="10">
        <f t="shared" si="27"/>
        <v>0</v>
      </c>
    </row>
    <row r="45" spans="1:9" ht="12.75">
      <c r="A45" s="40" t="s">
        <v>64</v>
      </c>
      <c r="B45" s="10">
        <f>IF((B41+B48+B42)=0,0,B42*100/(B41+B48+B42))</f>
        <v>66.67579720184878</v>
      </c>
      <c r="C45" s="10">
        <f aca="true" t="shared" si="28" ref="C45:I45">IF((C41+C48+C42)=0,0,C42*100/(C41+C48+C42))</f>
        <v>38.67298621514384</v>
      </c>
      <c r="D45" s="10">
        <f t="shared" si="28"/>
        <v>27.704917916836795</v>
      </c>
      <c r="E45" s="10">
        <f t="shared" si="28"/>
        <v>63.60994147124883</v>
      </c>
      <c r="F45" s="10">
        <f t="shared" si="28"/>
        <v>44.18042041115388</v>
      </c>
      <c r="G45" s="10">
        <f t="shared" si="28"/>
        <v>58.954797869025484</v>
      </c>
      <c r="H45" s="10">
        <f t="shared" si="28"/>
        <v>42.0317730434276</v>
      </c>
      <c r="I45" s="10">
        <f t="shared" si="28"/>
        <v>59.6622146433354</v>
      </c>
    </row>
    <row r="46" spans="1:9" ht="12.75">
      <c r="A46" s="37" t="s">
        <v>65</v>
      </c>
      <c r="B46" s="7"/>
      <c r="C46" s="7"/>
      <c r="D46" s="7"/>
      <c r="E46" s="7"/>
      <c r="F46" s="7"/>
      <c r="G46" s="7"/>
      <c r="H46" s="7"/>
      <c r="I46" s="7"/>
    </row>
    <row r="47" spans="1:9" ht="12.75">
      <c r="A47" s="39" t="s">
        <v>66</v>
      </c>
      <c r="B47" s="13">
        <v>500418000</v>
      </c>
      <c r="C47" s="13">
        <v>8032745000</v>
      </c>
      <c r="D47" s="13">
        <v>17552623519</v>
      </c>
      <c r="E47" s="13">
        <v>11468240836</v>
      </c>
      <c r="F47" s="13">
        <v>5745802412</v>
      </c>
      <c r="G47" s="13">
        <v>9296782751</v>
      </c>
      <c r="H47" s="13">
        <v>605512000</v>
      </c>
      <c r="I47" s="13">
        <v>1318032405</v>
      </c>
    </row>
    <row r="48" spans="1:9" ht="12.75">
      <c r="A48" s="40" t="s">
        <v>67</v>
      </c>
      <c r="B48" s="14">
        <v>0</v>
      </c>
      <c r="C48" s="14">
        <v>2603490393</v>
      </c>
      <c r="D48" s="14">
        <v>3940000000</v>
      </c>
      <c r="E48" s="14">
        <v>1200000000</v>
      </c>
      <c r="F48" s="14">
        <v>1006655000</v>
      </c>
      <c r="G48" s="14">
        <v>1000000000</v>
      </c>
      <c r="H48" s="14">
        <v>514256000</v>
      </c>
      <c r="I48" s="14">
        <v>0</v>
      </c>
    </row>
    <row r="49" spans="1:9" ht="12.75">
      <c r="A49" s="40" t="s">
        <v>68</v>
      </c>
      <c r="B49" s="14">
        <v>100410193</v>
      </c>
      <c r="C49" s="14">
        <v>1340063907</v>
      </c>
      <c r="D49" s="14">
        <v>3467378328</v>
      </c>
      <c r="E49" s="14">
        <v>1589905785</v>
      </c>
      <c r="F49" s="14">
        <v>1030863653</v>
      </c>
      <c r="G49" s="14">
        <v>2618504027</v>
      </c>
      <c r="H49" s="14">
        <v>356076804</v>
      </c>
      <c r="I49" s="14">
        <v>272454227</v>
      </c>
    </row>
    <row r="50" spans="1:9" ht="12.75">
      <c r="A50" s="40" t="s">
        <v>69</v>
      </c>
      <c r="B50" s="10">
        <f>IF(B47=0,0,B49*100/B47)</f>
        <v>20.065264039263177</v>
      </c>
      <c r="C50" s="10">
        <f aca="true" t="shared" si="29" ref="C50:I50">IF(C47=0,0,C49*100/C47)</f>
        <v>16.682515217400777</v>
      </c>
      <c r="D50" s="10">
        <f t="shared" si="29"/>
        <v>19.754188450784604</v>
      </c>
      <c r="E50" s="10">
        <f t="shared" si="29"/>
        <v>13.863554207975127</v>
      </c>
      <c r="F50" s="10">
        <f t="shared" si="29"/>
        <v>17.941160852434827</v>
      </c>
      <c r="G50" s="10">
        <f t="shared" si="29"/>
        <v>28.165700943354228</v>
      </c>
      <c r="H50" s="10">
        <f t="shared" si="29"/>
        <v>58.805903764087255</v>
      </c>
      <c r="I50" s="10">
        <f t="shared" si="29"/>
        <v>20.67128440593993</v>
      </c>
    </row>
    <row r="51" spans="1:9" ht="12.75">
      <c r="A51" s="40" t="s">
        <v>70</v>
      </c>
      <c r="B51" s="10">
        <f>IF(B89=0,0,B49*100/B89)</f>
        <v>0.8967364784928783</v>
      </c>
      <c r="C51" s="10">
        <f aca="true" t="shared" si="30" ref="C51:I51">IF(C89=0,0,C49*100/C89)</f>
        <v>3.442755688383691</v>
      </c>
      <c r="D51" s="10">
        <f t="shared" si="30"/>
        <v>5.681122914766179</v>
      </c>
      <c r="E51" s="10">
        <f t="shared" si="30"/>
        <v>4.756218862327027</v>
      </c>
      <c r="F51" s="10">
        <f t="shared" si="30"/>
        <v>2.224101593371053</v>
      </c>
      <c r="G51" s="10">
        <f t="shared" si="30"/>
        <v>5.783356502107796</v>
      </c>
      <c r="H51" s="10">
        <f t="shared" si="30"/>
        <v>2.5977405531591904</v>
      </c>
      <c r="I51" s="10">
        <f t="shared" si="30"/>
        <v>1.9215589364982317</v>
      </c>
    </row>
    <row r="52" spans="1:9" ht="12.75">
      <c r="A52" s="40" t="s">
        <v>71</v>
      </c>
      <c r="B52" s="10">
        <f>IF(B6=0,0,B49*100/B6)</f>
        <v>1.7558265116235399</v>
      </c>
      <c r="C52" s="10">
        <f aca="true" t="shared" si="31" ref="C52:I52">IF(C6=0,0,C49*100/C6)</f>
        <v>4.207498398923676</v>
      </c>
      <c r="D52" s="10">
        <f t="shared" si="31"/>
        <v>8.121620060253388</v>
      </c>
      <c r="E52" s="10">
        <f t="shared" si="31"/>
        <v>6.183777199691403</v>
      </c>
      <c r="F52" s="10">
        <f t="shared" si="31"/>
        <v>3.515681592740185</v>
      </c>
      <c r="G52" s="10">
        <f t="shared" si="31"/>
        <v>8.895565885580204</v>
      </c>
      <c r="H52" s="10">
        <f t="shared" si="31"/>
        <v>5.73676598234239</v>
      </c>
      <c r="I52" s="10">
        <f t="shared" si="31"/>
        <v>3.0891064775246444</v>
      </c>
    </row>
    <row r="53" spans="1:9" ht="12.75">
      <c r="A53" s="40" t="s">
        <v>72</v>
      </c>
      <c r="B53" s="10">
        <f>IF(B89=0,0,B47*100/B89)</f>
        <v>4.469098820420046</v>
      </c>
      <c r="C53" s="10">
        <f aca="true" t="shared" si="32" ref="C53:I53">IF(C89=0,0,C47*100/C89)</f>
        <v>20.636910223182102</v>
      </c>
      <c r="D53" s="10">
        <f t="shared" si="32"/>
        <v>28.759080277684273</v>
      </c>
      <c r="E53" s="10">
        <f t="shared" si="32"/>
        <v>34.307355754348855</v>
      </c>
      <c r="F53" s="10">
        <f t="shared" si="32"/>
        <v>12.396642623429887</v>
      </c>
      <c r="G53" s="10">
        <f t="shared" si="32"/>
        <v>20.53333064119036</v>
      </c>
      <c r="H53" s="10">
        <f t="shared" si="32"/>
        <v>4.417482577226591</v>
      </c>
      <c r="I53" s="10">
        <f t="shared" si="32"/>
        <v>9.295788780043432</v>
      </c>
    </row>
    <row r="54" spans="1:9" ht="12.75">
      <c r="A54" s="40" t="s">
        <v>73</v>
      </c>
      <c r="B54" s="10">
        <f>IF(+(B5-B163)=0,0,+B49*100/(B5-B163))</f>
        <v>2.2461752610095824</v>
      </c>
      <c r="C54" s="10">
        <f aca="true" t="shared" si="33" ref="C54:I54">IF(+(C5-C163)=0,0,+C49*100/(C5-C163))</f>
        <v>4.761439697179487</v>
      </c>
      <c r="D54" s="10">
        <f t="shared" si="33"/>
        <v>9.2209757831114</v>
      </c>
      <c r="E54" s="10">
        <f t="shared" si="33"/>
        <v>7.027024491151744</v>
      </c>
      <c r="F54" s="10">
        <f t="shared" si="33"/>
        <v>3.887351629625842</v>
      </c>
      <c r="G54" s="10">
        <f t="shared" si="33"/>
        <v>9.73629735946619</v>
      </c>
      <c r="H54" s="10">
        <f t="shared" si="33"/>
        <v>5.813506371324008</v>
      </c>
      <c r="I54" s="10">
        <f t="shared" si="33"/>
        <v>3.604757414769747</v>
      </c>
    </row>
    <row r="55" spans="1:9" ht="12.75">
      <c r="A55" s="40" t="s">
        <v>74</v>
      </c>
      <c r="B55" s="10">
        <f>IF(+(B40-B42-B185)=0,0,+B191*100/(B40-B42-B185))</f>
        <v>0</v>
      </c>
      <c r="C55" s="10">
        <f aca="true" t="shared" si="34" ref="C55:I55">IF(+(C40-C42-C185)=0,0,+C191*100/(C40-C42-C185))</f>
        <v>57.221457386871116</v>
      </c>
      <c r="D55" s="10">
        <f t="shared" si="34"/>
        <v>57.13724700272359</v>
      </c>
      <c r="E55" s="10">
        <f t="shared" si="34"/>
        <v>97.16599190283401</v>
      </c>
      <c r="F55" s="10">
        <f t="shared" si="34"/>
        <v>40.331002060535944</v>
      </c>
      <c r="G55" s="10">
        <f t="shared" si="34"/>
        <v>40.29052694783164</v>
      </c>
      <c r="H55" s="10">
        <f t="shared" si="34"/>
        <v>16.978534206044387</v>
      </c>
      <c r="I55" s="10">
        <f t="shared" si="34"/>
        <v>0</v>
      </c>
    </row>
    <row r="56" spans="1:9" ht="12.75">
      <c r="A56" s="40" t="s">
        <v>75</v>
      </c>
      <c r="B56" s="10">
        <f>IF(B186=0,0,B47*100/B186)</f>
        <v>3.899961633052529</v>
      </c>
      <c r="C56" s="10">
        <f aca="true" t="shared" si="35" ref="C56:I56">IF(C186=0,0,C47*100/C186)</f>
        <v>27.80314381581925</v>
      </c>
      <c r="D56" s="10">
        <f t="shared" si="35"/>
        <v>40.50414072347452</v>
      </c>
      <c r="E56" s="10">
        <f t="shared" si="35"/>
        <v>55.32693125008234</v>
      </c>
      <c r="F56" s="10">
        <f t="shared" si="35"/>
        <v>13.399287313199778</v>
      </c>
      <c r="G56" s="10">
        <f t="shared" si="35"/>
        <v>25.645260861488897</v>
      </c>
      <c r="H56" s="10">
        <f t="shared" si="35"/>
        <v>4.33742057750063</v>
      </c>
      <c r="I56" s="10">
        <f t="shared" si="35"/>
        <v>11.068036331957455</v>
      </c>
    </row>
    <row r="57" spans="1:9" ht="12.75">
      <c r="A57" s="40" t="s">
        <v>76</v>
      </c>
      <c r="B57" s="15">
        <f>IF(B188=0,0,B187/B188)</f>
        <v>3.1673119105227205</v>
      </c>
      <c r="C57" s="15">
        <f aca="true" t="shared" si="36" ref="C57:I57">IF(C188=0,0,C187/C188)</f>
        <v>1.0400733704777096</v>
      </c>
      <c r="D57" s="15">
        <f t="shared" si="36"/>
        <v>1.01962222477628</v>
      </c>
      <c r="E57" s="15">
        <f t="shared" si="36"/>
        <v>1.0213620189557913</v>
      </c>
      <c r="F57" s="15">
        <f t="shared" si="36"/>
        <v>1.6170150325935075</v>
      </c>
      <c r="G57" s="15">
        <f t="shared" si="36"/>
        <v>1.501385160385717</v>
      </c>
      <c r="H57" s="15">
        <f t="shared" si="36"/>
        <v>1.8089533477171604</v>
      </c>
      <c r="I57" s="15">
        <f t="shared" si="36"/>
        <v>1.1649465756386692</v>
      </c>
    </row>
    <row r="58" spans="1:9" ht="12.75">
      <c r="A58" s="40" t="s">
        <v>77</v>
      </c>
      <c r="B58" s="15">
        <f>IF(B188=0,0,B189/B188)</f>
        <v>2.3225212355550964</v>
      </c>
      <c r="C58" s="15">
        <f aca="true" t="shared" si="37" ref="C58:I58">IF(C188=0,0,C189/C188)</f>
        <v>0.40853774812876975</v>
      </c>
      <c r="D58" s="15">
        <f t="shared" si="37"/>
        <v>0.30010867479873676</v>
      </c>
      <c r="E58" s="15">
        <f t="shared" si="37"/>
        <v>0.3090141309469141</v>
      </c>
      <c r="F58" s="15">
        <f t="shared" si="37"/>
        <v>0.7814858637596845</v>
      </c>
      <c r="G58" s="15">
        <f t="shared" si="37"/>
        <v>0.7523260744171265</v>
      </c>
      <c r="H58" s="15">
        <f t="shared" si="37"/>
        <v>0.3608999609815763</v>
      </c>
      <c r="I58" s="15">
        <f t="shared" si="37"/>
        <v>0.4833111433570221</v>
      </c>
    </row>
    <row r="59" spans="1:9" ht="12.75">
      <c r="A59" s="40" t="s">
        <v>78</v>
      </c>
      <c r="B59" s="10">
        <f>IF(B5=0,0,(B176+B181)*100/B5)</f>
        <v>13.401726887835492</v>
      </c>
      <c r="C59" s="10">
        <f aca="true" t="shared" si="38" ref="C59:I59">IF(C5=0,0,(C176+C181)*100/C5)</f>
        <v>9.648767019493926</v>
      </c>
      <c r="D59" s="10">
        <f t="shared" si="38"/>
        <v>11.812831266783192</v>
      </c>
      <c r="E59" s="10">
        <f t="shared" si="38"/>
        <v>8.436075670420099</v>
      </c>
      <c r="F59" s="10">
        <f t="shared" si="38"/>
        <v>8.122123390630628</v>
      </c>
      <c r="G59" s="10">
        <f t="shared" si="38"/>
        <v>12.09889414004569</v>
      </c>
      <c r="H59" s="10">
        <f t="shared" si="38"/>
        <v>11.161691888046288</v>
      </c>
      <c r="I59" s="10">
        <f t="shared" si="38"/>
        <v>11.728243303818545</v>
      </c>
    </row>
    <row r="60" spans="1:9" ht="12.75">
      <c r="A60" s="40" t="s">
        <v>79</v>
      </c>
      <c r="B60" s="15">
        <f>IF(+(B180+B193)=0,0,+(B5-B163)/(B180+B193))</f>
        <v>22.505749712798686</v>
      </c>
      <c r="C60" s="15">
        <f aca="true" t="shared" si="39" ref="C60:I60">IF(+(C180+C193)=0,0,+(C5-C163)/(C180+C193))</f>
        <v>34.70125081836164</v>
      </c>
      <c r="D60" s="15">
        <f t="shared" si="39"/>
        <v>17.660273049546305</v>
      </c>
      <c r="E60" s="15">
        <f t="shared" si="39"/>
        <v>30.027711662721874</v>
      </c>
      <c r="F60" s="15">
        <f t="shared" si="39"/>
        <v>30.938553123253243</v>
      </c>
      <c r="G60" s="15">
        <f t="shared" si="39"/>
        <v>12.719881025423017</v>
      </c>
      <c r="H60" s="15">
        <f t="shared" si="39"/>
        <v>13.414465408627343</v>
      </c>
      <c r="I60" s="15">
        <f t="shared" si="39"/>
        <v>43.40340856125486</v>
      </c>
    </row>
    <row r="61" spans="1:9" ht="12.75">
      <c r="A61" s="37" t="s">
        <v>80</v>
      </c>
      <c r="B61" s="7"/>
      <c r="C61" s="7"/>
      <c r="D61" s="7"/>
      <c r="E61" s="7"/>
      <c r="F61" s="7"/>
      <c r="G61" s="7"/>
      <c r="H61" s="7"/>
      <c r="I61" s="7"/>
    </row>
    <row r="62" spans="1:9" ht="12.75">
      <c r="A62" s="38" t="s">
        <v>81</v>
      </c>
      <c r="B62" s="6"/>
      <c r="C62" s="6"/>
      <c r="D62" s="6"/>
      <c r="E62" s="6"/>
      <c r="F62" s="6"/>
      <c r="G62" s="6"/>
      <c r="H62" s="6"/>
      <c r="I62" s="6"/>
    </row>
    <row r="63" spans="1:9" ht="12.75">
      <c r="A63" s="37" t="s">
        <v>82</v>
      </c>
      <c r="B63" s="4">
        <v>529266069</v>
      </c>
      <c r="C63" s="4">
        <v>2916114827</v>
      </c>
      <c r="D63" s="4">
        <v>2635485000</v>
      </c>
      <c r="E63" s="4">
        <v>969500000</v>
      </c>
      <c r="F63" s="4">
        <v>1159840000</v>
      </c>
      <c r="G63" s="4">
        <v>2092512000</v>
      </c>
      <c r="H63" s="4">
        <v>1051356294</v>
      </c>
      <c r="I63" s="4">
        <v>684445627</v>
      </c>
    </row>
    <row r="64" spans="1:9" ht="12.75">
      <c r="A64" s="40" t="s">
        <v>83</v>
      </c>
      <c r="B64" s="14">
        <v>158500000</v>
      </c>
      <c r="C64" s="14">
        <v>1343534600</v>
      </c>
      <c r="D64" s="14">
        <v>1734480000</v>
      </c>
      <c r="E64" s="14">
        <v>447500000</v>
      </c>
      <c r="F64" s="14">
        <v>529760000</v>
      </c>
      <c r="G64" s="14">
        <v>636422000</v>
      </c>
      <c r="H64" s="14">
        <v>325356848</v>
      </c>
      <c r="I64" s="14">
        <v>229792351</v>
      </c>
    </row>
    <row r="65" spans="1:9" ht="12.75">
      <c r="A65" s="40" t="s">
        <v>84</v>
      </c>
      <c r="B65" s="14">
        <v>91000000</v>
      </c>
      <c r="C65" s="14">
        <v>576953963</v>
      </c>
      <c r="D65" s="14">
        <v>545500000</v>
      </c>
      <c r="E65" s="14">
        <v>149928571</v>
      </c>
      <c r="F65" s="14">
        <v>257000000</v>
      </c>
      <c r="G65" s="14">
        <v>813191000</v>
      </c>
      <c r="H65" s="14">
        <v>255062870</v>
      </c>
      <c r="I65" s="14">
        <v>167503276</v>
      </c>
    </row>
    <row r="66" spans="1:9" ht="12.75">
      <c r="A66" s="40" t="s">
        <v>85</v>
      </c>
      <c r="B66" s="14">
        <v>258055969</v>
      </c>
      <c r="C66" s="14">
        <v>698711138</v>
      </c>
      <c r="D66" s="14">
        <v>246560000</v>
      </c>
      <c r="E66" s="14">
        <v>355071429</v>
      </c>
      <c r="F66" s="14">
        <v>255100000</v>
      </c>
      <c r="G66" s="14">
        <v>558701000</v>
      </c>
      <c r="H66" s="14">
        <v>456136576</v>
      </c>
      <c r="I66" s="14">
        <v>269950000</v>
      </c>
    </row>
    <row r="67" spans="1:9" ht="12.75">
      <c r="A67" s="40" t="s">
        <v>86</v>
      </c>
      <c r="B67" s="14">
        <v>21710100</v>
      </c>
      <c r="C67" s="14">
        <v>296915126</v>
      </c>
      <c r="D67" s="14">
        <v>108945000</v>
      </c>
      <c r="E67" s="14">
        <v>17000000</v>
      </c>
      <c r="F67" s="14">
        <v>117980000</v>
      </c>
      <c r="G67" s="14">
        <v>84198000</v>
      </c>
      <c r="H67" s="14">
        <v>14800000</v>
      </c>
      <c r="I67" s="14">
        <v>17200000</v>
      </c>
    </row>
    <row r="68" spans="1:9" ht="12.75">
      <c r="A68" s="37" t="s">
        <v>87</v>
      </c>
      <c r="B68" s="4">
        <v>333220661</v>
      </c>
      <c r="C68" s="4">
        <v>1530912691</v>
      </c>
      <c r="D68" s="4">
        <v>3802944000</v>
      </c>
      <c r="E68" s="4">
        <v>1554085350</v>
      </c>
      <c r="F68" s="4">
        <v>1477368621</v>
      </c>
      <c r="G68" s="4">
        <v>2106035000</v>
      </c>
      <c r="H68" s="4">
        <v>465792327</v>
      </c>
      <c r="I68" s="4">
        <v>522538796</v>
      </c>
    </row>
    <row r="69" spans="1:9" ht="12.75">
      <c r="A69" s="40" t="s">
        <v>88</v>
      </c>
      <c r="B69" s="14">
        <v>68220661</v>
      </c>
      <c r="C69" s="14">
        <v>124796261</v>
      </c>
      <c r="D69" s="14">
        <v>995615000</v>
      </c>
      <c r="E69" s="14">
        <v>78000000</v>
      </c>
      <c r="F69" s="14">
        <v>62700000</v>
      </c>
      <c r="G69" s="14">
        <v>230674000</v>
      </c>
      <c r="H69" s="14">
        <v>184742220</v>
      </c>
      <c r="I69" s="14">
        <v>69006560</v>
      </c>
    </row>
    <row r="70" spans="1:9" ht="12.75">
      <c r="A70" s="40" t="s">
        <v>89</v>
      </c>
      <c r="B70" s="14">
        <v>265000000</v>
      </c>
      <c r="C70" s="14">
        <v>1395549179</v>
      </c>
      <c r="D70" s="14">
        <v>2764949000</v>
      </c>
      <c r="E70" s="14">
        <v>1473085350</v>
      </c>
      <c r="F70" s="14">
        <v>1403943621</v>
      </c>
      <c r="G70" s="14">
        <v>1875361000</v>
      </c>
      <c r="H70" s="14">
        <v>281050107</v>
      </c>
      <c r="I70" s="14">
        <v>418599686</v>
      </c>
    </row>
    <row r="71" spans="1:9" ht="12.75">
      <c r="A71" s="40" t="s">
        <v>90</v>
      </c>
      <c r="B71" s="14">
        <v>0</v>
      </c>
      <c r="C71" s="14">
        <v>10567251</v>
      </c>
      <c r="D71" s="14">
        <v>42380000</v>
      </c>
      <c r="E71" s="14">
        <v>3000000</v>
      </c>
      <c r="F71" s="14">
        <v>10725000</v>
      </c>
      <c r="G71" s="14">
        <v>0</v>
      </c>
      <c r="H71" s="14">
        <v>0</v>
      </c>
      <c r="I71" s="14">
        <v>34932550</v>
      </c>
    </row>
    <row r="72" spans="1:9" ht="12.75">
      <c r="A72" s="37" t="s">
        <v>91</v>
      </c>
      <c r="B72" s="4">
        <v>59300000</v>
      </c>
      <c r="C72" s="4">
        <v>536233814</v>
      </c>
      <c r="D72" s="4">
        <v>1723143000</v>
      </c>
      <c r="E72" s="4">
        <v>381481060</v>
      </c>
      <c r="F72" s="4">
        <v>598432906</v>
      </c>
      <c r="G72" s="4">
        <v>241283000</v>
      </c>
      <c r="H72" s="4">
        <v>145150699</v>
      </c>
      <c r="I72" s="4">
        <v>110900000</v>
      </c>
    </row>
    <row r="73" spans="1:9" ht="12.75">
      <c r="A73" s="37" t="s">
        <v>92</v>
      </c>
      <c r="B73" s="4">
        <v>305567500</v>
      </c>
      <c r="C73" s="4">
        <v>797057999</v>
      </c>
      <c r="D73" s="4">
        <v>1735281000</v>
      </c>
      <c r="E73" s="4">
        <v>941500072</v>
      </c>
      <c r="F73" s="4">
        <v>1218221900</v>
      </c>
      <c r="G73" s="4">
        <v>1514950999</v>
      </c>
      <c r="H73" s="4">
        <v>130841219</v>
      </c>
      <c r="I73" s="4">
        <v>294625620</v>
      </c>
    </row>
    <row r="74" spans="1:9" ht="12.75">
      <c r="A74" s="37" t="s">
        <v>93</v>
      </c>
      <c r="B74" s="4">
        <v>48000000</v>
      </c>
      <c r="C74" s="4">
        <v>500000</v>
      </c>
      <c r="D74" s="4">
        <v>0</v>
      </c>
      <c r="E74" s="4">
        <v>10000000</v>
      </c>
      <c r="F74" s="4">
        <v>17700000</v>
      </c>
      <c r="G74" s="4">
        <v>92145000</v>
      </c>
      <c r="H74" s="4">
        <v>750000</v>
      </c>
      <c r="I74" s="4">
        <v>0</v>
      </c>
    </row>
    <row r="75" spans="1:9" ht="25.5">
      <c r="A75" s="46" t="s">
        <v>94</v>
      </c>
      <c r="B75" s="47"/>
      <c r="C75" s="47"/>
      <c r="D75" s="47"/>
      <c r="E75" s="47"/>
      <c r="F75" s="47"/>
      <c r="G75" s="47"/>
      <c r="H75" s="47"/>
      <c r="I75" s="47"/>
    </row>
    <row r="76" spans="1:9" ht="12.75">
      <c r="A76" s="38" t="s">
        <v>82</v>
      </c>
      <c r="B76" s="16">
        <f>IF(B40=0,0,B63*100/B40)</f>
        <v>41.49953452540005</v>
      </c>
      <c r="C76" s="16">
        <f aca="true" t="shared" si="40" ref="C76:I76">IF(C40=0,0,C63*100/C40)</f>
        <v>50.444662945305254</v>
      </c>
      <c r="D76" s="16">
        <f t="shared" si="40"/>
        <v>26.62952556736975</v>
      </c>
      <c r="E76" s="16">
        <f t="shared" si="40"/>
        <v>25.13894171214238</v>
      </c>
      <c r="F76" s="16">
        <f t="shared" si="40"/>
        <v>25.938131459719536</v>
      </c>
      <c r="G76" s="16">
        <f t="shared" si="40"/>
        <v>34.60455775953014</v>
      </c>
      <c r="H76" s="16">
        <f t="shared" si="40"/>
        <v>58.60760571188898</v>
      </c>
      <c r="I76" s="16">
        <f t="shared" si="40"/>
        <v>42.445976071356476</v>
      </c>
    </row>
    <row r="77" spans="1:9" ht="12.75">
      <c r="A77" s="40" t="s">
        <v>95</v>
      </c>
      <c r="B77" s="10">
        <f>IF(B40=0,0,B64*100/B40)</f>
        <v>12.427919731759545</v>
      </c>
      <c r="C77" s="10">
        <f aca="true" t="shared" si="41" ref="C77:I77">IF(C40=0,0,C64*100/C40)</f>
        <v>23.24124874125045</v>
      </c>
      <c r="D77" s="10">
        <f t="shared" si="41"/>
        <v>17.525571007268674</v>
      </c>
      <c r="E77" s="10">
        <f t="shared" si="41"/>
        <v>11.603585782551537</v>
      </c>
      <c r="F77" s="10">
        <f t="shared" si="41"/>
        <v>11.847310423938666</v>
      </c>
      <c r="G77" s="10">
        <f t="shared" si="41"/>
        <v>10.524719503847859</v>
      </c>
      <c r="H77" s="10">
        <f t="shared" si="41"/>
        <v>18.136939848145328</v>
      </c>
      <c r="I77" s="10">
        <f t="shared" si="41"/>
        <v>14.250599678280578</v>
      </c>
    </row>
    <row r="78" spans="1:9" ht="12.75">
      <c r="A78" s="40" t="s">
        <v>96</v>
      </c>
      <c r="B78" s="10">
        <f>IF(B40=0,0,B65*100/B40)</f>
        <v>7.135272527382451</v>
      </c>
      <c r="C78" s="10">
        <f aca="true" t="shared" si="42" ref="C78:I78">IF(C40=0,0,C65*100/C40)</f>
        <v>9.980487712287578</v>
      </c>
      <c r="D78" s="10">
        <f t="shared" si="42"/>
        <v>5.5118531112869915</v>
      </c>
      <c r="E78" s="10">
        <f t="shared" si="42"/>
        <v>3.8876179549807124</v>
      </c>
      <c r="F78" s="10">
        <f t="shared" si="42"/>
        <v>5.747430494850946</v>
      </c>
      <c r="G78" s="10">
        <f t="shared" si="42"/>
        <v>13.448006476918687</v>
      </c>
      <c r="H78" s="10">
        <f t="shared" si="42"/>
        <v>14.218418819588857</v>
      </c>
      <c r="I78" s="10">
        <f t="shared" si="42"/>
        <v>10.387735364944948</v>
      </c>
    </row>
    <row r="79" spans="1:9" ht="12.75">
      <c r="A79" s="40" t="s">
        <v>97</v>
      </c>
      <c r="B79" s="10">
        <f>IF(B40=0,0,B66*100/B40)</f>
        <v>20.23406226519514</v>
      </c>
      <c r="C79" s="10">
        <f aca="true" t="shared" si="43" ref="C79:I79">IF(C40=0,0,C66*100/C40)</f>
        <v>12.086714667817388</v>
      </c>
      <c r="D79" s="10">
        <f t="shared" si="43"/>
        <v>2.491296980969607</v>
      </c>
      <c r="E79" s="10">
        <f t="shared" si="43"/>
        <v>9.20693136387633</v>
      </c>
      <c r="F79" s="10">
        <f t="shared" si="43"/>
        <v>5.704939763566055</v>
      </c>
      <c r="G79" s="10">
        <f t="shared" si="43"/>
        <v>9.239421816843702</v>
      </c>
      <c r="H79" s="10">
        <f t="shared" si="43"/>
        <v>25.427224576047557</v>
      </c>
      <c r="I79" s="10">
        <f t="shared" si="43"/>
        <v>16.74098100485443</v>
      </c>
    </row>
    <row r="80" spans="1:9" ht="12.75">
      <c r="A80" s="40" t="s">
        <v>98</v>
      </c>
      <c r="B80" s="10">
        <f>IF(B40=0,0,B67*100/B40)</f>
        <v>1.7022800010629204</v>
      </c>
      <c r="C80" s="10">
        <f aca="true" t="shared" si="44" ref="C80:I80">IF(C40=0,0,C67*100/C40)</f>
        <v>5.136211823949839</v>
      </c>
      <c r="D80" s="10">
        <f t="shared" si="44"/>
        <v>1.1008044678444755</v>
      </c>
      <c r="E80" s="10">
        <f t="shared" si="44"/>
        <v>0.44080661073380145</v>
      </c>
      <c r="F80" s="10">
        <f t="shared" si="44"/>
        <v>2.63845077736387</v>
      </c>
      <c r="G80" s="10">
        <f t="shared" si="44"/>
        <v>1.3924099619198929</v>
      </c>
      <c r="H80" s="10">
        <f t="shared" si="44"/>
        <v>0.825022468107236</v>
      </c>
      <c r="I80" s="10">
        <f t="shared" si="44"/>
        <v>1.0666600232765187</v>
      </c>
    </row>
    <row r="81" spans="1:9" ht="12.75">
      <c r="A81" s="37" t="s">
        <v>87</v>
      </c>
      <c r="B81" s="17">
        <f>IF(B40=0,0,B68*100/B40)</f>
        <v>26.12769481307166</v>
      </c>
      <c r="C81" s="17">
        <f aca="true" t="shared" si="45" ref="C81:I81">IF(C40=0,0,C68*100/C40)</f>
        <v>26.48262475165737</v>
      </c>
      <c r="D81" s="17">
        <f t="shared" si="45"/>
        <v>38.425790501283586</v>
      </c>
      <c r="E81" s="17">
        <f t="shared" si="45"/>
        <v>40.29712328967962</v>
      </c>
      <c r="F81" s="17">
        <f t="shared" si="45"/>
        <v>33.03919635981046</v>
      </c>
      <c r="G81" s="17">
        <f t="shared" si="45"/>
        <v>34.82819204912185</v>
      </c>
      <c r="H81" s="17">
        <f t="shared" si="45"/>
        <v>25.965482111280593</v>
      </c>
      <c r="I81" s="17">
        <f t="shared" si="45"/>
        <v>32.40530490140954</v>
      </c>
    </row>
    <row r="82" spans="1:9" ht="12.75">
      <c r="A82" s="40" t="s">
        <v>99</v>
      </c>
      <c r="B82" s="10">
        <f>IF(B40=0,0,B69*100/B40)</f>
        <v>5.349153936628257</v>
      </c>
      <c r="C82" s="10">
        <f aca="true" t="shared" si="46" ref="C82:I82">IF(C40=0,0,C69*100/C40)</f>
        <v>2.1587988458793785</v>
      </c>
      <c r="D82" s="10">
        <f t="shared" si="46"/>
        <v>10.059915005305221</v>
      </c>
      <c r="E82" s="10">
        <f t="shared" si="46"/>
        <v>2.0225244492492065</v>
      </c>
      <c r="F82" s="10">
        <f t="shared" si="46"/>
        <v>1.4021941324013785</v>
      </c>
      <c r="G82" s="10">
        <f t="shared" si="46"/>
        <v>3.814731651059519</v>
      </c>
      <c r="H82" s="10">
        <f t="shared" si="46"/>
        <v>10.298410966757432</v>
      </c>
      <c r="I82" s="10">
        <f t="shared" si="46"/>
        <v>4.279449935804214</v>
      </c>
    </row>
    <row r="83" spans="1:9" ht="12.75">
      <c r="A83" s="40" t="s">
        <v>100</v>
      </c>
      <c r="B83" s="10">
        <f>IF(B40=0,0,B70*100/B40)</f>
        <v>20.7785408764434</v>
      </c>
      <c r="C83" s="10">
        <f aca="true" t="shared" si="47" ref="C83:I83">IF(C40=0,0,C70*100/C40)</f>
        <v>24.141027406206618</v>
      </c>
      <c r="D83" s="10">
        <f t="shared" si="47"/>
        <v>27.93765856681917</v>
      </c>
      <c r="E83" s="10">
        <f t="shared" si="47"/>
        <v>38.196809438536214</v>
      </c>
      <c r="F83" s="10">
        <f t="shared" si="47"/>
        <v>31.39715323107727</v>
      </c>
      <c r="G83" s="10">
        <f t="shared" si="47"/>
        <v>31.013460398062332</v>
      </c>
      <c r="H83" s="10">
        <f t="shared" si="47"/>
        <v>15.667071144523161</v>
      </c>
      <c r="I83" s="10">
        <f t="shared" si="47"/>
        <v>25.95950876815717</v>
      </c>
    </row>
    <row r="84" spans="1:9" ht="12.75">
      <c r="A84" s="40" t="s">
        <v>101</v>
      </c>
      <c r="B84" s="10">
        <f>IF(B40=0,0,B71*100/B40)</f>
        <v>0</v>
      </c>
      <c r="C84" s="10">
        <f aca="true" t="shared" si="48" ref="C84:I84">IF(C40=0,0,C71*100/C40)</f>
        <v>0.18279849957137503</v>
      </c>
      <c r="D84" s="10">
        <f t="shared" si="48"/>
        <v>0.4282169291591984</v>
      </c>
      <c r="E84" s="10">
        <f t="shared" si="48"/>
        <v>0.07778940189420025</v>
      </c>
      <c r="F84" s="10">
        <f t="shared" si="48"/>
        <v>0.23984899633181475</v>
      </c>
      <c r="G84" s="10">
        <f t="shared" si="48"/>
        <v>0</v>
      </c>
      <c r="H84" s="10">
        <f t="shared" si="48"/>
        <v>0</v>
      </c>
      <c r="I84" s="10">
        <f t="shared" si="48"/>
        <v>2.1663461974481484</v>
      </c>
    </row>
    <row r="85" spans="1:9" ht="12.75">
      <c r="A85" s="37" t="s">
        <v>91</v>
      </c>
      <c r="B85" s="17">
        <f>IF(B40=0,0,B72*100/B40)</f>
        <v>4.649688581030542</v>
      </c>
      <c r="C85" s="17">
        <f aca="true" t="shared" si="49" ref="C85:I85">IF(C40=0,0,C72*100/C40)</f>
        <v>9.276086715327931</v>
      </c>
      <c r="D85" s="17">
        <f t="shared" si="49"/>
        <v>17.41101944224088</v>
      </c>
      <c r="E85" s="17">
        <f t="shared" si="49"/>
        <v>9.891727830455173</v>
      </c>
      <c r="F85" s="17">
        <f t="shared" si="49"/>
        <v>13.383079895201048</v>
      </c>
      <c r="G85" s="17">
        <f t="shared" si="49"/>
        <v>3.990176166202493</v>
      </c>
      <c r="H85" s="17">
        <f t="shared" si="49"/>
        <v>8.091391076788549</v>
      </c>
      <c r="I85" s="17">
        <f t="shared" si="49"/>
        <v>6.877476545428251</v>
      </c>
    </row>
    <row r="86" spans="1:9" ht="12.75">
      <c r="A86" s="37" t="s">
        <v>92</v>
      </c>
      <c r="B86" s="17">
        <f>IF(B40=0,0,B73*100/B40)</f>
        <v>23.959421846274036</v>
      </c>
      <c r="C86" s="17">
        <f aca="true" t="shared" si="50" ref="C86:I86">IF(C40=0,0,C73*100/C40)</f>
        <v>13.787976294739526</v>
      </c>
      <c r="D86" s="17">
        <f t="shared" si="50"/>
        <v>17.533664489105778</v>
      </c>
      <c r="E86" s="17">
        <f t="shared" si="50"/>
        <v>24.412909161408823</v>
      </c>
      <c r="F86" s="17">
        <f t="shared" si="50"/>
        <v>27.24375757803603</v>
      </c>
      <c r="G86" s="17">
        <f t="shared" si="50"/>
        <v>25.05324191581859</v>
      </c>
      <c r="H86" s="17">
        <f t="shared" si="50"/>
        <v>7.293712529022931</v>
      </c>
      <c r="I86" s="17">
        <f t="shared" si="50"/>
        <v>18.27124248180574</v>
      </c>
    </row>
    <row r="87" spans="1:9" ht="12.75">
      <c r="A87" s="37" t="s">
        <v>93</v>
      </c>
      <c r="B87" s="17">
        <f>IF(B40=0,0,B74*100/B40)</f>
        <v>3.7636602342237104</v>
      </c>
      <c r="C87" s="17">
        <f aca="true" t="shared" si="51" ref="C87:I87">IF(C40=0,0,C74*100/C40)</f>
        <v>0.008649292969920702</v>
      </c>
      <c r="D87" s="17">
        <f t="shared" si="51"/>
        <v>0</v>
      </c>
      <c r="E87" s="17">
        <f t="shared" si="51"/>
        <v>0.25929800631400085</v>
      </c>
      <c r="F87" s="17">
        <f t="shared" si="51"/>
        <v>0.395834707232925</v>
      </c>
      <c r="G87" s="17">
        <f t="shared" si="51"/>
        <v>1.523832109326926</v>
      </c>
      <c r="H87" s="17">
        <f t="shared" si="51"/>
        <v>0.04180857101894778</v>
      </c>
      <c r="I87" s="17">
        <f t="shared" si="51"/>
        <v>0</v>
      </c>
    </row>
    <row r="88" spans="1:9" ht="12.75">
      <c r="A88" s="38" t="s">
        <v>102</v>
      </c>
      <c r="B88" s="6"/>
      <c r="C88" s="6"/>
      <c r="D88" s="6"/>
      <c r="E88" s="6"/>
      <c r="F88" s="6"/>
      <c r="G88" s="6"/>
      <c r="H88" s="6"/>
      <c r="I88" s="6"/>
    </row>
    <row r="89" spans="1:9" ht="12.75">
      <c r="A89" s="40" t="s">
        <v>103</v>
      </c>
      <c r="B89" s="14">
        <v>11197291000</v>
      </c>
      <c r="C89" s="14">
        <v>38924165067</v>
      </c>
      <c r="D89" s="14">
        <v>61033327038</v>
      </c>
      <c r="E89" s="14">
        <v>33427935741</v>
      </c>
      <c r="F89" s="14">
        <v>46349665684</v>
      </c>
      <c r="G89" s="14">
        <v>45276545308</v>
      </c>
      <c r="H89" s="14">
        <v>13707173473</v>
      </c>
      <c r="I89" s="14">
        <v>14178811892</v>
      </c>
    </row>
    <row r="90" spans="1:9" ht="12.75">
      <c r="A90" s="40" t="s">
        <v>104</v>
      </c>
      <c r="B90" s="14">
        <v>745426630</v>
      </c>
      <c r="C90" s="14">
        <v>2744583163</v>
      </c>
      <c r="D90" s="14">
        <v>6552677250</v>
      </c>
      <c r="E90" s="14">
        <v>1663950072</v>
      </c>
      <c r="F90" s="14">
        <v>1970120341</v>
      </c>
      <c r="G90" s="14">
        <v>2929619272</v>
      </c>
      <c r="H90" s="14">
        <v>521942691</v>
      </c>
      <c r="I90" s="14">
        <v>752558215</v>
      </c>
    </row>
    <row r="91" spans="1:9" ht="12.75">
      <c r="A91" s="40" t="s">
        <v>105</v>
      </c>
      <c r="B91" s="14">
        <v>372009710</v>
      </c>
      <c r="C91" s="14">
        <v>3571736183</v>
      </c>
      <c r="D91" s="14">
        <v>4235390220</v>
      </c>
      <c r="E91" s="14">
        <v>1513028100</v>
      </c>
      <c r="F91" s="14">
        <v>2719614911</v>
      </c>
      <c r="G91" s="14">
        <v>3152219100</v>
      </c>
      <c r="H91" s="14">
        <v>423657032</v>
      </c>
      <c r="I91" s="14">
        <v>524729090</v>
      </c>
    </row>
    <row r="92" spans="1:9" ht="12.75">
      <c r="A92" s="40" t="s">
        <v>106</v>
      </c>
      <c r="B92" s="10">
        <f>IF(B176=0,0,B90*100/B176)</f>
        <v>104.66341470773352</v>
      </c>
      <c r="C92" s="10">
        <f aca="true" t="shared" si="52" ref="C92:I92">IF(C176=0,0,C90*100/C176)</f>
        <v>131.3306549961656</v>
      </c>
      <c r="D92" s="10">
        <f t="shared" si="52"/>
        <v>199.8555299390888</v>
      </c>
      <c r="E92" s="10">
        <f t="shared" si="52"/>
        <v>139.9712289422645</v>
      </c>
      <c r="F92" s="10">
        <f t="shared" si="52"/>
        <v>120.92851263034511</v>
      </c>
      <c r="G92" s="10">
        <f t="shared" si="52"/>
        <v>136.55473555521124</v>
      </c>
      <c r="H92" s="10">
        <f t="shared" si="52"/>
        <v>98.9681751549203</v>
      </c>
      <c r="I92" s="10">
        <f t="shared" si="52"/>
        <v>86.13004353539763</v>
      </c>
    </row>
    <row r="93" spans="1:9" ht="12.75">
      <c r="A93" s="40" t="s">
        <v>107</v>
      </c>
      <c r="B93" s="10">
        <f>IF(B89=0,0,B91*100/B89)</f>
        <v>3.3223188537298887</v>
      </c>
      <c r="C93" s="10">
        <f aca="true" t="shared" si="53" ref="C93:I93">IF(C89=0,0,C91*100/C89)</f>
        <v>9.176140777463011</v>
      </c>
      <c r="D93" s="10">
        <f t="shared" si="53"/>
        <v>6.9394713110805855</v>
      </c>
      <c r="E93" s="10">
        <f t="shared" si="53"/>
        <v>4.526238508183567</v>
      </c>
      <c r="F93" s="10">
        <f t="shared" si="53"/>
        <v>5.8676041582298115</v>
      </c>
      <c r="G93" s="10">
        <f t="shared" si="53"/>
        <v>6.962145805419983</v>
      </c>
      <c r="H93" s="10">
        <f t="shared" si="53"/>
        <v>3.0907687338641154</v>
      </c>
      <c r="I93" s="10">
        <f t="shared" si="53"/>
        <v>3.7007973164244024</v>
      </c>
    </row>
    <row r="94" spans="1:9" ht="12.75">
      <c r="A94" s="40" t="s">
        <v>108</v>
      </c>
      <c r="B94" s="10">
        <f>IF(B89=0,0,(B91+B90)*100/B89)</f>
        <v>9.979523975933107</v>
      </c>
      <c r="C94" s="10">
        <f aca="true" t="shared" si="54" ref="C94:I94">IF(C89=0,0,(C91+C90)*100/C89)</f>
        <v>16.227244271335675</v>
      </c>
      <c r="D94" s="10">
        <f t="shared" si="54"/>
        <v>17.675699480192574</v>
      </c>
      <c r="E94" s="10">
        <f t="shared" si="54"/>
        <v>9.503961586546236</v>
      </c>
      <c r="F94" s="10">
        <f t="shared" si="54"/>
        <v>10.118164139464131</v>
      </c>
      <c r="G94" s="10">
        <f t="shared" si="54"/>
        <v>13.432646706208365</v>
      </c>
      <c r="H94" s="10">
        <f t="shared" si="54"/>
        <v>6.898575587903775</v>
      </c>
      <c r="I94" s="10">
        <f t="shared" si="54"/>
        <v>9.008422671300645</v>
      </c>
    </row>
    <row r="95" spans="1:9" ht="12.75">
      <c r="A95" s="40" t="s">
        <v>109</v>
      </c>
      <c r="B95" s="10">
        <f>IF(B89=0,0,B176*100/B89)</f>
        <v>6.36058468070536</v>
      </c>
      <c r="C95" s="10">
        <f aca="true" t="shared" si="55" ref="C95:I95">IF(C89=0,0,C176*100/C89)</f>
        <v>5.368970020044849</v>
      </c>
      <c r="D95" s="10">
        <f t="shared" si="55"/>
        <v>5.371994546452698</v>
      </c>
      <c r="E95" s="10">
        <f t="shared" si="55"/>
        <v>3.5562473202374223</v>
      </c>
      <c r="F95" s="10">
        <f t="shared" si="55"/>
        <v>3.514936129436614</v>
      </c>
      <c r="G95" s="10">
        <f t="shared" si="55"/>
        <v>4.738393637159699</v>
      </c>
      <c r="H95" s="10">
        <f t="shared" si="55"/>
        <v>3.847506380792705</v>
      </c>
      <c r="I95" s="10">
        <f t="shared" si="55"/>
        <v>6.16233910609243</v>
      </c>
    </row>
    <row r="96" spans="1:9" ht="12.75">
      <c r="A96" s="40" t="s">
        <v>110</v>
      </c>
      <c r="B96" s="10">
        <f>IF(B5=0,0,B91*100/B5)</f>
        <v>6.5041125739024945</v>
      </c>
      <c r="C96" s="10">
        <f aca="true" t="shared" si="56" ref="C96:I96">IF(C5=0,0,C91*100/C5)</f>
        <v>11.258838462580899</v>
      </c>
      <c r="D96" s="10">
        <f t="shared" si="56"/>
        <v>9.67237017535514</v>
      </c>
      <c r="E96" s="10">
        <f t="shared" si="56"/>
        <v>5.753870533986469</v>
      </c>
      <c r="F96" s="10">
        <f t="shared" si="56"/>
        <v>9.23316850560574</v>
      </c>
      <c r="G96" s="10">
        <f t="shared" si="56"/>
        <v>10.673083905675364</v>
      </c>
      <c r="H96" s="10">
        <f t="shared" si="56"/>
        <v>6.285482236060218</v>
      </c>
      <c r="I96" s="10">
        <f t="shared" si="56"/>
        <v>5.905482780570817</v>
      </c>
    </row>
    <row r="97" spans="1:9" ht="12.75">
      <c r="A97" s="38" t="s">
        <v>111</v>
      </c>
      <c r="B97" s="6"/>
      <c r="C97" s="6"/>
      <c r="D97" s="6"/>
      <c r="E97" s="6"/>
      <c r="F97" s="6"/>
      <c r="G97" s="6"/>
      <c r="H97" s="6"/>
      <c r="I97" s="6"/>
    </row>
    <row r="98" spans="1:9" ht="12.75">
      <c r="A98" s="37" t="s">
        <v>112</v>
      </c>
      <c r="B98" s="7"/>
      <c r="C98" s="7"/>
      <c r="D98" s="7"/>
      <c r="E98" s="7"/>
      <c r="F98" s="7"/>
      <c r="G98" s="7"/>
      <c r="H98" s="7"/>
      <c r="I98" s="7"/>
    </row>
    <row r="99" spans="1:9" ht="12.75">
      <c r="A99" s="39" t="s">
        <v>113</v>
      </c>
      <c r="B99" s="18">
        <v>9.9</v>
      </c>
      <c r="C99" s="18">
        <v>6</v>
      </c>
      <c r="D99" s="18">
        <v>6</v>
      </c>
      <c r="E99" s="18">
        <v>8</v>
      </c>
      <c r="F99" s="18">
        <v>7.5</v>
      </c>
      <c r="G99" s="18">
        <v>6.9</v>
      </c>
      <c r="H99" s="18">
        <v>6</v>
      </c>
      <c r="I99" s="18">
        <v>9.5</v>
      </c>
    </row>
    <row r="100" spans="1:9" ht="12.75">
      <c r="A100" s="40" t="s">
        <v>114</v>
      </c>
      <c r="B100" s="19">
        <v>0</v>
      </c>
      <c r="C100" s="19">
        <v>0</v>
      </c>
      <c r="D100" s="19">
        <v>12.1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</row>
    <row r="101" spans="1:9" ht="12.75">
      <c r="A101" s="40" t="s">
        <v>115</v>
      </c>
      <c r="B101" s="19">
        <v>12.2</v>
      </c>
      <c r="C101" s="19">
        <v>7.8</v>
      </c>
      <c r="D101" s="19">
        <v>12</v>
      </c>
      <c r="E101" s="19">
        <v>9.9</v>
      </c>
      <c r="F101" s="19">
        <v>12.2</v>
      </c>
      <c r="G101" s="19">
        <v>12.2</v>
      </c>
      <c r="H101" s="19">
        <v>18.9</v>
      </c>
      <c r="I101" s="19">
        <v>12.2</v>
      </c>
    </row>
    <row r="102" spans="1:9" ht="12.75">
      <c r="A102" s="40" t="s">
        <v>116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13</v>
      </c>
    </row>
    <row r="103" spans="1:9" ht="12.75">
      <c r="A103" s="40" t="s">
        <v>117</v>
      </c>
      <c r="B103" s="19">
        <v>11</v>
      </c>
      <c r="C103" s="19">
        <v>9.1</v>
      </c>
      <c r="D103" s="19">
        <v>13.3</v>
      </c>
      <c r="E103" s="19">
        <v>13.5</v>
      </c>
      <c r="F103" s="19">
        <v>14.5</v>
      </c>
      <c r="G103" s="19">
        <v>9.5</v>
      </c>
      <c r="H103" s="19">
        <v>8.6</v>
      </c>
      <c r="I103" s="19">
        <v>13</v>
      </c>
    </row>
    <row r="104" spans="1:9" ht="12.75">
      <c r="A104" s="40" t="s">
        <v>118</v>
      </c>
      <c r="B104" s="19">
        <v>9.5</v>
      </c>
      <c r="C104" s="19">
        <v>9.1</v>
      </c>
      <c r="D104" s="19">
        <v>15</v>
      </c>
      <c r="E104" s="19">
        <v>9</v>
      </c>
      <c r="F104" s="19">
        <v>9.5</v>
      </c>
      <c r="G104" s="19">
        <v>7.9</v>
      </c>
      <c r="H104" s="19">
        <v>-7.9</v>
      </c>
      <c r="I104" s="19">
        <v>12</v>
      </c>
    </row>
    <row r="105" spans="1:9" ht="12.75">
      <c r="A105" s="40" t="s">
        <v>119</v>
      </c>
      <c r="B105" s="19">
        <v>9.5</v>
      </c>
      <c r="C105" s="19">
        <v>5.5</v>
      </c>
      <c r="D105" s="19">
        <v>8</v>
      </c>
      <c r="E105" s="19">
        <v>14.9</v>
      </c>
      <c r="F105" s="19">
        <v>8</v>
      </c>
      <c r="G105" s="19">
        <v>7.9</v>
      </c>
      <c r="H105" s="19">
        <v>7.4</v>
      </c>
      <c r="I105" s="19">
        <v>11</v>
      </c>
    </row>
    <row r="106" spans="1:9" ht="12.75">
      <c r="A106" s="40" t="s">
        <v>93</v>
      </c>
      <c r="B106" s="19">
        <v>9.9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</row>
    <row r="107" spans="1:9" ht="12.75">
      <c r="A107" s="37" t="s">
        <v>120</v>
      </c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39" t="s">
        <v>113</v>
      </c>
      <c r="B108" s="20">
        <v>301.31</v>
      </c>
      <c r="C108" s="20">
        <v>169.17</v>
      </c>
      <c r="D108" s="20">
        <v>163.28</v>
      </c>
      <c r="E108" s="20">
        <v>358.79</v>
      </c>
      <c r="F108" s="20">
        <v>272.09</v>
      </c>
      <c r="G108" s="20">
        <v>353.57</v>
      </c>
      <c r="H108" s="20">
        <v>219.69</v>
      </c>
      <c r="I108" s="20">
        <v>231.26</v>
      </c>
    </row>
    <row r="109" spans="1:9" ht="12.75">
      <c r="A109" s="40" t="s">
        <v>114</v>
      </c>
      <c r="B109" s="21">
        <v>0</v>
      </c>
      <c r="C109" s="21">
        <v>0</v>
      </c>
      <c r="D109" s="21">
        <v>415.46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</row>
    <row r="110" spans="1:9" ht="12.75">
      <c r="A110" s="40" t="s">
        <v>115</v>
      </c>
      <c r="B110" s="21">
        <v>786.37</v>
      </c>
      <c r="C110" s="21">
        <v>726.3</v>
      </c>
      <c r="D110" s="21">
        <v>507.65</v>
      </c>
      <c r="E110" s="21">
        <v>701.66</v>
      </c>
      <c r="F110" s="21">
        <v>470.51</v>
      </c>
      <c r="G110" s="21">
        <v>646.95</v>
      </c>
      <c r="H110" s="21">
        <v>697.5</v>
      </c>
      <c r="I110" s="21">
        <v>619.99</v>
      </c>
    </row>
    <row r="111" spans="1:9" ht="12.75">
      <c r="A111" s="40" t="s">
        <v>116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21.6</v>
      </c>
      <c r="I111" s="21">
        <v>33.84</v>
      </c>
    </row>
    <row r="112" spans="1:9" ht="12.75">
      <c r="A112" s="40" t="s">
        <v>117</v>
      </c>
      <c r="B112" s="21">
        <v>368.76</v>
      </c>
      <c r="C112" s="21">
        <v>269.8</v>
      </c>
      <c r="D112" s="21">
        <v>268.85</v>
      </c>
      <c r="E112" s="21">
        <v>319.29</v>
      </c>
      <c r="F112" s="21">
        <v>263.76</v>
      </c>
      <c r="G112" s="21">
        <v>349.34</v>
      </c>
      <c r="H112" s="21">
        <v>331.41</v>
      </c>
      <c r="I112" s="21">
        <v>266.66</v>
      </c>
    </row>
    <row r="113" spans="1:9" ht="12.75">
      <c r="A113" s="40" t="s">
        <v>118</v>
      </c>
      <c r="B113" s="21">
        <v>97.21</v>
      </c>
      <c r="C113" s="21">
        <v>193.9</v>
      </c>
      <c r="D113" s="21">
        <v>135.75</v>
      </c>
      <c r="E113" s="21">
        <v>155.41</v>
      </c>
      <c r="F113" s="21">
        <v>119.94</v>
      </c>
      <c r="G113" s="21">
        <v>69.89</v>
      </c>
      <c r="H113" s="21">
        <v>91.41</v>
      </c>
      <c r="I113" s="21">
        <v>188.65</v>
      </c>
    </row>
    <row r="114" spans="1:9" ht="12.75">
      <c r="A114" s="40" t="s">
        <v>119</v>
      </c>
      <c r="B114" s="21">
        <v>170.74</v>
      </c>
      <c r="C114" s="21">
        <v>101.26</v>
      </c>
      <c r="D114" s="21">
        <v>138.94</v>
      </c>
      <c r="E114" s="21">
        <v>76.1</v>
      </c>
      <c r="F114" s="21">
        <v>138.51</v>
      </c>
      <c r="G114" s="21">
        <v>61</v>
      </c>
      <c r="H114" s="21">
        <v>85.34</v>
      </c>
      <c r="I114" s="21">
        <v>85.75</v>
      </c>
    </row>
    <row r="115" spans="1:9" ht="12.75">
      <c r="A115" s="40" t="s">
        <v>93</v>
      </c>
      <c r="B115" s="21">
        <v>36.94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</row>
    <row r="116" spans="1:9" ht="12.75">
      <c r="A116" s="44" t="s">
        <v>121</v>
      </c>
      <c r="B116" s="48">
        <v>1761.33</v>
      </c>
      <c r="C116" s="48">
        <v>1460.44</v>
      </c>
      <c r="D116" s="48">
        <v>1629.93</v>
      </c>
      <c r="E116" s="48">
        <v>1611.25</v>
      </c>
      <c r="F116" s="48">
        <v>1264.81</v>
      </c>
      <c r="G116" s="48">
        <v>1480.75</v>
      </c>
      <c r="H116" s="48">
        <v>1446.96</v>
      </c>
      <c r="I116" s="48">
        <v>1426.17</v>
      </c>
    </row>
    <row r="117" spans="1:9" ht="12.75">
      <c r="A117" s="38" t="s">
        <v>122</v>
      </c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40" t="s">
        <v>123</v>
      </c>
      <c r="B118" s="22">
        <v>234093</v>
      </c>
      <c r="C118" s="22">
        <v>1134925</v>
      </c>
      <c r="D118" s="22">
        <v>1434856</v>
      </c>
      <c r="E118" s="22">
        <v>911536</v>
      </c>
      <c r="F118" s="22">
        <v>848591</v>
      </c>
      <c r="G118" s="22">
        <v>1061000</v>
      </c>
      <c r="H118" s="22">
        <v>178083</v>
      </c>
      <c r="I118" s="22">
        <v>356721</v>
      </c>
    </row>
    <row r="119" spans="1:9" ht="12.75">
      <c r="A119" s="38" t="s">
        <v>124</v>
      </c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40" t="s">
        <v>125</v>
      </c>
      <c r="B120" s="22">
        <v>6</v>
      </c>
      <c r="C120" s="22">
        <v>6</v>
      </c>
      <c r="D120" s="22">
        <v>6</v>
      </c>
      <c r="E120" s="22">
        <v>12</v>
      </c>
      <c r="F120" s="22">
        <v>9</v>
      </c>
      <c r="G120" s="22">
        <v>9</v>
      </c>
      <c r="H120" s="22">
        <v>10</v>
      </c>
      <c r="I120" s="22">
        <v>8</v>
      </c>
    </row>
    <row r="121" spans="1:9" ht="12.75">
      <c r="A121" s="40" t="s">
        <v>126</v>
      </c>
      <c r="B121" s="22">
        <v>50</v>
      </c>
      <c r="C121" s="22">
        <v>60</v>
      </c>
      <c r="D121" s="22">
        <v>150</v>
      </c>
      <c r="E121" s="22">
        <v>100</v>
      </c>
      <c r="F121" s="22">
        <v>100</v>
      </c>
      <c r="G121" s="22">
        <v>65</v>
      </c>
      <c r="H121" s="22">
        <v>50</v>
      </c>
      <c r="I121" s="22">
        <v>75</v>
      </c>
    </row>
    <row r="122" spans="1:9" ht="25.5">
      <c r="A122" s="37" t="s">
        <v>127</v>
      </c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39" t="s">
        <v>128</v>
      </c>
      <c r="B123" s="23">
        <v>50000</v>
      </c>
      <c r="C123" s="23">
        <v>1134925</v>
      </c>
      <c r="D123" s="23">
        <v>1325531</v>
      </c>
      <c r="E123" s="23">
        <v>413085</v>
      </c>
      <c r="F123" s="23">
        <v>679974</v>
      </c>
      <c r="G123" s="23">
        <v>521374</v>
      </c>
      <c r="H123" s="23">
        <v>45000</v>
      </c>
      <c r="I123" s="23">
        <v>75071</v>
      </c>
    </row>
    <row r="124" spans="1:9" ht="12.75">
      <c r="A124" s="40" t="s">
        <v>129</v>
      </c>
      <c r="B124" s="22">
        <v>64100</v>
      </c>
      <c r="C124" s="22">
        <v>1134925</v>
      </c>
      <c r="D124" s="22">
        <v>226802</v>
      </c>
      <c r="E124" s="22">
        <v>120000</v>
      </c>
      <c r="F124" s="22">
        <v>657974</v>
      </c>
      <c r="G124" s="22">
        <v>386872</v>
      </c>
      <c r="H124" s="22">
        <v>45000</v>
      </c>
      <c r="I124" s="22">
        <v>75309</v>
      </c>
    </row>
    <row r="125" spans="1:9" ht="12.75">
      <c r="A125" s="40" t="s">
        <v>130</v>
      </c>
      <c r="B125" s="22">
        <v>50000</v>
      </c>
      <c r="C125" s="22">
        <v>382028</v>
      </c>
      <c r="D125" s="22">
        <v>29612</v>
      </c>
      <c r="E125" s="22">
        <v>120000</v>
      </c>
      <c r="F125" s="22">
        <v>336100</v>
      </c>
      <c r="G125" s="22">
        <v>112960</v>
      </c>
      <c r="H125" s="22">
        <v>15584</v>
      </c>
      <c r="I125" s="22">
        <v>64747</v>
      </c>
    </row>
    <row r="126" spans="1:9" ht="12.75">
      <c r="A126" s="40" t="s">
        <v>131</v>
      </c>
      <c r="B126" s="22">
        <v>34000</v>
      </c>
      <c r="C126" s="22">
        <v>445882</v>
      </c>
      <c r="D126" s="22">
        <v>245000</v>
      </c>
      <c r="E126" s="22">
        <v>413085</v>
      </c>
      <c r="F126" s="22">
        <v>279699</v>
      </c>
      <c r="G126" s="22">
        <v>559560</v>
      </c>
      <c r="H126" s="22">
        <v>45000</v>
      </c>
      <c r="I126" s="22">
        <v>66898</v>
      </c>
    </row>
    <row r="127" spans="1:9" ht="12.75">
      <c r="A127" s="37" t="s">
        <v>132</v>
      </c>
      <c r="B127" s="24">
        <v>227104842</v>
      </c>
      <c r="C127" s="24">
        <v>1984824423</v>
      </c>
      <c r="D127" s="24">
        <v>895192529</v>
      </c>
      <c r="E127" s="24">
        <v>1348264188</v>
      </c>
      <c r="F127" s="24">
        <v>1785177348</v>
      </c>
      <c r="G127" s="24">
        <v>1415233130</v>
      </c>
      <c r="H127" s="24">
        <v>223464326</v>
      </c>
      <c r="I127" s="24">
        <v>319506510</v>
      </c>
    </row>
    <row r="128" spans="1:9" ht="12.75">
      <c r="A128" s="39" t="s">
        <v>128</v>
      </c>
      <c r="B128" s="13">
        <v>39725164</v>
      </c>
      <c r="C128" s="13">
        <v>730124895</v>
      </c>
      <c r="D128" s="13">
        <v>667496529</v>
      </c>
      <c r="E128" s="13">
        <v>725643441</v>
      </c>
      <c r="F128" s="13">
        <v>857886591</v>
      </c>
      <c r="G128" s="13">
        <v>705558160</v>
      </c>
      <c r="H128" s="13">
        <v>97446906</v>
      </c>
      <c r="I128" s="13">
        <v>79349560</v>
      </c>
    </row>
    <row r="129" spans="1:9" ht="12.75">
      <c r="A129" s="40" t="s">
        <v>129</v>
      </c>
      <c r="B129" s="14">
        <v>74773464</v>
      </c>
      <c r="C129" s="14">
        <v>605330037</v>
      </c>
      <c r="D129" s="14">
        <v>74812000</v>
      </c>
      <c r="E129" s="14">
        <v>30700903</v>
      </c>
      <c r="F129" s="14">
        <v>334580650</v>
      </c>
      <c r="G129" s="14">
        <v>207754760</v>
      </c>
      <c r="H129" s="14">
        <v>39015819</v>
      </c>
      <c r="I129" s="14">
        <v>115302450</v>
      </c>
    </row>
    <row r="130" spans="1:9" ht="12.75">
      <c r="A130" s="40" t="s">
        <v>130</v>
      </c>
      <c r="B130" s="14">
        <v>42945161</v>
      </c>
      <c r="C130" s="14">
        <v>295425211</v>
      </c>
      <c r="D130" s="14">
        <v>5884000</v>
      </c>
      <c r="E130" s="14">
        <v>167490245</v>
      </c>
      <c r="F130" s="14">
        <v>380547545</v>
      </c>
      <c r="G130" s="14">
        <v>96800000</v>
      </c>
      <c r="H130" s="14">
        <v>6895320</v>
      </c>
      <c r="I130" s="14">
        <v>46401940</v>
      </c>
    </row>
    <row r="131" spans="1:9" ht="12.75">
      <c r="A131" s="40" t="s">
        <v>131</v>
      </c>
      <c r="B131" s="14">
        <v>69661053</v>
      </c>
      <c r="C131" s="14">
        <v>353944280</v>
      </c>
      <c r="D131" s="14">
        <v>147000000</v>
      </c>
      <c r="E131" s="14">
        <v>424429599</v>
      </c>
      <c r="F131" s="14">
        <v>212162562</v>
      </c>
      <c r="G131" s="14">
        <v>405120210</v>
      </c>
      <c r="H131" s="14">
        <v>80106281</v>
      </c>
      <c r="I131" s="14">
        <v>78452560</v>
      </c>
    </row>
    <row r="132" spans="1:9" ht="12.75">
      <c r="A132" s="37" t="s">
        <v>133</v>
      </c>
      <c r="B132" s="25">
        <f>SUM(B133:B136)</f>
        <v>4868.773698907957</v>
      </c>
      <c r="C132" s="25">
        <f aca="true" t="shared" si="57" ref="C132:I132">SUM(C133:C136)</f>
        <v>2743.8048352571677</v>
      </c>
      <c r="D132" s="25">
        <f t="shared" si="57"/>
        <v>1632.1283837312321</v>
      </c>
      <c r="E132" s="25">
        <f t="shared" si="57"/>
        <v>4435.700383931879</v>
      </c>
      <c r="F132" s="25">
        <f t="shared" si="57"/>
        <v>3660.9313575957776</v>
      </c>
      <c r="G132" s="25">
        <f t="shared" si="57"/>
        <v>3471.216801103895</v>
      </c>
      <c r="H132" s="25">
        <f t="shared" si="57"/>
        <v>5255.1060767510835</v>
      </c>
      <c r="I132" s="25">
        <f t="shared" si="57"/>
        <v>4477.436101095093</v>
      </c>
    </row>
    <row r="133" spans="1:9" ht="12.75">
      <c r="A133" s="39" t="s">
        <v>128</v>
      </c>
      <c r="B133" s="26">
        <f>IF(B123=0,0,B128/B123)</f>
        <v>794.50328</v>
      </c>
      <c r="C133" s="26">
        <f aca="true" t="shared" si="58" ref="C133:I133">IF(C123=0,0,C128/C123)</f>
        <v>643.3243562349935</v>
      </c>
      <c r="D133" s="26">
        <f t="shared" si="58"/>
        <v>503.56915756779733</v>
      </c>
      <c r="E133" s="26">
        <f t="shared" si="58"/>
        <v>1756.644373434039</v>
      </c>
      <c r="F133" s="26">
        <f t="shared" si="58"/>
        <v>1261.6461673534577</v>
      </c>
      <c r="G133" s="26">
        <f t="shared" si="58"/>
        <v>1353.2668679297394</v>
      </c>
      <c r="H133" s="26">
        <f t="shared" si="58"/>
        <v>2165.4868</v>
      </c>
      <c r="I133" s="26">
        <f t="shared" si="58"/>
        <v>1056.9935128078753</v>
      </c>
    </row>
    <row r="134" spans="1:9" ht="12.75">
      <c r="A134" s="40" t="s">
        <v>129</v>
      </c>
      <c r="B134" s="27">
        <f>IF(B124=0,0,B129/B124)</f>
        <v>1166.5126989079563</v>
      </c>
      <c r="C134" s="27">
        <f aca="true" t="shared" si="59" ref="C134:I134">IF(C124=0,0,C129/C124)</f>
        <v>533.3656735026543</v>
      </c>
      <c r="D134" s="27">
        <f t="shared" si="59"/>
        <v>329.8559977425243</v>
      </c>
      <c r="E134" s="27">
        <f t="shared" si="59"/>
        <v>255.84085833333333</v>
      </c>
      <c r="F134" s="27">
        <f t="shared" si="59"/>
        <v>508.50132376051334</v>
      </c>
      <c r="G134" s="27">
        <f t="shared" si="59"/>
        <v>537.0116214148348</v>
      </c>
      <c r="H134" s="27">
        <f t="shared" si="59"/>
        <v>867.0182</v>
      </c>
      <c r="I134" s="27">
        <f t="shared" si="59"/>
        <v>1531.058040871609</v>
      </c>
    </row>
    <row r="135" spans="1:9" ht="12.75">
      <c r="A135" s="40" t="s">
        <v>130</v>
      </c>
      <c r="B135" s="27">
        <f>IF(B125=0,0,B130/B125)</f>
        <v>858.90322</v>
      </c>
      <c r="C135" s="27">
        <f aca="true" t="shared" si="60" ref="C135:I135">IF(C125=0,0,C130/C125)</f>
        <v>773.3077444585214</v>
      </c>
      <c r="D135" s="27">
        <f t="shared" si="60"/>
        <v>198.70322842091045</v>
      </c>
      <c r="E135" s="27">
        <f t="shared" si="60"/>
        <v>1395.7520416666666</v>
      </c>
      <c r="F135" s="27">
        <f t="shared" si="60"/>
        <v>1132.2450014876524</v>
      </c>
      <c r="G135" s="27">
        <f t="shared" si="60"/>
        <v>856.9405099150142</v>
      </c>
      <c r="H135" s="27">
        <f t="shared" si="60"/>
        <v>442.46149897330594</v>
      </c>
      <c r="I135" s="27">
        <f t="shared" si="60"/>
        <v>716.6654825706211</v>
      </c>
    </row>
    <row r="136" spans="1:9" ht="12.75">
      <c r="A136" s="40" t="s">
        <v>131</v>
      </c>
      <c r="B136" s="27">
        <f>IF(B126=0,0,B131/B126)</f>
        <v>2048.8545</v>
      </c>
      <c r="C136" s="27">
        <f aca="true" t="shared" si="61" ref="C136:I136">IF(C126=0,0,C131/C126)</f>
        <v>793.8070610609982</v>
      </c>
      <c r="D136" s="27">
        <f t="shared" si="61"/>
        <v>600</v>
      </c>
      <c r="E136" s="27">
        <f t="shared" si="61"/>
        <v>1027.4631104978394</v>
      </c>
      <c r="F136" s="27">
        <f t="shared" si="61"/>
        <v>758.5388649941544</v>
      </c>
      <c r="G136" s="27">
        <f t="shared" si="61"/>
        <v>723.9978018443062</v>
      </c>
      <c r="H136" s="27">
        <f t="shared" si="61"/>
        <v>1780.1395777777777</v>
      </c>
      <c r="I136" s="27">
        <f t="shared" si="61"/>
        <v>1172.719064844988</v>
      </c>
    </row>
    <row r="137" spans="1:9" ht="25.5">
      <c r="A137" s="37" t="s">
        <v>134</v>
      </c>
      <c r="B137" s="28">
        <f>+B132*B123</f>
        <v>243438684.94539782</v>
      </c>
      <c r="C137" s="28">
        <f aca="true" t="shared" si="62" ref="C137:I137">+C132*C123</f>
        <v>3114012702.654241</v>
      </c>
      <c r="D137" s="28">
        <f t="shared" si="62"/>
        <v>2163436768.615644</v>
      </c>
      <c r="E137" s="28">
        <f t="shared" si="62"/>
        <v>1832321293.0965002</v>
      </c>
      <c r="F137" s="28">
        <f t="shared" si="62"/>
        <v>2489338138.9498315</v>
      </c>
      <c r="G137" s="28">
        <f t="shared" si="62"/>
        <v>1809802188.4587421</v>
      </c>
      <c r="H137" s="28">
        <f t="shared" si="62"/>
        <v>236479773.45379877</v>
      </c>
      <c r="I137" s="28">
        <f t="shared" si="62"/>
        <v>336125605.5453098</v>
      </c>
    </row>
    <row r="138" spans="1:9" ht="25.5">
      <c r="A138" s="38" t="s">
        <v>135</v>
      </c>
      <c r="B138" s="29">
        <v>227104842</v>
      </c>
      <c r="C138" s="29">
        <v>1541573557</v>
      </c>
      <c r="D138" s="29">
        <v>912223425</v>
      </c>
      <c r="E138" s="29">
        <v>1454612117</v>
      </c>
      <c r="F138" s="29">
        <v>1568990934</v>
      </c>
      <c r="G138" s="29">
        <v>1415233130</v>
      </c>
      <c r="H138" s="29">
        <v>174385616</v>
      </c>
      <c r="I138" s="29">
        <v>318506510</v>
      </c>
    </row>
    <row r="139" spans="1:9" ht="12.75">
      <c r="A139" s="39" t="s">
        <v>136</v>
      </c>
      <c r="B139" s="13">
        <v>655141000</v>
      </c>
      <c r="C139" s="13">
        <v>1809797000</v>
      </c>
      <c r="D139" s="13">
        <v>2864065000</v>
      </c>
      <c r="E139" s="13">
        <v>1654390000</v>
      </c>
      <c r="F139" s="13">
        <v>2181182000</v>
      </c>
      <c r="G139" s="13">
        <v>2115453000</v>
      </c>
      <c r="H139" s="13">
        <v>596652000</v>
      </c>
      <c r="I139" s="13">
        <v>774616000</v>
      </c>
    </row>
    <row r="140" spans="1:9" ht="12.75">
      <c r="A140" s="41" t="s">
        <v>137</v>
      </c>
      <c r="B140" s="42" t="str">
        <f>IF(B10&gt;0,"Funded","Unfunded")</f>
        <v>Funded</v>
      </c>
      <c r="C140" s="42" t="str">
        <f aca="true" t="shared" si="63" ref="C140:I140">IF(C10&gt;0,"Funded","Unfunded")</f>
        <v>Funded</v>
      </c>
      <c r="D140" s="42" t="str">
        <f t="shared" si="63"/>
        <v>Unfunded</v>
      </c>
      <c r="E140" s="42" t="str">
        <f t="shared" si="63"/>
        <v>Unfunded</v>
      </c>
      <c r="F140" s="42" t="str">
        <f t="shared" si="63"/>
        <v>Funded</v>
      </c>
      <c r="G140" s="42" t="str">
        <f t="shared" si="63"/>
        <v>Funded</v>
      </c>
      <c r="H140" s="42" t="str">
        <f t="shared" si="63"/>
        <v>Funded</v>
      </c>
      <c r="I140" s="42" t="str">
        <f t="shared" si="63"/>
        <v>Funded</v>
      </c>
    </row>
    <row r="141" spans="1:9" ht="12.75" hidden="1">
      <c r="A141" s="32" t="s">
        <v>138</v>
      </c>
      <c r="B141" s="33">
        <v>3960121356</v>
      </c>
      <c r="C141" s="33">
        <v>25320257022</v>
      </c>
      <c r="D141" s="33">
        <v>35133258305</v>
      </c>
      <c r="E141" s="33">
        <v>20583936610</v>
      </c>
      <c r="F141" s="33">
        <v>23133485718</v>
      </c>
      <c r="G141" s="33">
        <v>24825714504</v>
      </c>
      <c r="H141" s="33">
        <v>5166172412</v>
      </c>
      <c r="I141" s="33">
        <v>6547925903</v>
      </c>
    </row>
    <row r="142" spans="1:9" ht="12.75" hidden="1">
      <c r="A142" s="9" t="s">
        <v>139</v>
      </c>
      <c r="B142" s="14">
        <v>3608783434</v>
      </c>
      <c r="C142" s="14">
        <v>23894560369</v>
      </c>
      <c r="D142" s="14">
        <v>33051322550</v>
      </c>
      <c r="E142" s="14">
        <v>21262997551</v>
      </c>
      <c r="F142" s="14">
        <v>23721753355</v>
      </c>
      <c r="G142" s="14">
        <v>23029719049</v>
      </c>
      <c r="H142" s="14">
        <v>4561976382</v>
      </c>
      <c r="I142" s="14">
        <v>6345621740</v>
      </c>
    </row>
    <row r="143" spans="1:9" ht="12.75" hidden="1">
      <c r="A143" s="9" t="s">
        <v>140</v>
      </c>
      <c r="B143" s="14">
        <v>727870851</v>
      </c>
      <c r="C143" s="14">
        <v>3903173944</v>
      </c>
      <c r="D143" s="14">
        <v>4116973000</v>
      </c>
      <c r="E143" s="14">
        <v>1291992506</v>
      </c>
      <c r="F143" s="14">
        <v>2474566750</v>
      </c>
      <c r="G143" s="14">
        <v>3070382861</v>
      </c>
      <c r="H143" s="14">
        <v>1408094389</v>
      </c>
      <c r="I143" s="14">
        <v>1142417780</v>
      </c>
    </row>
    <row r="144" spans="1:9" ht="12.75" hidden="1">
      <c r="A144" s="9" t="s">
        <v>141</v>
      </c>
      <c r="B144" s="14">
        <v>2383434000</v>
      </c>
      <c r="C144" s="14">
        <v>7518401000</v>
      </c>
      <c r="D144" s="14">
        <v>7595787284</v>
      </c>
      <c r="E144" s="14">
        <v>1918010021</v>
      </c>
      <c r="F144" s="14">
        <v>5754206615</v>
      </c>
      <c r="G144" s="14">
        <v>5490785965</v>
      </c>
      <c r="H144" s="14">
        <v>680173569</v>
      </c>
      <c r="I144" s="14">
        <v>1194875000</v>
      </c>
    </row>
    <row r="145" spans="1:9" ht="12.75" hidden="1">
      <c r="A145" s="9" t="s">
        <v>142</v>
      </c>
      <c r="B145" s="14">
        <v>774300000</v>
      </c>
      <c r="C145" s="14">
        <v>6907829357</v>
      </c>
      <c r="D145" s="14">
        <v>13971505007</v>
      </c>
      <c r="E145" s="14">
        <v>5041702839</v>
      </c>
      <c r="F145" s="14">
        <v>4960804492</v>
      </c>
      <c r="G145" s="14">
        <v>6367255265</v>
      </c>
      <c r="H145" s="14">
        <v>1535455468</v>
      </c>
      <c r="I145" s="14">
        <v>2097522919</v>
      </c>
    </row>
    <row r="146" spans="1:9" ht="12.75" hidden="1">
      <c r="A146" s="9" t="s">
        <v>143</v>
      </c>
      <c r="B146" s="14">
        <v>671945000</v>
      </c>
      <c r="C146" s="14">
        <v>4740731102</v>
      </c>
      <c r="D146" s="14">
        <v>5494860546</v>
      </c>
      <c r="E146" s="14">
        <v>2857768265</v>
      </c>
      <c r="F146" s="14">
        <v>4521925968</v>
      </c>
      <c r="G146" s="14">
        <v>3188743028</v>
      </c>
      <c r="H146" s="14">
        <v>1492016575</v>
      </c>
      <c r="I146" s="14">
        <v>1174058181</v>
      </c>
    </row>
    <row r="147" spans="1:9" ht="12.75" hidden="1">
      <c r="A147" s="9" t="s">
        <v>144</v>
      </c>
      <c r="B147" s="14">
        <v>98188000</v>
      </c>
      <c r="C147" s="14">
        <v>504937840</v>
      </c>
      <c r="D147" s="14">
        <v>4649675145</v>
      </c>
      <c r="E147" s="14">
        <v>720977637</v>
      </c>
      <c r="F147" s="14">
        <v>486351171</v>
      </c>
      <c r="G147" s="14">
        <v>2877060998</v>
      </c>
      <c r="H147" s="14">
        <v>969133548</v>
      </c>
      <c r="I147" s="14">
        <v>395587666</v>
      </c>
    </row>
    <row r="148" spans="1:9" ht="12.75" hidden="1">
      <c r="A148" s="9" t="s">
        <v>145</v>
      </c>
      <c r="B148" s="14">
        <v>60000</v>
      </c>
      <c r="C148" s="14">
        <v>94141580</v>
      </c>
      <c r="D148" s="14">
        <v>117006251</v>
      </c>
      <c r="E148" s="14">
        <v>161230113</v>
      </c>
      <c r="F148" s="14">
        <v>2477000</v>
      </c>
      <c r="G148" s="14">
        <v>97097706</v>
      </c>
      <c r="H148" s="14">
        <v>19552978</v>
      </c>
      <c r="I148" s="14">
        <v>12091250</v>
      </c>
    </row>
    <row r="149" spans="1:9" ht="12.75" hidden="1">
      <c r="A149" s="9" t="s">
        <v>146</v>
      </c>
      <c r="B149" s="14">
        <v>0</v>
      </c>
      <c r="C149" s="14">
        <v>3728138756</v>
      </c>
      <c r="D149" s="14">
        <v>3578540731</v>
      </c>
      <c r="E149" s="14">
        <v>1074348219</v>
      </c>
      <c r="F149" s="14">
        <v>2847623657</v>
      </c>
      <c r="G149" s="14">
        <v>4094352100</v>
      </c>
      <c r="H149" s="14">
        <v>1114607658</v>
      </c>
      <c r="I149" s="14">
        <v>83130000</v>
      </c>
    </row>
    <row r="150" spans="1:9" ht="12.75" hidden="1">
      <c r="A150" s="9" t="s">
        <v>147</v>
      </c>
      <c r="B150" s="14">
        <v>3152043896</v>
      </c>
      <c r="C150" s="14">
        <v>23623238082</v>
      </c>
      <c r="D150" s="14">
        <v>30557759095</v>
      </c>
      <c r="E150" s="14">
        <v>19234778708</v>
      </c>
      <c r="F150" s="14">
        <v>20668551754</v>
      </c>
      <c r="G150" s="14">
        <v>23310894650</v>
      </c>
      <c r="H150" s="14">
        <v>4238149249</v>
      </c>
      <c r="I150" s="14">
        <v>6028337580</v>
      </c>
    </row>
    <row r="151" spans="1:9" ht="12.75" hidden="1">
      <c r="A151" s="9" t="s">
        <v>148</v>
      </c>
      <c r="B151" s="14">
        <v>245009326</v>
      </c>
      <c r="C151" s="14">
        <v>1798370767</v>
      </c>
      <c r="D151" s="14">
        <v>2135425000</v>
      </c>
      <c r="E151" s="14">
        <v>1063227742</v>
      </c>
      <c r="F151" s="14">
        <v>1435562441</v>
      </c>
      <c r="G151" s="14">
        <v>644931230</v>
      </c>
      <c r="H151" s="14">
        <v>242626112</v>
      </c>
      <c r="I151" s="14">
        <v>379383790</v>
      </c>
    </row>
    <row r="152" spans="1:9" ht="12.75" hidden="1">
      <c r="A152" s="9" t="s">
        <v>149</v>
      </c>
      <c r="B152" s="14">
        <v>1609418924</v>
      </c>
      <c r="C152" s="14">
        <v>4337986072</v>
      </c>
      <c r="D152" s="14">
        <v>6721273529</v>
      </c>
      <c r="E152" s="14">
        <v>4224129862</v>
      </c>
      <c r="F152" s="14">
        <v>5573596559</v>
      </c>
      <c r="G152" s="14">
        <v>3334565319</v>
      </c>
      <c r="H152" s="14">
        <v>1198765998</v>
      </c>
      <c r="I152" s="14">
        <v>1538371456</v>
      </c>
    </row>
    <row r="153" spans="1:9" ht="12.75" hidden="1">
      <c r="A153" s="9" t="s">
        <v>150</v>
      </c>
      <c r="B153" s="14">
        <v>40</v>
      </c>
      <c r="C153" s="14">
        <v>40</v>
      </c>
      <c r="D153" s="14">
        <v>40</v>
      </c>
      <c r="E153" s="14">
        <v>81</v>
      </c>
      <c r="F153" s="14">
        <v>40</v>
      </c>
      <c r="G153" s="14">
        <v>40</v>
      </c>
      <c r="H153" s="14">
        <v>40</v>
      </c>
      <c r="I153" s="14">
        <v>40</v>
      </c>
    </row>
    <row r="154" spans="1:9" ht="12.75" hidden="1">
      <c r="A154" s="9" t="s">
        <v>151</v>
      </c>
      <c r="B154" s="14">
        <v>4761340447</v>
      </c>
      <c r="C154" s="14">
        <v>28436210391</v>
      </c>
      <c r="D154" s="14">
        <v>38844218000</v>
      </c>
      <c r="E154" s="14">
        <v>24939484039</v>
      </c>
      <c r="F154" s="14">
        <v>26310700762</v>
      </c>
      <c r="G154" s="14">
        <v>26725375219</v>
      </c>
      <c r="H154" s="14">
        <v>6312594088</v>
      </c>
      <c r="I154" s="14">
        <v>8119587739</v>
      </c>
    </row>
    <row r="155" spans="1:9" ht="12.75" hidden="1">
      <c r="A155" s="9" t="s">
        <v>152</v>
      </c>
      <c r="B155" s="14">
        <v>902841980</v>
      </c>
      <c r="C155" s="14">
        <v>6546155461</v>
      </c>
      <c r="D155" s="14">
        <v>7518682000</v>
      </c>
      <c r="E155" s="14">
        <v>5236387300</v>
      </c>
      <c r="F155" s="14">
        <v>4307780339</v>
      </c>
      <c r="G155" s="14">
        <v>5803862627</v>
      </c>
      <c r="H155" s="14">
        <v>913072817</v>
      </c>
      <c r="I155" s="14">
        <v>1504945280</v>
      </c>
    </row>
    <row r="156" spans="1:9" ht="12.75" hidden="1">
      <c r="A156" s="9" t="s">
        <v>153</v>
      </c>
      <c r="B156" s="14">
        <v>796667651</v>
      </c>
      <c r="C156" s="14">
        <v>5942512865</v>
      </c>
      <c r="D156" s="14">
        <v>7610948000</v>
      </c>
      <c r="E156" s="14">
        <v>4888153500</v>
      </c>
      <c r="F156" s="14">
        <v>4025720996</v>
      </c>
      <c r="G156" s="14">
        <v>5352283252</v>
      </c>
      <c r="H156" s="14">
        <v>1084200413</v>
      </c>
      <c r="I156" s="14">
        <v>1373532540</v>
      </c>
    </row>
    <row r="157" spans="1:9" ht="12.75" hidden="1">
      <c r="A157" s="9" t="s">
        <v>154</v>
      </c>
      <c r="B157" s="14">
        <v>1658671213</v>
      </c>
      <c r="C157" s="14">
        <v>11137789686</v>
      </c>
      <c r="D157" s="14">
        <v>15015734550</v>
      </c>
      <c r="E157" s="14">
        <v>10518071300</v>
      </c>
      <c r="F157" s="14">
        <v>13153808325</v>
      </c>
      <c r="G157" s="14">
        <v>11778524360</v>
      </c>
      <c r="H157" s="14">
        <v>2411022917</v>
      </c>
      <c r="I157" s="14">
        <v>3519221730</v>
      </c>
    </row>
    <row r="158" spans="1:9" ht="12.75" hidden="1">
      <c r="A158" s="9" t="s">
        <v>155</v>
      </c>
      <c r="B158" s="14">
        <v>1511514216</v>
      </c>
      <c r="C158" s="14">
        <v>10076891019</v>
      </c>
      <c r="D158" s="14">
        <v>13573620000</v>
      </c>
      <c r="E158" s="14">
        <v>9714754500</v>
      </c>
      <c r="F158" s="14">
        <v>11717499438</v>
      </c>
      <c r="G158" s="14">
        <v>10477611860</v>
      </c>
      <c r="H158" s="14">
        <v>2396601846</v>
      </c>
      <c r="I158" s="14">
        <v>3182151220</v>
      </c>
    </row>
    <row r="159" spans="1:9" ht="12.75" hidden="1">
      <c r="A159" s="9" t="s">
        <v>156</v>
      </c>
      <c r="B159" s="14">
        <v>411380727</v>
      </c>
      <c r="C159" s="14">
        <v>2762940835</v>
      </c>
      <c r="D159" s="14">
        <v>5121389000</v>
      </c>
      <c r="E159" s="14">
        <v>3457066935</v>
      </c>
      <c r="F159" s="14">
        <v>3437869714</v>
      </c>
      <c r="G159" s="14">
        <v>3279626610</v>
      </c>
      <c r="H159" s="14">
        <v>876184784</v>
      </c>
      <c r="I159" s="14">
        <v>639699040</v>
      </c>
    </row>
    <row r="160" spans="1:9" ht="12.75" hidden="1">
      <c r="A160" s="9" t="s">
        <v>157</v>
      </c>
      <c r="B160" s="14">
        <v>370613268</v>
      </c>
      <c r="C160" s="14">
        <v>2560129866</v>
      </c>
      <c r="D160" s="14">
        <v>4618593000</v>
      </c>
      <c r="E160" s="14">
        <v>3071955025</v>
      </c>
      <c r="F160" s="14">
        <v>2867860972</v>
      </c>
      <c r="G160" s="14">
        <v>2879423089</v>
      </c>
      <c r="H160" s="14">
        <v>677957521</v>
      </c>
      <c r="I160" s="14">
        <v>558220370</v>
      </c>
    </row>
    <row r="161" spans="1:9" ht="12.75" hidden="1">
      <c r="A161" s="9" t="s">
        <v>158</v>
      </c>
      <c r="B161" s="14">
        <v>3590154171</v>
      </c>
      <c r="C161" s="14">
        <v>23548914046</v>
      </c>
      <c r="D161" s="14">
        <v>32749910550</v>
      </c>
      <c r="E161" s="14">
        <v>21150090785</v>
      </c>
      <c r="F161" s="14">
        <v>23653695495</v>
      </c>
      <c r="G161" s="14">
        <v>22546716422</v>
      </c>
      <c r="H161" s="14">
        <v>4528678170</v>
      </c>
      <c r="I161" s="14">
        <v>6322279550</v>
      </c>
    </row>
    <row r="162" spans="1:9" ht="12.75" hidden="1">
      <c r="A162" s="9" t="s">
        <v>159</v>
      </c>
      <c r="B162" s="14">
        <v>3217267547</v>
      </c>
      <c r="C162" s="14">
        <v>21204776373</v>
      </c>
      <c r="D162" s="14">
        <v>30147576000</v>
      </c>
      <c r="E162" s="14">
        <v>19408995565</v>
      </c>
      <c r="F162" s="14">
        <v>21025063107</v>
      </c>
      <c r="G162" s="14">
        <v>20272018606</v>
      </c>
      <c r="H162" s="14">
        <v>4554143478</v>
      </c>
      <c r="I162" s="14">
        <v>5698559560</v>
      </c>
    </row>
    <row r="163" spans="1:9" ht="12.75" hidden="1">
      <c r="A163" s="9" t="s">
        <v>160</v>
      </c>
      <c r="B163" s="14">
        <v>1249333299</v>
      </c>
      <c r="C163" s="14">
        <v>3579751816</v>
      </c>
      <c r="D163" s="14">
        <v>6185385000</v>
      </c>
      <c r="E163" s="14">
        <v>3670241004</v>
      </c>
      <c r="F163" s="14">
        <v>2936433820</v>
      </c>
      <c r="G163" s="14">
        <v>2640037049</v>
      </c>
      <c r="H163" s="14">
        <v>615255000</v>
      </c>
      <c r="I163" s="14">
        <v>1327271470</v>
      </c>
    </row>
    <row r="164" spans="1:9" ht="12.75" hidden="1">
      <c r="A164" s="9" t="s">
        <v>161</v>
      </c>
      <c r="B164" s="14">
        <v>828530940</v>
      </c>
      <c r="C164" s="14">
        <v>3498168516</v>
      </c>
      <c r="D164" s="14">
        <v>5690916000</v>
      </c>
      <c r="E164" s="14">
        <v>3174408229</v>
      </c>
      <c r="F164" s="14">
        <v>2683115344</v>
      </c>
      <c r="G164" s="14">
        <v>2584009904</v>
      </c>
      <c r="H164" s="14">
        <v>617571000</v>
      </c>
      <c r="I164" s="14">
        <v>1340738649</v>
      </c>
    </row>
    <row r="165" spans="1:9" ht="12.75" hidden="1">
      <c r="A165" s="9" t="s">
        <v>162</v>
      </c>
      <c r="B165" s="14">
        <v>850352601</v>
      </c>
      <c r="C165" s="14">
        <v>2223812766</v>
      </c>
      <c r="D165" s="14">
        <v>2741915000</v>
      </c>
      <c r="E165" s="14">
        <v>2453159682</v>
      </c>
      <c r="F165" s="14">
        <v>1975555521</v>
      </c>
      <c r="G165" s="14">
        <v>3564952670</v>
      </c>
      <c r="H165" s="14">
        <v>754004000</v>
      </c>
      <c r="I165" s="14">
        <v>962059432</v>
      </c>
    </row>
    <row r="166" spans="1:9" ht="12.75" hidden="1">
      <c r="A166" s="9" t="s">
        <v>163</v>
      </c>
      <c r="B166" s="14">
        <v>700780770</v>
      </c>
      <c r="C166" s="14">
        <v>2817627456</v>
      </c>
      <c r="D166" s="14">
        <v>2654718000</v>
      </c>
      <c r="E166" s="14">
        <v>2544400000</v>
      </c>
      <c r="F166" s="14">
        <v>2003181134</v>
      </c>
      <c r="G166" s="14">
        <v>3377739831</v>
      </c>
      <c r="H166" s="14">
        <v>756633000</v>
      </c>
      <c r="I166" s="14">
        <v>846775460</v>
      </c>
    </row>
    <row r="167" spans="1:9" ht="12.75" hidden="1">
      <c r="A167" s="9" t="s">
        <v>164</v>
      </c>
      <c r="B167" s="14">
        <v>4749700438</v>
      </c>
      <c r="C167" s="14">
        <v>28438211143</v>
      </c>
      <c r="D167" s="14">
        <v>36783121329</v>
      </c>
      <c r="E167" s="14">
        <v>23839955761</v>
      </c>
      <c r="F167" s="14">
        <v>26194817482</v>
      </c>
      <c r="G167" s="14">
        <v>26853285219</v>
      </c>
      <c r="H167" s="14">
        <v>5924047184</v>
      </c>
      <c r="I167" s="14">
        <v>8306387129</v>
      </c>
    </row>
    <row r="168" spans="1:9" ht="12.75" hidden="1">
      <c r="A168" s="9" t="s">
        <v>165</v>
      </c>
      <c r="B168" s="14">
        <v>1387618913</v>
      </c>
      <c r="C168" s="14">
        <v>9606683962</v>
      </c>
      <c r="D168" s="14">
        <v>9580796000</v>
      </c>
      <c r="E168" s="14">
        <v>7058527191</v>
      </c>
      <c r="F168" s="14">
        <v>5947487359</v>
      </c>
      <c r="G168" s="14">
        <v>7970602808</v>
      </c>
      <c r="H168" s="14">
        <v>1711050897</v>
      </c>
      <c r="I168" s="14">
        <v>2289516510</v>
      </c>
    </row>
    <row r="169" spans="1:9" ht="12.75" hidden="1">
      <c r="A169" s="9" t="s">
        <v>166</v>
      </c>
      <c r="B169" s="14">
        <v>1237215012</v>
      </c>
      <c r="C169" s="14">
        <v>8723324821</v>
      </c>
      <c r="D169" s="14">
        <v>8740591768</v>
      </c>
      <c r="E169" s="14">
        <v>6599934768</v>
      </c>
      <c r="F169" s="14">
        <v>5446787652</v>
      </c>
      <c r="G169" s="14">
        <v>7353431371</v>
      </c>
      <c r="H169" s="14">
        <v>1356536965</v>
      </c>
      <c r="I169" s="14">
        <v>2196693034</v>
      </c>
    </row>
    <row r="170" spans="1:9" ht="12.75" hidden="1">
      <c r="A170" s="9" t="s">
        <v>167</v>
      </c>
      <c r="B170" s="14">
        <v>60348385</v>
      </c>
      <c r="C170" s="14">
        <v>401992000</v>
      </c>
      <c r="D170" s="14">
        <v>340151541</v>
      </c>
      <c r="E170" s="14">
        <v>189996216</v>
      </c>
      <c r="F170" s="14">
        <v>402178338</v>
      </c>
      <c r="G170" s="14">
        <v>357783402</v>
      </c>
      <c r="H170" s="14">
        <v>72296848</v>
      </c>
      <c r="I170" s="14">
        <v>105184290</v>
      </c>
    </row>
    <row r="171" spans="1:9" ht="12.75" hidden="1">
      <c r="A171" s="9" t="s">
        <v>168</v>
      </c>
      <c r="B171" s="14">
        <v>1190815485</v>
      </c>
      <c r="C171" s="14">
        <v>7597800000</v>
      </c>
      <c r="D171" s="14">
        <v>10599183000</v>
      </c>
      <c r="E171" s="14">
        <v>6804972100</v>
      </c>
      <c r="F171" s="14">
        <v>8709054846</v>
      </c>
      <c r="G171" s="14">
        <v>7969552180</v>
      </c>
      <c r="H171" s="14">
        <v>1277840872</v>
      </c>
      <c r="I171" s="14">
        <v>2638067560</v>
      </c>
    </row>
    <row r="172" spans="1:9" ht="12.75" hidden="1">
      <c r="A172" s="9" t="s">
        <v>169</v>
      </c>
      <c r="B172" s="14">
        <v>1029452182</v>
      </c>
      <c r="C172" s="14">
        <v>6678300000</v>
      </c>
      <c r="D172" s="14">
        <v>9124840000</v>
      </c>
      <c r="E172" s="14">
        <v>6457147800</v>
      </c>
      <c r="F172" s="14">
        <v>7623482378</v>
      </c>
      <c r="G172" s="14">
        <v>6973527770</v>
      </c>
      <c r="H172" s="14">
        <v>1350000000</v>
      </c>
      <c r="I172" s="14">
        <v>2294034910</v>
      </c>
    </row>
    <row r="173" spans="1:9" ht="12.75" hidden="1">
      <c r="A173" s="9" t="s">
        <v>170</v>
      </c>
      <c r="B173" s="14">
        <v>186196228</v>
      </c>
      <c r="C173" s="14">
        <v>369736309</v>
      </c>
      <c r="D173" s="14">
        <v>2328105600</v>
      </c>
      <c r="E173" s="14">
        <v>1990145644</v>
      </c>
      <c r="F173" s="14">
        <v>2548725198</v>
      </c>
      <c r="G173" s="14">
        <v>1791212506</v>
      </c>
      <c r="H173" s="14">
        <v>450572676</v>
      </c>
      <c r="I173" s="14">
        <v>104101300</v>
      </c>
    </row>
    <row r="174" spans="1:9" ht="12.75" hidden="1">
      <c r="A174" s="9" t="s">
        <v>171</v>
      </c>
      <c r="B174" s="14">
        <v>172403915</v>
      </c>
      <c r="C174" s="14">
        <v>371711459</v>
      </c>
      <c r="D174" s="14">
        <v>2011818000</v>
      </c>
      <c r="E174" s="14">
        <v>1672122236</v>
      </c>
      <c r="F174" s="14">
        <v>2153920465</v>
      </c>
      <c r="G174" s="14">
        <v>1546731540</v>
      </c>
      <c r="H174" s="14">
        <v>394580031</v>
      </c>
      <c r="I174" s="14">
        <v>92947590</v>
      </c>
    </row>
    <row r="175" spans="1:9" ht="12.75" hidden="1">
      <c r="A175" s="9" t="s">
        <v>172</v>
      </c>
      <c r="B175" s="14">
        <v>52910192</v>
      </c>
      <c r="C175" s="14">
        <v>139310906</v>
      </c>
      <c r="D175" s="14">
        <v>144331000</v>
      </c>
      <c r="E175" s="14">
        <v>116298270</v>
      </c>
      <c r="F175" s="14">
        <v>108849049</v>
      </c>
      <c r="G175" s="14">
        <v>98554010</v>
      </c>
      <c r="H175" s="14">
        <v>54215591</v>
      </c>
      <c r="I175" s="14">
        <v>64428880</v>
      </c>
    </row>
    <row r="176" spans="1:9" ht="12.75" hidden="1">
      <c r="A176" s="9" t="s">
        <v>173</v>
      </c>
      <c r="B176" s="14">
        <v>712213176</v>
      </c>
      <c r="C176" s="14">
        <v>2089826753</v>
      </c>
      <c r="D176" s="14">
        <v>3278707000</v>
      </c>
      <c r="E176" s="14">
        <v>1188780069</v>
      </c>
      <c r="F176" s="14">
        <v>1629161145</v>
      </c>
      <c r="G176" s="14">
        <v>2145380942</v>
      </c>
      <c r="H176" s="14">
        <v>527384374</v>
      </c>
      <c r="I176" s="14">
        <v>873746470</v>
      </c>
    </row>
    <row r="177" spans="1:9" ht="12.75" hidden="1">
      <c r="A177" s="9" t="s">
        <v>174</v>
      </c>
      <c r="B177" s="14">
        <v>21621596</v>
      </c>
      <c r="C177" s="14">
        <v>4818153082</v>
      </c>
      <c r="D177" s="14">
        <v>4140467095</v>
      </c>
      <c r="E177" s="14">
        <v>1975981529</v>
      </c>
      <c r="F177" s="14">
        <v>908807797</v>
      </c>
      <c r="G177" s="14">
        <v>3830530774</v>
      </c>
      <c r="H177" s="14">
        <v>401957151</v>
      </c>
      <c r="I177" s="14">
        <v>333353370</v>
      </c>
    </row>
    <row r="178" spans="1:9" ht="12.75" hidden="1">
      <c r="A178" s="9" t="s">
        <v>175</v>
      </c>
      <c r="B178" s="11">
        <v>188033</v>
      </c>
      <c r="C178" s="11">
        <v>783983626</v>
      </c>
      <c r="D178" s="11">
        <v>1818259</v>
      </c>
      <c r="E178" s="11">
        <v>845970</v>
      </c>
      <c r="F178" s="11">
        <v>762348200</v>
      </c>
      <c r="G178" s="11">
        <v>518649000</v>
      </c>
      <c r="H178" s="11">
        <v>252610249</v>
      </c>
      <c r="I178" s="11">
        <v>185503451</v>
      </c>
    </row>
    <row r="179" spans="1:9" ht="12.75" hidden="1">
      <c r="A179" s="9" t="s">
        <v>176</v>
      </c>
      <c r="B179" s="11">
        <v>93817</v>
      </c>
      <c r="C179" s="11">
        <v>187668105</v>
      </c>
      <c r="D179" s="11">
        <v>978590750</v>
      </c>
      <c r="E179" s="11">
        <v>493076</v>
      </c>
      <c r="F179" s="11">
        <v>646014139</v>
      </c>
      <c r="G179" s="11">
        <v>644836502</v>
      </c>
      <c r="H179" s="11">
        <v>0</v>
      </c>
      <c r="I179" s="11">
        <v>313733</v>
      </c>
    </row>
    <row r="180" spans="1:9" ht="12.75" hidden="1">
      <c r="A180" s="9" t="s">
        <v>177</v>
      </c>
      <c r="B180" s="11">
        <v>46097194</v>
      </c>
      <c r="C180" s="11">
        <v>368931006</v>
      </c>
      <c r="D180" s="11">
        <v>1573418328</v>
      </c>
      <c r="E180" s="11">
        <v>560349611</v>
      </c>
      <c r="F180" s="11">
        <v>267666436</v>
      </c>
      <c r="G180" s="11">
        <v>1190563000</v>
      </c>
      <c r="H180" s="11">
        <v>131135568</v>
      </c>
      <c r="I180" s="11">
        <v>104092767</v>
      </c>
    </row>
    <row r="181" spans="1:9" ht="12.75" hidden="1">
      <c r="A181" s="9" t="s">
        <v>178</v>
      </c>
      <c r="B181" s="11">
        <v>54312999</v>
      </c>
      <c r="C181" s="11">
        <v>971132901</v>
      </c>
      <c r="D181" s="11">
        <v>1893960000</v>
      </c>
      <c r="E181" s="11">
        <v>1029556174</v>
      </c>
      <c r="F181" s="11">
        <v>763197217</v>
      </c>
      <c r="G181" s="11">
        <v>1427941027</v>
      </c>
      <c r="H181" s="11">
        <v>224941236</v>
      </c>
      <c r="I181" s="11">
        <v>168361460</v>
      </c>
    </row>
    <row r="182" spans="1:9" ht="12.75" hidden="1">
      <c r="A182" s="9" t="s">
        <v>179</v>
      </c>
      <c r="B182" s="11">
        <v>770207000</v>
      </c>
      <c r="C182" s="11">
        <v>5359280424</v>
      </c>
      <c r="D182" s="11">
        <v>10261541942</v>
      </c>
      <c r="E182" s="11">
        <v>4007393703</v>
      </c>
      <c r="F182" s="11">
        <v>5010754139</v>
      </c>
      <c r="G182" s="11">
        <v>6170329148</v>
      </c>
      <c r="H182" s="11">
        <v>2495111793</v>
      </c>
      <c r="I182" s="11">
        <v>1581737177</v>
      </c>
    </row>
    <row r="183" spans="1:9" ht="12.75" hidden="1">
      <c r="A183" s="9" t="s">
        <v>180</v>
      </c>
      <c r="B183" s="11">
        <v>3774577893</v>
      </c>
      <c r="C183" s="11">
        <v>24400243371</v>
      </c>
      <c r="D183" s="11">
        <v>33614176550</v>
      </c>
      <c r="E183" s="11">
        <v>21549935656</v>
      </c>
      <c r="F183" s="11">
        <v>24311218311</v>
      </c>
      <c r="G183" s="11">
        <v>23953503370</v>
      </c>
      <c r="H183" s="11">
        <v>4877585276</v>
      </c>
      <c r="I183" s="11">
        <v>6575093830</v>
      </c>
    </row>
    <row r="184" spans="1:9" ht="12.75" hidden="1">
      <c r="A184" s="9" t="s">
        <v>181</v>
      </c>
      <c r="B184" s="11">
        <v>0</v>
      </c>
      <c r="C184" s="11">
        <v>4954820</v>
      </c>
      <c r="D184" s="11">
        <v>-13655244</v>
      </c>
      <c r="E184" s="11">
        <v>48553230</v>
      </c>
      <c r="F184" s="11">
        <v>0</v>
      </c>
      <c r="G184" s="11">
        <v>-897557</v>
      </c>
      <c r="H184" s="11">
        <v>0</v>
      </c>
      <c r="I184" s="11">
        <v>0</v>
      </c>
    </row>
    <row r="185" spans="1:9" ht="12.75" hidden="1">
      <c r="A185" s="9" t="s">
        <v>182</v>
      </c>
      <c r="B185" s="11">
        <v>0</v>
      </c>
      <c r="C185" s="11">
        <v>50011520</v>
      </c>
      <c r="D185" s="11">
        <v>259261000</v>
      </c>
      <c r="E185" s="11">
        <v>168406800</v>
      </c>
      <c r="F185" s="11">
        <v>0</v>
      </c>
      <c r="G185" s="11">
        <v>0</v>
      </c>
      <c r="H185" s="11">
        <v>20952879</v>
      </c>
      <c r="I185" s="11">
        <v>53000000</v>
      </c>
    </row>
    <row r="186" spans="1:9" ht="12.75" hidden="1">
      <c r="A186" s="9" t="s">
        <v>183</v>
      </c>
      <c r="B186" s="11">
        <v>12831357000</v>
      </c>
      <c r="C186" s="11">
        <v>28891498937</v>
      </c>
      <c r="D186" s="11">
        <v>43335380545</v>
      </c>
      <c r="E186" s="11">
        <v>20728134702</v>
      </c>
      <c r="F186" s="11">
        <v>42881403150</v>
      </c>
      <c r="G186" s="11">
        <v>36251464944</v>
      </c>
      <c r="H186" s="11">
        <v>13960186456</v>
      </c>
      <c r="I186" s="11">
        <v>11908457521</v>
      </c>
    </row>
    <row r="187" spans="1:9" ht="12.75" hidden="1">
      <c r="A187" s="9" t="s">
        <v>184</v>
      </c>
      <c r="B187" s="11">
        <v>3250381000</v>
      </c>
      <c r="C187" s="11">
        <v>9183355709</v>
      </c>
      <c r="D187" s="11">
        <v>14864457021</v>
      </c>
      <c r="E187" s="11">
        <v>6193666848</v>
      </c>
      <c r="F187" s="11">
        <v>9990409519</v>
      </c>
      <c r="G187" s="11">
        <v>12756504147</v>
      </c>
      <c r="H187" s="11">
        <v>3409171035</v>
      </c>
      <c r="I187" s="11">
        <v>2880060927</v>
      </c>
    </row>
    <row r="188" spans="1:9" ht="12.75" hidden="1">
      <c r="A188" s="9" t="s">
        <v>185</v>
      </c>
      <c r="B188" s="11">
        <v>1026227000</v>
      </c>
      <c r="C188" s="11">
        <v>8829526810</v>
      </c>
      <c r="D188" s="11">
        <v>14578396449</v>
      </c>
      <c r="E188" s="11">
        <v>6064124897</v>
      </c>
      <c r="F188" s="11">
        <v>6178303428</v>
      </c>
      <c r="G188" s="11">
        <v>8496490097</v>
      </c>
      <c r="H188" s="11">
        <v>1884609705</v>
      </c>
      <c r="I188" s="11">
        <v>2472268675</v>
      </c>
    </row>
    <row r="189" spans="1:9" ht="12.75" hidden="1">
      <c r="A189" s="9" t="s">
        <v>186</v>
      </c>
      <c r="B189" s="11">
        <v>2383434000</v>
      </c>
      <c r="C189" s="11">
        <v>3607195000</v>
      </c>
      <c r="D189" s="11">
        <v>4375103239</v>
      </c>
      <c r="E189" s="11">
        <v>1873900285</v>
      </c>
      <c r="F189" s="11">
        <v>4828256791</v>
      </c>
      <c r="G189" s="11">
        <v>6392131041</v>
      </c>
      <c r="H189" s="11">
        <v>680155569</v>
      </c>
      <c r="I189" s="11">
        <v>1194875000</v>
      </c>
    </row>
    <row r="190" spans="1:9" ht="12.75" hidden="1">
      <c r="A190" s="9" t="s">
        <v>187</v>
      </c>
      <c r="B190" s="11">
        <v>770147000</v>
      </c>
      <c r="C190" s="11">
        <v>5265138844</v>
      </c>
      <c r="D190" s="11">
        <v>10144535691</v>
      </c>
      <c r="E190" s="11">
        <v>3846163590</v>
      </c>
      <c r="F190" s="11">
        <v>5008277139</v>
      </c>
      <c r="G190" s="11">
        <v>6073231442</v>
      </c>
      <c r="H190" s="11">
        <v>2475558815</v>
      </c>
      <c r="I190" s="11">
        <v>1569645927</v>
      </c>
    </row>
    <row r="191" spans="1:9" ht="12.75" hidden="1">
      <c r="A191" s="9" t="s">
        <v>188</v>
      </c>
      <c r="B191" s="11">
        <v>0</v>
      </c>
      <c r="C191" s="11">
        <v>2000000000</v>
      </c>
      <c r="D191" s="11">
        <v>3940000000</v>
      </c>
      <c r="E191" s="11">
        <v>1200000000</v>
      </c>
      <c r="F191" s="11">
        <v>1006665000</v>
      </c>
      <c r="G191" s="11">
        <v>1000000000</v>
      </c>
      <c r="H191" s="11">
        <v>173000000</v>
      </c>
      <c r="I191" s="11">
        <v>0</v>
      </c>
    </row>
    <row r="192" spans="1:9" ht="12.75" hidden="1">
      <c r="A192" s="9" t="s">
        <v>189</v>
      </c>
      <c r="B192" s="11">
        <v>3302941837</v>
      </c>
      <c r="C192" s="11">
        <v>22213058897</v>
      </c>
      <c r="D192" s="11">
        <v>31579881304</v>
      </c>
      <c r="E192" s="11">
        <v>19405645254</v>
      </c>
      <c r="F192" s="11">
        <v>22387050064</v>
      </c>
      <c r="G192" s="11">
        <v>21687747351</v>
      </c>
      <c r="H192" s="11">
        <v>4215054299</v>
      </c>
      <c r="I192" s="11">
        <v>5564578226</v>
      </c>
    </row>
    <row r="193" spans="1:9" ht="12.75" hidden="1">
      <c r="A193" s="9" t="s">
        <v>190</v>
      </c>
      <c r="B193" s="11">
        <v>152530901</v>
      </c>
      <c r="C193" s="11">
        <v>442108655</v>
      </c>
      <c r="D193" s="11">
        <v>555833040</v>
      </c>
      <c r="E193" s="11">
        <v>193140723</v>
      </c>
      <c r="F193" s="11">
        <v>589464956</v>
      </c>
      <c r="G193" s="11">
        <v>923784505</v>
      </c>
      <c r="H193" s="11">
        <v>325460493</v>
      </c>
      <c r="I193" s="11">
        <v>70045280</v>
      </c>
    </row>
    <row r="194" ht="11.25">
      <c r="A194" s="43" t="s">
        <v>191</v>
      </c>
    </row>
  </sheetData>
  <sheetProtection password="F954" sheet="1" objects="1" scenarios="1"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2015-11-05T15:11:50Z</cp:lastPrinted>
  <dcterms:created xsi:type="dcterms:W3CDTF">2015-11-05T15:05:07Z</dcterms:created>
  <dcterms:modified xsi:type="dcterms:W3CDTF">2015-11-05T15:12:16Z</dcterms:modified>
  <cp:category/>
  <cp:version/>
  <cp:contentType/>
  <cp:contentStatus/>
</cp:coreProperties>
</file>