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60" windowHeight="5520" activeTab="0"/>
  </bookViews>
  <sheets>
    <sheet name="MUN_1" sheetId="1" r:id="rId1"/>
  </sheets>
  <definedNames/>
  <calcPr fullCalcOnLoad="1"/>
</workbook>
</file>

<file path=xl/sharedStrings.xml><?xml version="1.0" encoding="utf-8"?>
<sst xmlns="http://schemas.openxmlformats.org/spreadsheetml/2006/main" count="248" uniqueCount="214">
  <si>
    <t xml:space="preserve">Summarised Outcome: Municipal Budget and Benchmarking Engagement - 2015/16 Budget vs Original Budget 2014/15 </t>
  </si>
  <si>
    <t>City Of</t>
  </si>
  <si>
    <t>Drakenstein</t>
  </si>
  <si>
    <t>Emalahleni</t>
  </si>
  <si>
    <t>Emfuleni</t>
  </si>
  <si>
    <t>George</t>
  </si>
  <si>
    <t>Govan</t>
  </si>
  <si>
    <t>Madibeng</t>
  </si>
  <si>
    <t>Matjhabeng</t>
  </si>
  <si>
    <t>Mbombela</t>
  </si>
  <si>
    <t>Mogale</t>
  </si>
  <si>
    <t>Msunduzi</t>
  </si>
  <si>
    <t>Newcastle</t>
  </si>
  <si>
    <t>Polokwane</t>
  </si>
  <si>
    <t>Rustenburg</t>
  </si>
  <si>
    <t>Sol</t>
  </si>
  <si>
    <t>Stellenbosch</t>
  </si>
  <si>
    <t>Steve</t>
  </si>
  <si>
    <t>Tlokwe</t>
  </si>
  <si>
    <t>uMhlathuze</t>
  </si>
  <si>
    <t>Matlosana (H)</t>
  </si>
  <si>
    <t>(H)</t>
  </si>
  <si>
    <t>(Mp) (H)</t>
  </si>
  <si>
    <t>Mbeki (H)</t>
  </si>
  <si>
    <t>City (H)</t>
  </si>
  <si>
    <t>Plaatje (H)</t>
  </si>
  <si>
    <t>Tshwete (H)</t>
  </si>
  <si>
    <t>NW403</t>
  </si>
  <si>
    <t>WC023</t>
  </si>
  <si>
    <t>MP312</t>
  </si>
  <si>
    <t>GT421</t>
  </si>
  <si>
    <t>WC044</t>
  </si>
  <si>
    <t>MP307</t>
  </si>
  <si>
    <t>NW372</t>
  </si>
  <si>
    <t>FS184</t>
  </si>
  <si>
    <t>MP322</t>
  </si>
  <si>
    <t>GT481</t>
  </si>
  <si>
    <t>KZN225</t>
  </si>
  <si>
    <t>KZN252</t>
  </si>
  <si>
    <t>LIM354</t>
  </si>
  <si>
    <t>NW373</t>
  </si>
  <si>
    <t>NC091</t>
  </si>
  <si>
    <t>WC024</t>
  </si>
  <si>
    <t>MP313</t>
  </si>
  <si>
    <t>NW402</t>
  </si>
  <si>
    <t>KZN282</t>
  </si>
  <si>
    <t>R thousands</t>
  </si>
  <si>
    <t>Total Operating Revenue</t>
  </si>
  <si>
    <t>Total Operating Expenditure</t>
  </si>
  <si>
    <t>Operating Performance Surplus / (Deficit)</t>
  </si>
  <si>
    <t>Cash and Cash Equivalents at the Year End</t>
  </si>
  <si>
    <t>Net Increase / (Decrease) in Cash held for the Year</t>
  </si>
  <si>
    <t>Cash Backing / Surplus (Deficit) Reconciliation</t>
  </si>
  <si>
    <t>Cash Coverage Ratio</t>
  </si>
  <si>
    <t>STATEMENT OF OPERATING PERFORMANCE</t>
  </si>
  <si>
    <t>Revenue</t>
  </si>
  <si>
    <t>% Increase in Total Operating Revenue</t>
  </si>
  <si>
    <t>% Increase in Property Rates Revenue</t>
  </si>
  <si>
    <t>% Increase in Electricity Revenue</t>
  </si>
  <si>
    <t>% Increase in Water Revenue</t>
  </si>
  <si>
    <t>% Increase in Property Rates &amp; Service Charges</t>
  </si>
  <si>
    <t>% Increase in Operating Grant Revenue</t>
  </si>
  <si>
    <t>% Increase in Capital Grant Revenue</t>
  </si>
  <si>
    <t>Collection Rate Including Other Revenue</t>
  </si>
  <si>
    <t>Annual Debtors Collection Rate (Payment Level %)</t>
  </si>
  <si>
    <t>Current Debtors Collection Rate</t>
  </si>
  <si>
    <t>Outstanding Debtors to Revenue</t>
  </si>
  <si>
    <t>O/S Service Debtors to Revenue</t>
  </si>
  <si>
    <t>Expenditure</t>
  </si>
  <si>
    <t>% Increase in Total Operating Expenditure</t>
  </si>
  <si>
    <t>% Increase in Employee Costs</t>
  </si>
  <si>
    <t>% Overtime measured against Employee Related Costs</t>
  </si>
  <si>
    <t>% Increase in Electricity Bulk Purchases</t>
  </si>
  <si>
    <t>% Increase in Water Bulk Purchases</t>
  </si>
  <si>
    <t>Remuneration % of Oper Exp (excl debt impairm and deprec)</t>
  </si>
  <si>
    <t>Contracted Services % of Oper Exp (excl debt impairm and deprec)</t>
  </si>
  <si>
    <t>Debt Impairment % of Billable Revenue</t>
  </si>
  <si>
    <t>% Electricity Distribution Losses</t>
  </si>
  <si>
    <t>% Water Distribution Losses</t>
  </si>
  <si>
    <t>Employee costs/Total Revenue</t>
  </si>
  <si>
    <t>INFRASTRUCTURE DEVELOPMENT &amp; ASSET MANAGEMENT</t>
  </si>
  <si>
    <t>Capital Funding</t>
  </si>
  <si>
    <t>Total Capital Budget</t>
  </si>
  <si>
    <t>Internally Funded and Other</t>
  </si>
  <si>
    <t>Grant Funding and Other</t>
  </si>
  <si>
    <t>Internally Generated Funds % of Non Grant Funding</t>
  </si>
  <si>
    <t>Borrowing % of Non Grant Funding</t>
  </si>
  <si>
    <t>Grant Funding % of Total Funding</t>
  </si>
  <si>
    <t>Borrowing</t>
  </si>
  <si>
    <t>Total Borrowing Liability</t>
  </si>
  <si>
    <t>Borrowing for the Financial Year</t>
  </si>
  <si>
    <t>Cost of Borrowing for the Financial Year</t>
  </si>
  <si>
    <t>Total Cost of Debt as a % of Total Borrowing Liability</t>
  </si>
  <si>
    <t>Financing Cost % of Asset Base</t>
  </si>
  <si>
    <t>Capital Charges % of Operating Expenditure</t>
  </si>
  <si>
    <t>Borrowing % of Total Assets</t>
  </si>
  <si>
    <t>Capital Charges to Own Revenue</t>
  </si>
  <si>
    <t>Borrowed Funding of own Capital Expenditure</t>
  </si>
  <si>
    <t>Gearing</t>
  </si>
  <si>
    <t>Current Ratio</t>
  </si>
  <si>
    <t>Liquidity Ratio</t>
  </si>
  <si>
    <t>Finance charges and Depreciation/Total Revenue</t>
  </si>
  <si>
    <t>Debt coverage</t>
  </si>
  <si>
    <t>Capital Programme</t>
  </si>
  <si>
    <t>Capital Appropriations</t>
  </si>
  <si>
    <t>Trading Services</t>
  </si>
  <si>
    <t>Total Appropriation - Electricity Infrastructure</t>
  </si>
  <si>
    <t>Total Appropriation - Water Infrastructure</t>
  </si>
  <si>
    <t>Total Appropriation - Waste Water Management</t>
  </si>
  <si>
    <t>Total Appropriation - Waste Management</t>
  </si>
  <si>
    <t>Economic and Environmental</t>
  </si>
  <si>
    <t>Total Appropriation - Planning and Development</t>
  </si>
  <si>
    <t>Total Appropriation - Road Transport</t>
  </si>
  <si>
    <t>Total Appropriation - Environmental Protection</t>
  </si>
  <si>
    <t>Governance and Administration</t>
  </si>
  <si>
    <t>Community and Public Safety</t>
  </si>
  <si>
    <t>Other</t>
  </si>
  <si>
    <t>% Capital Appropriations measured against Total Capital</t>
  </si>
  <si>
    <t>% of Capital Budget - Electricity Infrastructure</t>
  </si>
  <si>
    <t>% of Capital Budget - Water Infrastructure</t>
  </si>
  <si>
    <t>% of Capital Budget - Waste Water Management</t>
  </si>
  <si>
    <t>% of Capital Budget - Waste Management</t>
  </si>
  <si>
    <t>% of Capital Budget - Planning and Development</t>
  </si>
  <si>
    <t>% of Capital Budget - Road Transport</t>
  </si>
  <si>
    <t>% of Capital Budget - Environmental Protection</t>
  </si>
  <si>
    <t>Asset Management</t>
  </si>
  <si>
    <t>Total Value of PPE</t>
  </si>
  <si>
    <t>Capital Asset Renewal</t>
  </si>
  <si>
    <t>Operational Repairs &amp; Maintenance</t>
  </si>
  <si>
    <t>Asset Renewal % of Depreciation</t>
  </si>
  <si>
    <t>R&amp;M % of PPE</t>
  </si>
  <si>
    <t>Asset Renewal and R&amp;M as a % of PPE</t>
  </si>
  <si>
    <t>Depreciation as % of Asset Base</t>
  </si>
  <si>
    <t>Repairs &amp; Maintenance/Total Revenue</t>
  </si>
  <si>
    <t>AVERAGE HOUSEHOLD BILLS</t>
  </si>
  <si>
    <t>Percentage Increases</t>
  </si>
  <si>
    <t>Property rates</t>
  </si>
  <si>
    <t>Electricity: Basic levy</t>
  </si>
  <si>
    <t>Electricity: Consumption</t>
  </si>
  <si>
    <t>Water: Basic levy</t>
  </si>
  <si>
    <t>Water: Consumption</t>
  </si>
  <si>
    <t>Sanitation</t>
  </si>
  <si>
    <t>Refuse removal</t>
  </si>
  <si>
    <t>Monthly Bill (Rand/cent)</t>
  </si>
  <si>
    <t>Total Monthly Bill (excluding VAT)</t>
  </si>
  <si>
    <t>SOCIAL PACKAGE</t>
  </si>
  <si>
    <t>Total Number of Households</t>
  </si>
  <si>
    <t>Highest level of free service provided</t>
  </si>
  <si>
    <t>Water (kilolitres per household per month)</t>
  </si>
  <si>
    <t>Electricity (kwh per household per month)</t>
  </si>
  <si>
    <t>Number of Households receiving Free Basic Services</t>
  </si>
  <si>
    <t>Water (6 kilolitres per household per month)</t>
  </si>
  <si>
    <t>Sanitation (free minimum level service)</t>
  </si>
  <si>
    <t>Electricity/Other energy (50kwh per household per month)</t>
  </si>
  <si>
    <t>Refuse(removed at least once a week)</t>
  </si>
  <si>
    <t>Cost of Free Basic Services provided</t>
  </si>
  <si>
    <t>Average Cost per Household Per Annum</t>
  </si>
  <si>
    <t>Cost of Free Basic Services Provided to "Registered Indigent"</t>
  </si>
  <si>
    <t>Revenue cost of free services provided (excl property rates and other)</t>
  </si>
  <si>
    <t>Local Government Equitable Share</t>
  </si>
  <si>
    <t>MTREF Funded / Unfunded</t>
  </si>
  <si>
    <t>Cash Receipts and Ratepayers</t>
  </si>
  <si>
    <t>Total Billable Revenue</t>
  </si>
  <si>
    <t>Other Revenue</t>
  </si>
  <si>
    <t>BS 1800 2200 -2700 1400 (A6_6_7_30_16)</t>
  </si>
  <si>
    <t>BS 2600 and 2610 (A6_32)</t>
  </si>
  <si>
    <t>BS 2000 (A6_8)</t>
  </si>
  <si>
    <t>BS 2010 (A6_9)</t>
  </si>
  <si>
    <t>BS 1500 (A6_15)</t>
  </si>
  <si>
    <t>A8 lines 11 tot 17 (excl 14)</t>
  </si>
  <si>
    <t>OSA 3000 TO 3400 AND 3900 TO 4300 (excl 4110)</t>
  </si>
  <si>
    <t>Debt Impairment</t>
  </si>
  <si>
    <t>OSA 4110 3600 4400 4550</t>
  </si>
  <si>
    <t>SA8 line 42</t>
  </si>
  <si>
    <t>Total Operating Revenue 2014/15</t>
  </si>
  <si>
    <t>Property Rates Revenue</t>
  </si>
  <si>
    <t>Property Rates Revenue 2014/15</t>
  </si>
  <si>
    <t>Electricity Revenue</t>
  </si>
  <si>
    <t>Electricity Revenue 2014/15</t>
  </si>
  <si>
    <t>Water Revenue</t>
  </si>
  <si>
    <t>Water Revenue 2014/15</t>
  </si>
  <si>
    <t>Property Rates &amp; Service Charges</t>
  </si>
  <si>
    <t>Property Rates &amp; Service Charges 2014/15</t>
  </si>
  <si>
    <t>Operating Grant Revenue</t>
  </si>
  <si>
    <t>Operating Grant Revenue 2014/15</t>
  </si>
  <si>
    <t>Capital Grant Revenue</t>
  </si>
  <si>
    <t>Capital Grant Revenue 2014/15</t>
  </si>
  <si>
    <t>Total Operating Expenditure 2014/15</t>
  </si>
  <si>
    <t>Employee Costs</t>
  </si>
  <si>
    <t>Employee Costs 2014/15</t>
  </si>
  <si>
    <t>Overtime Costs</t>
  </si>
  <si>
    <t>Electricity Bulk Purchases</t>
  </si>
  <si>
    <t>Electricity Bulk Purchases 2014/15</t>
  </si>
  <si>
    <t>Water Bulk Purchases</t>
  </si>
  <si>
    <t>Water Bulk Purchases 2014/15</t>
  </si>
  <si>
    <t>Remuneration</t>
  </si>
  <si>
    <t>Depreciation</t>
  </si>
  <si>
    <t>Contracted Services</t>
  </si>
  <si>
    <t>Cost of Electricity Distribution Losses</t>
  </si>
  <si>
    <t>Cost of Water Distribution Losses</t>
  </si>
  <si>
    <t>Repayment Borrowing</t>
  </si>
  <si>
    <t>Finance Charges</t>
  </si>
  <si>
    <t>Consumer Debt</t>
  </si>
  <si>
    <t>Collectable Revenue</t>
  </si>
  <si>
    <t>Decrease in non-current debtors/receivables</t>
  </si>
  <si>
    <t>Public Contributions</t>
  </si>
  <si>
    <t>Community - Wealth</t>
  </si>
  <si>
    <t>Current Assets</t>
  </si>
  <si>
    <t>Current Liabilities</t>
  </si>
  <si>
    <t>Assets: Cash and call investment deposits</t>
  </si>
  <si>
    <t>Service Debtors</t>
  </si>
  <si>
    <t>Borrowing Funding</t>
  </si>
  <si>
    <t>Property rates and Service Charges</t>
  </si>
  <si>
    <t>Interest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</si>
</sst>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_);\(#,###.0\);.0_)"/>
    <numFmt numFmtId="170" formatCode="#,###.0\%_);\(#,###.0\%\);.0\%_)"/>
    <numFmt numFmtId="171" formatCode="#,###.00_);\(#,###.00\);.00_)"/>
    <numFmt numFmtId="172" formatCode="_(* #,##0,_);_(* \(#,##0,\);_(* &quot;&quot;\-\ &quot;&quot;?_);_(@_)"/>
    <numFmt numFmtId="173" formatCode="_(* #,##0,_);_(* \(#,##0,\);_(* &quot;- &quot;?_);_(@_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 Narrow"/>
      <family val="2"/>
    </font>
    <font>
      <b/>
      <sz val="8"/>
      <name val="Arial Narrow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b/>
      <sz val="8"/>
      <color rgb="FF000000"/>
      <name val="Arial Narrow"/>
      <family val="2"/>
    </font>
    <font>
      <sz val="8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>
        <color theme="5" tint="-0.24993999302387238"/>
      </top>
      <bottom>
        <color indexed="63"/>
      </bottom>
    </border>
    <border>
      <left style="hair"/>
      <right style="hair"/>
      <top style="thin">
        <color theme="5" tint="-0.24993999302387238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>
        <color theme="5" tint="-0.24993999302387238"/>
      </bottom>
    </border>
    <border>
      <left style="hair"/>
      <right style="hair"/>
      <top style="hair"/>
      <bottom style="thin">
        <color theme="5" tint="-0.24993999302387238"/>
      </bottom>
    </border>
    <border>
      <left style="hair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45" fillId="0" borderId="0" xfId="0" applyFont="1" applyAlignment="1">
      <alignment wrapText="1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46" fillId="0" borderId="10" xfId="0" applyFont="1" applyBorder="1" applyAlignment="1">
      <alignment wrapText="1"/>
    </xf>
    <xf numFmtId="173" fontId="46" fillId="0" borderId="11" xfId="0" applyNumberFormat="1" applyFont="1" applyBorder="1" applyAlignment="1">
      <alignment horizontal="right" wrapText="1"/>
    </xf>
    <xf numFmtId="173" fontId="46" fillId="0" borderId="10" xfId="0" applyNumberFormat="1" applyFont="1" applyBorder="1" applyAlignment="1">
      <alignment horizontal="right" wrapText="1"/>
    </xf>
    <xf numFmtId="169" fontId="23" fillId="0" borderId="10" xfId="0" applyNumberFormat="1" applyFont="1" applyBorder="1" applyAlignment="1">
      <alignment horizontal="right" wrapText="1"/>
    </xf>
    <xf numFmtId="0" fontId="21" fillId="0" borderId="11" xfId="0" applyFont="1" applyBorder="1" applyAlignment="1">
      <alignment/>
    </xf>
    <xf numFmtId="0" fontId="21" fillId="0" borderId="10" xfId="0" applyFont="1" applyBorder="1" applyAlignment="1">
      <alignment/>
    </xf>
    <xf numFmtId="170" fontId="25" fillId="0" borderId="11" xfId="0" applyNumberFormat="1" applyFont="1" applyBorder="1" applyAlignment="1">
      <alignment horizontal="right" wrapText="1"/>
    </xf>
    <xf numFmtId="0" fontId="47" fillId="0" borderId="0" xfId="0" applyFont="1" applyAlignment="1">
      <alignment wrapText="1"/>
    </xf>
    <xf numFmtId="170" fontId="25" fillId="0" borderId="10" xfId="0" applyNumberFormat="1" applyFont="1" applyBorder="1" applyAlignment="1">
      <alignment horizontal="right" wrapText="1"/>
    </xf>
    <xf numFmtId="173" fontId="21" fillId="0" borderId="10" xfId="0" applyNumberFormat="1" applyFont="1" applyBorder="1" applyAlignment="1">
      <alignment/>
    </xf>
    <xf numFmtId="173" fontId="21" fillId="0" borderId="0" xfId="0" applyNumberFormat="1" applyFont="1" applyAlignment="1">
      <alignment/>
    </xf>
    <xf numFmtId="173" fontId="47" fillId="0" borderId="11" xfId="0" applyNumberFormat="1" applyFont="1" applyBorder="1" applyAlignment="1">
      <alignment horizontal="right" wrapText="1"/>
    </xf>
    <xf numFmtId="173" fontId="47" fillId="0" borderId="10" xfId="0" applyNumberFormat="1" applyFont="1" applyBorder="1" applyAlignment="1">
      <alignment horizontal="right" wrapText="1"/>
    </xf>
    <xf numFmtId="169" fontId="25" fillId="0" borderId="10" xfId="0" applyNumberFormat="1" applyFont="1" applyBorder="1" applyAlignment="1">
      <alignment horizontal="right" wrapText="1"/>
    </xf>
    <xf numFmtId="170" fontId="23" fillId="0" borderId="11" xfId="0" applyNumberFormat="1" applyFont="1" applyBorder="1" applyAlignment="1">
      <alignment horizontal="right" wrapText="1"/>
    </xf>
    <xf numFmtId="170" fontId="23" fillId="0" borderId="10" xfId="0" applyNumberFormat="1" applyFont="1" applyBorder="1" applyAlignment="1">
      <alignment horizontal="right" wrapText="1"/>
    </xf>
    <xf numFmtId="170" fontId="47" fillId="0" borderId="11" xfId="0" applyNumberFormat="1" applyFont="1" applyBorder="1" applyAlignment="1">
      <alignment horizontal="right" wrapText="1"/>
    </xf>
    <xf numFmtId="170" fontId="47" fillId="0" borderId="10" xfId="0" applyNumberFormat="1" applyFont="1" applyBorder="1" applyAlignment="1">
      <alignment horizontal="right" wrapText="1"/>
    </xf>
    <xf numFmtId="171" fontId="47" fillId="0" borderId="11" xfId="0" applyNumberFormat="1" applyFont="1" applyBorder="1" applyAlignment="1">
      <alignment horizontal="right" wrapText="1"/>
    </xf>
    <xf numFmtId="171" fontId="47" fillId="0" borderId="10" xfId="0" applyNumberFormat="1" applyFont="1" applyBorder="1" applyAlignment="1">
      <alignment horizontal="right" wrapText="1"/>
    </xf>
    <xf numFmtId="168" fontId="47" fillId="0" borderId="10" xfId="0" applyNumberFormat="1" applyFont="1" applyBorder="1" applyAlignment="1">
      <alignment horizontal="right" wrapText="1"/>
    </xf>
    <xf numFmtId="168" fontId="47" fillId="0" borderId="11" xfId="0" applyNumberFormat="1" applyFont="1" applyBorder="1" applyAlignment="1">
      <alignment horizontal="right" wrapText="1"/>
    </xf>
    <xf numFmtId="172" fontId="46" fillId="0" borderId="10" xfId="0" applyNumberFormat="1" applyFont="1" applyBorder="1" applyAlignment="1">
      <alignment horizontal="right" wrapText="1"/>
    </xf>
    <xf numFmtId="171" fontId="23" fillId="0" borderId="10" xfId="0" applyNumberFormat="1" applyFont="1" applyBorder="1" applyAlignment="1">
      <alignment horizontal="right" wrapText="1"/>
    </xf>
    <xf numFmtId="171" fontId="25" fillId="0" borderId="11" xfId="0" applyNumberFormat="1" applyFont="1" applyBorder="1" applyAlignment="1">
      <alignment horizontal="right" wrapText="1"/>
    </xf>
    <xf numFmtId="171" fontId="25" fillId="0" borderId="10" xfId="0" applyNumberFormat="1" applyFont="1" applyBorder="1" applyAlignment="1">
      <alignment horizontal="right" wrapText="1"/>
    </xf>
    <xf numFmtId="173" fontId="23" fillId="0" borderId="10" xfId="0" applyNumberFormat="1" applyFont="1" applyBorder="1" applyAlignment="1">
      <alignment horizontal="right" wrapText="1"/>
    </xf>
    <xf numFmtId="172" fontId="46" fillId="0" borderId="11" xfId="0" applyNumberFormat="1" applyFont="1" applyBorder="1" applyAlignment="1">
      <alignment horizontal="right" wrapText="1"/>
    </xf>
    <xf numFmtId="0" fontId="47" fillId="0" borderId="12" xfId="0" applyFont="1" applyBorder="1" applyAlignment="1">
      <alignment wrapText="1"/>
    </xf>
    <xf numFmtId="173" fontId="47" fillId="0" borderId="13" xfId="0" applyNumberFormat="1" applyFont="1" applyBorder="1" applyAlignment="1">
      <alignment horizontal="right" wrapText="1"/>
    </xf>
    <xf numFmtId="0" fontId="21" fillId="0" borderId="14" xfId="0" applyFont="1" applyBorder="1" applyAlignment="1">
      <alignment/>
    </xf>
    <xf numFmtId="0" fontId="46" fillId="0" borderId="15" xfId="0" applyFont="1" applyBorder="1" applyAlignment="1">
      <alignment wrapText="1"/>
    </xf>
    <xf numFmtId="0" fontId="21" fillId="0" borderId="16" xfId="0" applyFont="1" applyBorder="1" applyAlignment="1">
      <alignment/>
    </xf>
    <xf numFmtId="0" fontId="46" fillId="0" borderId="16" xfId="0" applyFont="1" applyBorder="1" applyAlignment="1">
      <alignment wrapText="1"/>
    </xf>
    <xf numFmtId="0" fontId="46" fillId="0" borderId="17" xfId="0" applyFont="1" applyBorder="1" applyAlignment="1">
      <alignment wrapText="1"/>
    </xf>
    <xf numFmtId="0" fontId="47" fillId="0" borderId="17" xfId="0" applyFont="1" applyBorder="1" applyAlignment="1">
      <alignment wrapText="1"/>
    </xf>
    <xf numFmtId="0" fontId="47" fillId="0" borderId="16" xfId="0" applyFont="1" applyBorder="1" applyAlignment="1">
      <alignment wrapText="1"/>
    </xf>
    <xf numFmtId="0" fontId="46" fillId="0" borderId="18" xfId="0" applyFont="1" applyBorder="1" applyAlignment="1">
      <alignment wrapText="1"/>
    </xf>
    <xf numFmtId="168" fontId="46" fillId="0" borderId="19" xfId="0" applyNumberFormat="1" applyFont="1" applyBorder="1" applyAlignment="1">
      <alignment horizontal="right" wrapText="1"/>
    </xf>
    <xf numFmtId="0" fontId="47" fillId="0" borderId="20" xfId="0" applyFont="1" applyBorder="1" applyAlignment="1">
      <alignment wrapText="1"/>
    </xf>
    <xf numFmtId="170" fontId="25" fillId="0" borderId="13" xfId="0" applyNumberFormat="1" applyFont="1" applyBorder="1" applyAlignment="1">
      <alignment horizontal="right" wrapText="1"/>
    </xf>
    <xf numFmtId="0" fontId="46" fillId="0" borderId="20" xfId="0" applyFont="1" applyBorder="1" applyAlignment="1">
      <alignment wrapText="1"/>
    </xf>
    <xf numFmtId="0" fontId="21" fillId="0" borderId="13" xfId="0" applyFont="1" applyBorder="1" applyAlignment="1">
      <alignment/>
    </xf>
    <xf numFmtId="171" fontId="47" fillId="0" borderId="13" xfId="0" applyNumberFormat="1" applyFont="1" applyBorder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3"/>
  <sheetViews>
    <sheetView showGridLines="0" tabSelected="1" zoomScalePageLayoutView="0" workbookViewId="0" topLeftCell="A1">
      <selection activeCell="A116" sqref="A116:T117"/>
    </sheetView>
  </sheetViews>
  <sheetFormatPr defaultColWidth="9.140625" defaultRowHeight="12.75"/>
  <cols>
    <col min="1" max="1" width="36.57421875" style="3" bestFit="1" customWidth="1"/>
    <col min="2" max="20" width="9.7109375" style="3" customWidth="1"/>
    <col min="21" max="16384" width="9.140625" style="3" customWidth="1"/>
  </cols>
  <sheetData>
    <row r="1" spans="1:20" s="2" customFormat="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>
      <c r="A2" s="34"/>
      <c r="B2" s="35" t="s">
        <v>1</v>
      </c>
      <c r="C2" s="35" t="s">
        <v>2</v>
      </c>
      <c r="D2" s="35" t="s">
        <v>3</v>
      </c>
      <c r="E2" s="35" t="s">
        <v>4</v>
      </c>
      <c r="F2" s="35" t="s">
        <v>5</v>
      </c>
      <c r="G2" s="35" t="s">
        <v>6</v>
      </c>
      <c r="H2" s="35" t="s">
        <v>7</v>
      </c>
      <c r="I2" s="35" t="s">
        <v>8</v>
      </c>
      <c r="J2" s="35" t="s">
        <v>9</v>
      </c>
      <c r="K2" s="35" t="s">
        <v>10</v>
      </c>
      <c r="L2" s="35" t="s">
        <v>11</v>
      </c>
      <c r="M2" s="35" t="s">
        <v>12</v>
      </c>
      <c r="N2" s="35" t="s">
        <v>13</v>
      </c>
      <c r="O2" s="35" t="s">
        <v>14</v>
      </c>
      <c r="P2" s="35" t="s">
        <v>15</v>
      </c>
      <c r="Q2" s="35" t="s">
        <v>16</v>
      </c>
      <c r="R2" s="35" t="s">
        <v>17</v>
      </c>
      <c r="S2" s="35" t="s">
        <v>18</v>
      </c>
      <c r="T2" s="35" t="s">
        <v>19</v>
      </c>
    </row>
    <row r="3" spans="1:20" ht="12.75">
      <c r="A3" s="36"/>
      <c r="B3" s="4" t="s">
        <v>20</v>
      </c>
      <c r="C3" s="4" t="s">
        <v>21</v>
      </c>
      <c r="D3" s="4" t="s">
        <v>22</v>
      </c>
      <c r="E3" s="4" t="s">
        <v>21</v>
      </c>
      <c r="F3" s="4" t="s">
        <v>21</v>
      </c>
      <c r="G3" s="4" t="s">
        <v>23</v>
      </c>
      <c r="H3" s="4" t="s">
        <v>21</v>
      </c>
      <c r="I3" s="4" t="s">
        <v>21</v>
      </c>
      <c r="J3" s="4" t="s">
        <v>21</v>
      </c>
      <c r="K3" s="4" t="s">
        <v>24</v>
      </c>
      <c r="L3" s="4" t="s">
        <v>21</v>
      </c>
      <c r="M3" s="4" t="s">
        <v>21</v>
      </c>
      <c r="N3" s="4" t="s">
        <v>21</v>
      </c>
      <c r="O3" s="4" t="s">
        <v>21</v>
      </c>
      <c r="P3" s="4" t="s">
        <v>25</v>
      </c>
      <c r="Q3" s="4" t="s">
        <v>21</v>
      </c>
      <c r="R3" s="4" t="s">
        <v>26</v>
      </c>
      <c r="S3" s="4" t="s">
        <v>21</v>
      </c>
      <c r="T3" s="4" t="s">
        <v>21</v>
      </c>
    </row>
    <row r="4" spans="1:20" ht="12.75">
      <c r="A4" s="37" t="s">
        <v>46</v>
      </c>
      <c r="B4" s="4" t="s">
        <v>27</v>
      </c>
      <c r="C4" s="4" t="s">
        <v>28</v>
      </c>
      <c r="D4" s="4" t="s">
        <v>29</v>
      </c>
      <c r="E4" s="4" t="s">
        <v>30</v>
      </c>
      <c r="F4" s="4" t="s">
        <v>31</v>
      </c>
      <c r="G4" s="4" t="s">
        <v>32</v>
      </c>
      <c r="H4" s="4" t="s">
        <v>33</v>
      </c>
      <c r="I4" s="4" t="s">
        <v>34</v>
      </c>
      <c r="J4" s="4" t="s">
        <v>35</v>
      </c>
      <c r="K4" s="4" t="s">
        <v>36</v>
      </c>
      <c r="L4" s="4" t="s">
        <v>37</v>
      </c>
      <c r="M4" s="4" t="s">
        <v>38</v>
      </c>
      <c r="N4" s="4" t="s">
        <v>39</v>
      </c>
      <c r="O4" s="4" t="s">
        <v>40</v>
      </c>
      <c r="P4" s="4" t="s">
        <v>41</v>
      </c>
      <c r="Q4" s="4" t="s">
        <v>42</v>
      </c>
      <c r="R4" s="4" t="s">
        <v>43</v>
      </c>
      <c r="S4" s="4" t="s">
        <v>44</v>
      </c>
      <c r="T4" s="4" t="s">
        <v>45</v>
      </c>
    </row>
    <row r="5" spans="1:20" ht="12.75">
      <c r="A5" s="38" t="s">
        <v>47</v>
      </c>
      <c r="B5" s="5">
        <v>2380228180</v>
      </c>
      <c r="C5" s="5">
        <v>1828026195</v>
      </c>
      <c r="D5" s="5">
        <v>2626610106</v>
      </c>
      <c r="E5" s="5">
        <v>5354652951</v>
      </c>
      <c r="F5" s="5">
        <v>1380721855</v>
      </c>
      <c r="G5" s="5">
        <v>1620570015</v>
      </c>
      <c r="H5" s="5">
        <v>1512326000</v>
      </c>
      <c r="I5" s="5">
        <v>1952720874</v>
      </c>
      <c r="J5" s="5">
        <v>2157452148</v>
      </c>
      <c r="K5" s="5">
        <v>2249520584</v>
      </c>
      <c r="L5" s="5">
        <v>4036592433</v>
      </c>
      <c r="M5" s="5">
        <v>1580961406</v>
      </c>
      <c r="N5" s="5">
        <v>2404462999</v>
      </c>
      <c r="O5" s="5">
        <v>3575490049</v>
      </c>
      <c r="P5" s="5">
        <v>1749220508</v>
      </c>
      <c r="Q5" s="5">
        <v>1219309257</v>
      </c>
      <c r="R5" s="5">
        <v>1362930807</v>
      </c>
      <c r="S5" s="5">
        <v>1085208711</v>
      </c>
      <c r="T5" s="5">
        <v>2524300900</v>
      </c>
    </row>
    <row r="6" spans="1:20" ht="12.75">
      <c r="A6" s="37" t="s">
        <v>48</v>
      </c>
      <c r="B6" s="6">
        <v>2743375472</v>
      </c>
      <c r="C6" s="6">
        <v>1907865282</v>
      </c>
      <c r="D6" s="6">
        <v>2381789401</v>
      </c>
      <c r="E6" s="6">
        <v>5222358552</v>
      </c>
      <c r="F6" s="6">
        <v>1436481300</v>
      </c>
      <c r="G6" s="6">
        <v>1605178416</v>
      </c>
      <c r="H6" s="6">
        <v>1512169000</v>
      </c>
      <c r="I6" s="6">
        <v>2068070714</v>
      </c>
      <c r="J6" s="6">
        <v>2181544665</v>
      </c>
      <c r="K6" s="6">
        <v>2593074693</v>
      </c>
      <c r="L6" s="6">
        <v>4033134434</v>
      </c>
      <c r="M6" s="6">
        <v>1834687750</v>
      </c>
      <c r="N6" s="6">
        <v>2288560000</v>
      </c>
      <c r="O6" s="6">
        <v>3567710570</v>
      </c>
      <c r="P6" s="6">
        <v>1738341779</v>
      </c>
      <c r="Q6" s="6">
        <v>1274227238</v>
      </c>
      <c r="R6" s="6">
        <v>1402830102</v>
      </c>
      <c r="S6" s="6">
        <v>1185132120</v>
      </c>
      <c r="T6" s="6">
        <v>2519363600</v>
      </c>
    </row>
    <row r="7" spans="1:20" ht="12.75">
      <c r="A7" s="37" t="s">
        <v>49</v>
      </c>
      <c r="B7" s="6">
        <f>+B5-B6</f>
        <v>-363147292</v>
      </c>
      <c r="C7" s="6">
        <f aca="true" t="shared" si="0" ref="C7:T7">+C5-C6</f>
        <v>-79839087</v>
      </c>
      <c r="D7" s="6">
        <f t="shared" si="0"/>
        <v>244820705</v>
      </c>
      <c r="E7" s="6">
        <f t="shared" si="0"/>
        <v>132294399</v>
      </c>
      <c r="F7" s="6">
        <f t="shared" si="0"/>
        <v>-55759445</v>
      </c>
      <c r="G7" s="6">
        <f t="shared" si="0"/>
        <v>15391599</v>
      </c>
      <c r="H7" s="6">
        <f t="shared" si="0"/>
        <v>157000</v>
      </c>
      <c r="I7" s="6">
        <f t="shared" si="0"/>
        <v>-115349840</v>
      </c>
      <c r="J7" s="6">
        <f t="shared" si="0"/>
        <v>-24092517</v>
      </c>
      <c r="K7" s="6">
        <f t="shared" si="0"/>
        <v>-343554109</v>
      </c>
      <c r="L7" s="6">
        <f t="shared" si="0"/>
        <v>3457999</v>
      </c>
      <c r="M7" s="6">
        <f t="shared" si="0"/>
        <v>-253726344</v>
      </c>
      <c r="N7" s="6">
        <f t="shared" si="0"/>
        <v>115902999</v>
      </c>
      <c r="O7" s="6">
        <f t="shared" si="0"/>
        <v>7779479</v>
      </c>
      <c r="P7" s="6">
        <f t="shared" si="0"/>
        <v>10878729</v>
      </c>
      <c r="Q7" s="6">
        <f t="shared" si="0"/>
        <v>-54917981</v>
      </c>
      <c r="R7" s="6">
        <f t="shared" si="0"/>
        <v>-39899295</v>
      </c>
      <c r="S7" s="6">
        <f t="shared" si="0"/>
        <v>-99923409</v>
      </c>
      <c r="T7" s="6">
        <f t="shared" si="0"/>
        <v>4937300</v>
      </c>
    </row>
    <row r="8" spans="1:20" ht="12.75">
      <c r="A8" s="37" t="s">
        <v>50</v>
      </c>
      <c r="B8" s="6">
        <v>100001000</v>
      </c>
      <c r="C8" s="6">
        <v>168752028</v>
      </c>
      <c r="D8" s="6">
        <v>-56974474</v>
      </c>
      <c r="E8" s="6">
        <v>176175616</v>
      </c>
      <c r="F8" s="6">
        <v>424644326</v>
      </c>
      <c r="G8" s="6">
        <v>119684161</v>
      </c>
      <c r="H8" s="6">
        <v>224641842</v>
      </c>
      <c r="I8" s="6">
        <v>-136758555</v>
      </c>
      <c r="J8" s="6">
        <v>274737300</v>
      </c>
      <c r="K8" s="6">
        <v>216830</v>
      </c>
      <c r="L8" s="6">
        <v>1123759828</v>
      </c>
      <c r="M8" s="6">
        <v>429358586</v>
      </c>
      <c r="N8" s="6">
        <v>315251563</v>
      </c>
      <c r="O8" s="6">
        <v>691663333</v>
      </c>
      <c r="P8" s="6">
        <v>224383707</v>
      </c>
      <c r="Q8" s="6">
        <v>405232241</v>
      </c>
      <c r="R8" s="6">
        <v>72175563</v>
      </c>
      <c r="S8" s="6">
        <v>62447155</v>
      </c>
      <c r="T8" s="6">
        <v>435722882</v>
      </c>
    </row>
    <row r="9" spans="1:20" ht="12.75">
      <c r="A9" s="37" t="s">
        <v>51</v>
      </c>
      <c r="B9" s="6">
        <v>10001000</v>
      </c>
      <c r="C9" s="6">
        <v>44587784</v>
      </c>
      <c r="D9" s="6">
        <v>5100281</v>
      </c>
      <c r="E9" s="6">
        <v>297275899</v>
      </c>
      <c r="F9" s="6">
        <v>-4158673</v>
      </c>
      <c r="G9" s="6">
        <v>104850273</v>
      </c>
      <c r="H9" s="6">
        <v>135255980</v>
      </c>
      <c r="I9" s="6">
        <v>-166758555</v>
      </c>
      <c r="J9" s="6">
        <v>120951347</v>
      </c>
      <c r="K9" s="6">
        <v>-1641164</v>
      </c>
      <c r="L9" s="6">
        <v>172248943</v>
      </c>
      <c r="M9" s="6">
        <v>76756636</v>
      </c>
      <c r="N9" s="6">
        <v>78261160</v>
      </c>
      <c r="O9" s="6">
        <v>149489309</v>
      </c>
      <c r="P9" s="6">
        <v>9892206</v>
      </c>
      <c r="Q9" s="6">
        <v>-152953933</v>
      </c>
      <c r="R9" s="6">
        <v>-6424549</v>
      </c>
      <c r="S9" s="6">
        <v>-314152940</v>
      </c>
      <c r="T9" s="6">
        <v>126974882</v>
      </c>
    </row>
    <row r="10" spans="1:20" ht="12.75">
      <c r="A10" s="37" t="s">
        <v>52</v>
      </c>
      <c r="B10" s="6">
        <f>IF((B142+B143)=0,0,(B144-(B149-(((B146+B147+B148)*(B141/(B142+B143)))-B145))))</f>
        <v>-246660119.0915261</v>
      </c>
      <c r="C10" s="6">
        <f aca="true" t="shared" si="1" ref="C10:T10">IF((C142+C143)=0,0,(C144-(C149-(((C146+C147+C148)*(C141/(C142+C143)))-C145))))</f>
        <v>217324047.1574694</v>
      </c>
      <c r="D10" s="6">
        <f t="shared" si="1"/>
        <v>17965804.945231915</v>
      </c>
      <c r="E10" s="6">
        <f t="shared" si="1"/>
        <v>162806102.91996175</v>
      </c>
      <c r="F10" s="6">
        <f t="shared" si="1"/>
        <v>194076692.18098557</v>
      </c>
      <c r="G10" s="6">
        <f t="shared" si="1"/>
        <v>-27369592.29109353</v>
      </c>
      <c r="H10" s="6">
        <f t="shared" si="1"/>
        <v>5433080.018782318</v>
      </c>
      <c r="I10" s="6">
        <f t="shared" si="1"/>
        <v>79991805.72759724</v>
      </c>
      <c r="J10" s="6">
        <f t="shared" si="1"/>
        <v>56731140.403601885</v>
      </c>
      <c r="K10" s="6">
        <f t="shared" si="1"/>
        <v>-79284793.84317762</v>
      </c>
      <c r="L10" s="6">
        <f t="shared" si="1"/>
        <v>688820173.1359386</v>
      </c>
      <c r="M10" s="6">
        <f t="shared" si="1"/>
        <v>1415782814.7546346</v>
      </c>
      <c r="N10" s="6">
        <f t="shared" si="1"/>
        <v>113395509.19016582</v>
      </c>
      <c r="O10" s="6">
        <f t="shared" si="1"/>
        <v>52579205.50534296</v>
      </c>
      <c r="P10" s="6">
        <f t="shared" si="1"/>
        <v>441439929.3471124</v>
      </c>
      <c r="Q10" s="6">
        <f t="shared" si="1"/>
        <v>153230671.98688143</v>
      </c>
      <c r="R10" s="6">
        <f t="shared" si="1"/>
        <v>216640404.06556433</v>
      </c>
      <c r="S10" s="6">
        <f t="shared" si="1"/>
        <v>458363766.08822715</v>
      </c>
      <c r="T10" s="6">
        <f t="shared" si="1"/>
        <v>200611311.38029903</v>
      </c>
    </row>
    <row r="11" spans="1:20" ht="12.75">
      <c r="A11" s="37" t="s">
        <v>53</v>
      </c>
      <c r="B11" s="7">
        <f>IF(((B150+B151+(B152*B153/100))/12)=0,0,B8/((B150+B151+(B152*B153/100))/12))</f>
        <v>0.6242988722951497</v>
      </c>
      <c r="C11" s="7">
        <f aca="true" t="shared" si="2" ref="C11:T11">IF(((C150+C151+(C152*C153/100))/12)=0,0,C8/((C150+C151+(C152*C153/100))/12))</f>
        <v>1.3950735690707678</v>
      </c>
      <c r="D11" s="7">
        <f t="shared" si="2"/>
        <v>-0.33689830598916454</v>
      </c>
      <c r="E11" s="7">
        <f t="shared" si="2"/>
        <v>0.4817132569624226</v>
      </c>
      <c r="F11" s="7">
        <f t="shared" si="2"/>
        <v>4.4582410139300785</v>
      </c>
      <c r="G11" s="7">
        <f t="shared" si="2"/>
        <v>1.1061263904017897</v>
      </c>
      <c r="H11" s="7">
        <f t="shared" si="2"/>
        <v>2.0831433779862523</v>
      </c>
      <c r="I11" s="7">
        <f t="shared" si="2"/>
        <v>-0.9624044815056348</v>
      </c>
      <c r="J11" s="7">
        <f t="shared" si="2"/>
        <v>1.8055385628985776</v>
      </c>
      <c r="K11" s="7">
        <f t="shared" si="2"/>
        <v>0.0012609157928590313</v>
      </c>
      <c r="L11" s="7">
        <f t="shared" si="2"/>
        <v>4.22533485258999</v>
      </c>
      <c r="M11" s="7">
        <f t="shared" si="2"/>
        <v>3.5973918844729287</v>
      </c>
      <c r="N11" s="7">
        <f t="shared" si="2"/>
        <v>2.1489573290795834</v>
      </c>
      <c r="O11" s="7">
        <f t="shared" si="2"/>
        <v>2.6841389279349532</v>
      </c>
      <c r="P11" s="7">
        <f t="shared" si="2"/>
        <v>1.8327356909678967</v>
      </c>
      <c r="Q11" s="7">
        <f t="shared" si="2"/>
        <v>5.359040162118468</v>
      </c>
      <c r="R11" s="7">
        <f t="shared" si="2"/>
        <v>0.814218616482814</v>
      </c>
      <c r="S11" s="7">
        <f t="shared" si="2"/>
        <v>0.8301292350520592</v>
      </c>
      <c r="T11" s="7">
        <f t="shared" si="2"/>
        <v>2.4079173713797823</v>
      </c>
    </row>
    <row r="12" spans="1:20" ht="12.75">
      <c r="A12" s="38" t="s">
        <v>54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spans="1:20" ht="12.75">
      <c r="A13" s="37" t="s">
        <v>55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>
      <c r="A14" s="39" t="s">
        <v>56</v>
      </c>
      <c r="B14" s="10">
        <f>IF(B154=0,0,(B5-B154)*100/B154)</f>
        <v>18.119290028795962</v>
      </c>
      <c r="C14" s="10">
        <f aca="true" t="shared" si="3" ref="C14:T14">IF(C154=0,0,(C5-C154)*100/C154)</f>
        <v>20.91732832252755</v>
      </c>
      <c r="D14" s="10">
        <f t="shared" si="3"/>
        <v>36.692644086230985</v>
      </c>
      <c r="E14" s="10">
        <f t="shared" si="3"/>
        <v>13.722254769071212</v>
      </c>
      <c r="F14" s="10">
        <f t="shared" si="3"/>
        <v>19.33691751961703</v>
      </c>
      <c r="G14" s="10">
        <f t="shared" si="3"/>
        <v>1.730872847491116</v>
      </c>
      <c r="H14" s="10">
        <f t="shared" si="3"/>
        <v>8.66565434718002</v>
      </c>
      <c r="I14" s="10">
        <f t="shared" si="3"/>
        <v>8.615698531169627</v>
      </c>
      <c r="J14" s="10">
        <f t="shared" si="3"/>
        <v>24.841626017100197</v>
      </c>
      <c r="K14" s="10">
        <f t="shared" si="3"/>
        <v>12.402520817649538</v>
      </c>
      <c r="L14" s="10">
        <f t="shared" si="3"/>
        <v>13.05923313615207</v>
      </c>
      <c r="M14" s="10">
        <f t="shared" si="3"/>
        <v>3.5771014233516376</v>
      </c>
      <c r="N14" s="10">
        <f t="shared" si="3"/>
        <v>7.9154471592150975</v>
      </c>
      <c r="O14" s="10">
        <f t="shared" si="3"/>
        <v>-0.6728852236319433</v>
      </c>
      <c r="P14" s="10">
        <f t="shared" si="3"/>
        <v>6.115654788989853</v>
      </c>
      <c r="Q14" s="10">
        <f t="shared" si="3"/>
        <v>15.355889076030762</v>
      </c>
      <c r="R14" s="10">
        <f t="shared" si="3"/>
        <v>4.583118151084273</v>
      </c>
      <c r="S14" s="10">
        <f t="shared" si="3"/>
        <v>6.691975080726033</v>
      </c>
      <c r="T14" s="10">
        <f t="shared" si="3"/>
        <v>6.485492764679716</v>
      </c>
    </row>
    <row r="15" spans="1:20" ht="12.75">
      <c r="A15" s="40" t="s">
        <v>57</v>
      </c>
      <c r="B15" s="12">
        <f>IF(B156=0,0,(B155-B156)*100/B156)</f>
        <v>17.1773065292153</v>
      </c>
      <c r="C15" s="12">
        <f aca="true" t="shared" si="4" ref="C15:T15">IF(C156=0,0,(C155-C156)*100/C156)</f>
        <v>4.879938098514091</v>
      </c>
      <c r="D15" s="12">
        <f t="shared" si="4"/>
        <v>21.5271286065109</v>
      </c>
      <c r="E15" s="12">
        <f t="shared" si="4"/>
        <v>12.254213543599258</v>
      </c>
      <c r="F15" s="12">
        <f t="shared" si="4"/>
        <v>10.206173226981045</v>
      </c>
      <c r="G15" s="12">
        <f t="shared" si="4"/>
        <v>-11.77176576734454</v>
      </c>
      <c r="H15" s="12">
        <f t="shared" si="4"/>
        <v>2.150748235909719</v>
      </c>
      <c r="I15" s="12">
        <f t="shared" si="4"/>
        <v>4.800000008863568</v>
      </c>
      <c r="J15" s="12">
        <f t="shared" si="4"/>
        <v>15.342017209561204</v>
      </c>
      <c r="K15" s="12">
        <f t="shared" si="4"/>
        <v>16.320195311353086</v>
      </c>
      <c r="L15" s="12">
        <f t="shared" si="4"/>
        <v>12.754798255676334</v>
      </c>
      <c r="M15" s="12">
        <f t="shared" si="4"/>
        <v>-0.8363430472188959</v>
      </c>
      <c r="N15" s="12">
        <f t="shared" si="4"/>
        <v>10</v>
      </c>
      <c r="O15" s="12">
        <f t="shared" si="4"/>
        <v>10.530102094433884</v>
      </c>
      <c r="P15" s="12">
        <f t="shared" si="4"/>
        <v>6.498974381782514</v>
      </c>
      <c r="Q15" s="12">
        <f t="shared" si="4"/>
        <v>6.2000000535577655</v>
      </c>
      <c r="R15" s="12">
        <f t="shared" si="4"/>
        <v>10.415941827157198</v>
      </c>
      <c r="S15" s="12">
        <f t="shared" si="4"/>
        <v>11.274409820681054</v>
      </c>
      <c r="T15" s="12">
        <f t="shared" si="4"/>
        <v>15.127388535031848</v>
      </c>
    </row>
    <row r="16" spans="1:20" ht="12.75">
      <c r="A16" s="40" t="s">
        <v>58</v>
      </c>
      <c r="B16" s="12">
        <f>IF(B158=0,0,(B157-B158)*100/B158)</f>
        <v>28.961455011289175</v>
      </c>
      <c r="C16" s="12">
        <f aca="true" t="shared" si="5" ref="C16:T16">IF(C158=0,0,(C157-C158)*100/C158)</f>
        <v>16.40895071047346</v>
      </c>
      <c r="D16" s="12">
        <f t="shared" si="5"/>
        <v>63.267184627934014</v>
      </c>
      <c r="E16" s="12">
        <f t="shared" si="5"/>
        <v>3.091987405943854</v>
      </c>
      <c r="F16" s="12">
        <f t="shared" si="5"/>
        <v>10.89992664692225</v>
      </c>
      <c r="G16" s="12">
        <f t="shared" si="5"/>
        <v>5.534431445385744</v>
      </c>
      <c r="H16" s="12">
        <f t="shared" si="5"/>
        <v>-4.042687137560077</v>
      </c>
      <c r="I16" s="12">
        <f t="shared" si="5"/>
        <v>12.200000043915981</v>
      </c>
      <c r="J16" s="12">
        <f t="shared" si="5"/>
        <v>12.369575397781823</v>
      </c>
      <c r="K16" s="12">
        <f t="shared" si="5"/>
        <v>8.543491607870168</v>
      </c>
      <c r="L16" s="12">
        <f t="shared" si="5"/>
        <v>14.562894633155462</v>
      </c>
      <c r="M16" s="12">
        <f t="shared" si="5"/>
        <v>6.511068312641421</v>
      </c>
      <c r="N16" s="12">
        <f t="shared" si="5"/>
        <v>2.3807490631340347</v>
      </c>
      <c r="O16" s="12">
        <f t="shared" si="5"/>
        <v>-5.295709903331172</v>
      </c>
      <c r="P16" s="12">
        <f t="shared" si="5"/>
        <v>7.0186701332592065</v>
      </c>
      <c r="Q16" s="12">
        <f t="shared" si="5"/>
        <v>9.895532029148303</v>
      </c>
      <c r="R16" s="12">
        <f t="shared" si="5"/>
        <v>10.667519514816275</v>
      </c>
      <c r="S16" s="12">
        <f t="shared" si="5"/>
        <v>11.603125792541777</v>
      </c>
      <c r="T16" s="12">
        <f t="shared" si="5"/>
        <v>0.11574729241877256</v>
      </c>
    </row>
    <row r="17" spans="1:20" ht="12.75">
      <c r="A17" s="40" t="s">
        <v>59</v>
      </c>
      <c r="B17" s="12">
        <f>IF(B160=0,0,(B159-B160)*100/B160)</f>
        <v>20.6182946660305</v>
      </c>
      <c r="C17" s="12">
        <f aca="true" t="shared" si="6" ref="C17:T17">IF(C160=0,0,(C159-C160)*100/C160)</f>
        <v>16.620217435155826</v>
      </c>
      <c r="D17" s="12">
        <f t="shared" si="6"/>
        <v>13.491150334930154</v>
      </c>
      <c r="E17" s="12">
        <f t="shared" si="6"/>
        <v>13.44625737199545</v>
      </c>
      <c r="F17" s="12">
        <f t="shared" si="6"/>
        <v>11.157914161339907</v>
      </c>
      <c r="G17" s="12">
        <f t="shared" si="6"/>
        <v>17.22207342383278</v>
      </c>
      <c r="H17" s="12">
        <f t="shared" si="6"/>
        <v>32.33380271941588</v>
      </c>
      <c r="I17" s="12">
        <f t="shared" si="6"/>
        <v>3.9999985717737503</v>
      </c>
      <c r="J17" s="12">
        <f t="shared" si="6"/>
        <v>42.61119056018039</v>
      </c>
      <c r="K17" s="12">
        <f t="shared" si="6"/>
        <v>11.826718328058119</v>
      </c>
      <c r="L17" s="12">
        <f t="shared" si="6"/>
        <v>19.41600560201182</v>
      </c>
      <c r="M17" s="12">
        <f t="shared" si="6"/>
        <v>-0.3329748073268001</v>
      </c>
      <c r="N17" s="12">
        <f t="shared" si="6"/>
        <v>-7.351393990830674</v>
      </c>
      <c r="O17" s="12">
        <f t="shared" si="6"/>
        <v>-18.373904839433656</v>
      </c>
      <c r="P17" s="12">
        <f t="shared" si="6"/>
        <v>2.514780084837474</v>
      </c>
      <c r="Q17" s="12">
        <f t="shared" si="6"/>
        <v>3.6009925919746246</v>
      </c>
      <c r="R17" s="12">
        <f t="shared" si="6"/>
        <v>17.698991905072248</v>
      </c>
      <c r="S17" s="12">
        <f t="shared" si="6"/>
        <v>6.454531048025529</v>
      </c>
      <c r="T17" s="12">
        <f t="shared" si="6"/>
        <v>37.617302052785924</v>
      </c>
    </row>
    <row r="18" spans="1:20" ht="12.75">
      <c r="A18" s="40" t="s">
        <v>60</v>
      </c>
      <c r="B18" s="12">
        <f>IF(B162=0,0,(B161-B162)*100/B162)</f>
        <v>21.604311489790486</v>
      </c>
      <c r="C18" s="12">
        <f aca="true" t="shared" si="7" ref="C18:T18">IF(C162=0,0,(C161-C162)*100/C162)</f>
        <v>17.37527123855821</v>
      </c>
      <c r="D18" s="12">
        <f t="shared" si="7"/>
        <v>39.3987506309951</v>
      </c>
      <c r="E18" s="12">
        <f t="shared" si="7"/>
        <v>11.117972151583805</v>
      </c>
      <c r="F18" s="12">
        <f t="shared" si="7"/>
        <v>10.820533759422892</v>
      </c>
      <c r="G18" s="12">
        <f t="shared" si="7"/>
        <v>4.380711964804312</v>
      </c>
      <c r="H18" s="12">
        <f t="shared" si="7"/>
        <v>2.634877598544175</v>
      </c>
      <c r="I18" s="12">
        <f t="shared" si="7"/>
        <v>8.69896801672127</v>
      </c>
      <c r="J18" s="12">
        <f t="shared" si="7"/>
        <v>13.646310737868433</v>
      </c>
      <c r="K18" s="12">
        <f t="shared" si="7"/>
        <v>10.421022424237018</v>
      </c>
      <c r="L18" s="12">
        <f t="shared" si="7"/>
        <v>14.26858938356271</v>
      </c>
      <c r="M18" s="12">
        <f t="shared" si="7"/>
        <v>4.051009134484657</v>
      </c>
      <c r="N18" s="12">
        <f t="shared" si="7"/>
        <v>1.3202251795773574</v>
      </c>
      <c r="O18" s="12">
        <f t="shared" si="7"/>
        <v>-4.687756469336848</v>
      </c>
      <c r="P18" s="12">
        <f t="shared" si="7"/>
        <v>6.14348249324078</v>
      </c>
      <c r="Q18" s="12">
        <f t="shared" si="7"/>
        <v>8.22170625351254</v>
      </c>
      <c r="R18" s="12">
        <f t="shared" si="7"/>
        <v>11.105247348751492</v>
      </c>
      <c r="S18" s="12">
        <f t="shared" si="7"/>
        <v>10.461023444629534</v>
      </c>
      <c r="T18" s="12">
        <f t="shared" si="7"/>
        <v>6.746334899197494</v>
      </c>
    </row>
    <row r="19" spans="1:20" ht="12.75">
      <c r="A19" s="40" t="s">
        <v>61</v>
      </c>
      <c r="B19" s="12">
        <f>IF(B164=0,0,(B163-B164)*100/B164)</f>
        <v>0.9826630669137716</v>
      </c>
      <c r="C19" s="12">
        <f aca="true" t="shared" si="8" ref="C19:T19">IF(C164=0,0,(C163-C164)*100/C164)</f>
        <v>12.969946719149583</v>
      </c>
      <c r="D19" s="12">
        <f t="shared" si="8"/>
        <v>9.048377866224843</v>
      </c>
      <c r="E19" s="12">
        <f t="shared" si="8"/>
        <v>0.09245761532739177</v>
      </c>
      <c r="F19" s="12">
        <f t="shared" si="8"/>
        <v>16.351303475862203</v>
      </c>
      <c r="G19" s="12">
        <f t="shared" si="8"/>
        <v>-0.6365175769714272</v>
      </c>
      <c r="H19" s="12">
        <f t="shared" si="8"/>
        <v>24.682034764553997</v>
      </c>
      <c r="I19" s="12">
        <f t="shared" si="8"/>
        <v>-2.7145629302444663</v>
      </c>
      <c r="J19" s="12">
        <f t="shared" si="8"/>
        <v>44.67787995579465</v>
      </c>
      <c r="K19" s="12">
        <f t="shared" si="8"/>
        <v>9.457087520683581</v>
      </c>
      <c r="L19" s="12">
        <f t="shared" si="8"/>
        <v>6.086110763363925</v>
      </c>
      <c r="M19" s="12">
        <f t="shared" si="8"/>
        <v>2.8266645177455754</v>
      </c>
      <c r="N19" s="12">
        <f t="shared" si="8"/>
        <v>21.98983268312581</v>
      </c>
      <c r="O19" s="12">
        <f t="shared" si="8"/>
        <v>39.939068463637426</v>
      </c>
      <c r="P19" s="12">
        <f t="shared" si="8"/>
        <v>1.2611674692005361</v>
      </c>
      <c r="Q19" s="12">
        <f t="shared" si="8"/>
        <v>33.473573487472834</v>
      </c>
      <c r="R19" s="12">
        <f t="shared" si="8"/>
        <v>-33.39542924496364</v>
      </c>
      <c r="S19" s="12">
        <f t="shared" si="8"/>
        <v>13.795603698729833</v>
      </c>
      <c r="T19" s="12">
        <f t="shared" si="8"/>
        <v>-0.9811192413609378</v>
      </c>
    </row>
    <row r="20" spans="1:20" ht="12.75">
      <c r="A20" s="40" t="s">
        <v>62</v>
      </c>
      <c r="B20" s="12">
        <f>IF(B166=0,0,(B165-B166)*100/B166)</f>
        <v>12.251124309453884</v>
      </c>
      <c r="C20" s="12">
        <f aca="true" t="shared" si="9" ref="C20:T20">IF(C166=0,0,(C165-C166)*100/C166)</f>
        <v>-6.1541848221932085</v>
      </c>
      <c r="D20" s="12">
        <f t="shared" si="9"/>
        <v>15.578305054882627</v>
      </c>
      <c r="E20" s="12">
        <f t="shared" si="9"/>
        <v>50.96626833044079</v>
      </c>
      <c r="F20" s="12">
        <f t="shared" si="9"/>
        <v>9.75346248136105</v>
      </c>
      <c r="G20" s="12">
        <f t="shared" si="9"/>
        <v>17.841768713169223</v>
      </c>
      <c r="H20" s="12">
        <f t="shared" si="9"/>
        <v>0</v>
      </c>
      <c r="I20" s="12">
        <f t="shared" si="9"/>
        <v>-25.46945201797166</v>
      </c>
      <c r="J20" s="12">
        <f t="shared" si="9"/>
        <v>-20.46852693678433</v>
      </c>
      <c r="K20" s="12">
        <f t="shared" si="9"/>
        <v>15.69074333585311</v>
      </c>
      <c r="L20" s="12">
        <f t="shared" si="9"/>
        <v>66.44658026573731</v>
      </c>
      <c r="M20" s="12">
        <f t="shared" si="9"/>
        <v>0</v>
      </c>
      <c r="N20" s="12">
        <f t="shared" si="9"/>
        <v>6.7511601445974</v>
      </c>
      <c r="O20" s="12">
        <f t="shared" si="9"/>
        <v>-4.758548761023164</v>
      </c>
      <c r="P20" s="12">
        <f t="shared" si="9"/>
        <v>-27.720299134911798</v>
      </c>
      <c r="Q20" s="12">
        <f t="shared" si="9"/>
        <v>51.70896927070574</v>
      </c>
      <c r="R20" s="12">
        <f t="shared" si="9"/>
        <v>144.72507946134948</v>
      </c>
      <c r="S20" s="12">
        <f t="shared" si="9"/>
        <v>8.617783710269512</v>
      </c>
      <c r="T20" s="12">
        <f t="shared" si="9"/>
        <v>33.8384561357687</v>
      </c>
    </row>
    <row r="21" spans="1:20" ht="12.75">
      <c r="A21" s="40" t="s">
        <v>63</v>
      </c>
      <c r="B21" s="12">
        <f>IF((B142+B143)=0,0,B141*100/(B142+B143))</f>
        <v>73.97312817947612</v>
      </c>
      <c r="C21" s="12">
        <f aca="true" t="shared" si="10" ref="C21:T21">IF((C142+C143)=0,0,C141*100/(C142+C143))</f>
        <v>96.41929872520134</v>
      </c>
      <c r="D21" s="12">
        <f t="shared" si="10"/>
        <v>85.03787612344696</v>
      </c>
      <c r="E21" s="12">
        <f t="shared" si="10"/>
        <v>80.9150808016503</v>
      </c>
      <c r="F21" s="12">
        <f t="shared" si="10"/>
        <v>91.20575432292551</v>
      </c>
      <c r="G21" s="12">
        <f t="shared" si="10"/>
        <v>86.28410921214636</v>
      </c>
      <c r="H21" s="12">
        <f t="shared" si="10"/>
        <v>74.81665499818241</v>
      </c>
      <c r="I21" s="12">
        <f t="shared" si="10"/>
        <v>77.81356786487432</v>
      </c>
      <c r="J21" s="12">
        <f t="shared" si="10"/>
        <v>100.43085949635925</v>
      </c>
      <c r="K21" s="12">
        <f t="shared" si="10"/>
        <v>100.32794156300646</v>
      </c>
      <c r="L21" s="12">
        <f t="shared" si="10"/>
        <v>88.25895377173272</v>
      </c>
      <c r="M21" s="12">
        <f t="shared" si="10"/>
        <v>93.14640041981187</v>
      </c>
      <c r="N21" s="12">
        <f t="shared" si="10"/>
        <v>86.22922512530272</v>
      </c>
      <c r="O21" s="12">
        <f t="shared" si="10"/>
        <v>85.997431176883</v>
      </c>
      <c r="P21" s="12">
        <f t="shared" si="10"/>
        <v>86.1293568180417</v>
      </c>
      <c r="Q21" s="12">
        <f t="shared" si="10"/>
        <v>92.43987970287206</v>
      </c>
      <c r="R21" s="12">
        <f t="shared" si="10"/>
        <v>99.85042303946453</v>
      </c>
      <c r="S21" s="12">
        <f t="shared" si="10"/>
        <v>99.72851832283152</v>
      </c>
      <c r="T21" s="12">
        <f t="shared" si="10"/>
        <v>97.32031757555484</v>
      </c>
    </row>
    <row r="22" spans="1:20" ht="12.75">
      <c r="A22" s="40" t="s">
        <v>64</v>
      </c>
      <c r="B22" s="12">
        <f>IF(+B183=0,0,+B192*100/B183)</f>
        <v>75.48913559563907</v>
      </c>
      <c r="C22" s="12">
        <f aca="true" t="shared" si="11" ref="C22:T22">IF(+C183=0,0,+C192*100/C183)</f>
        <v>93.93182165135255</v>
      </c>
      <c r="D22" s="12">
        <f t="shared" si="11"/>
        <v>85.74387898337459</v>
      </c>
      <c r="E22" s="12">
        <f t="shared" si="11"/>
        <v>82.35579655825421</v>
      </c>
      <c r="F22" s="12">
        <f t="shared" si="11"/>
        <v>93.21236114841808</v>
      </c>
      <c r="G22" s="12">
        <f t="shared" si="11"/>
        <v>87.34176394044562</v>
      </c>
      <c r="H22" s="12">
        <f t="shared" si="11"/>
        <v>73.79716130744394</v>
      </c>
      <c r="I22" s="12">
        <f t="shared" si="11"/>
        <v>75.7547739581098</v>
      </c>
      <c r="J22" s="12">
        <f t="shared" si="11"/>
        <v>98.48176342971608</v>
      </c>
      <c r="K22" s="12">
        <f t="shared" si="11"/>
        <v>93.93729284483005</v>
      </c>
      <c r="L22" s="12">
        <f t="shared" si="11"/>
        <v>87.44101803894524</v>
      </c>
      <c r="M22" s="12">
        <f t="shared" si="11"/>
        <v>73.87574917710289</v>
      </c>
      <c r="N22" s="12">
        <f t="shared" si="11"/>
        <v>83.02396712897013</v>
      </c>
      <c r="O22" s="12">
        <f t="shared" si="11"/>
        <v>84.59919727921124</v>
      </c>
      <c r="P22" s="12">
        <f t="shared" si="11"/>
        <v>83.82825018661089</v>
      </c>
      <c r="Q22" s="12">
        <f t="shared" si="11"/>
        <v>92.87381772086283</v>
      </c>
      <c r="R22" s="12">
        <f t="shared" si="11"/>
        <v>94.74711867185735</v>
      </c>
      <c r="S22" s="12">
        <f t="shared" si="11"/>
        <v>97.45523200823386</v>
      </c>
      <c r="T22" s="12">
        <f t="shared" si="11"/>
        <v>96.40108165619121</v>
      </c>
    </row>
    <row r="23" spans="1:20" ht="12.75">
      <c r="A23" s="40" t="s">
        <v>65</v>
      </c>
      <c r="B23" s="12">
        <f>IF(+B183=0,0,+(B184+B192)*100/B183)</f>
        <v>75.49083320026588</v>
      </c>
      <c r="C23" s="12">
        <f aca="true" t="shared" si="12" ref="C23:T23">IF(+C183=0,0,+(C184+C192)*100/C183)</f>
        <v>93.95068478203238</v>
      </c>
      <c r="D23" s="12">
        <f t="shared" si="12"/>
        <v>85.74387898337459</v>
      </c>
      <c r="E23" s="12">
        <f t="shared" si="12"/>
        <v>82.35579655825421</v>
      </c>
      <c r="F23" s="12">
        <f t="shared" si="12"/>
        <v>93.20554028939154</v>
      </c>
      <c r="G23" s="12">
        <f t="shared" si="12"/>
        <v>86.61449137552</v>
      </c>
      <c r="H23" s="12">
        <f t="shared" si="12"/>
        <v>73.79716130744394</v>
      </c>
      <c r="I23" s="12">
        <f t="shared" si="12"/>
        <v>75.7547739581098</v>
      </c>
      <c r="J23" s="12">
        <f t="shared" si="12"/>
        <v>98.48176342971608</v>
      </c>
      <c r="K23" s="12">
        <f t="shared" si="12"/>
        <v>93.93729284483005</v>
      </c>
      <c r="L23" s="12">
        <f t="shared" si="12"/>
        <v>87.44101803894524</v>
      </c>
      <c r="M23" s="12">
        <f t="shared" si="12"/>
        <v>91.79076748194005</v>
      </c>
      <c r="N23" s="12">
        <f t="shared" si="12"/>
        <v>83.04916207803477</v>
      </c>
      <c r="O23" s="12">
        <f t="shared" si="12"/>
        <v>84.59919727921124</v>
      </c>
      <c r="P23" s="12">
        <f t="shared" si="12"/>
        <v>83.82825018661089</v>
      </c>
      <c r="Q23" s="12">
        <f t="shared" si="12"/>
        <v>92.87381772086283</v>
      </c>
      <c r="R23" s="12">
        <f t="shared" si="12"/>
        <v>94.74711867185735</v>
      </c>
      <c r="S23" s="12">
        <f t="shared" si="12"/>
        <v>97.45523200823386</v>
      </c>
      <c r="T23" s="12">
        <f t="shared" si="12"/>
        <v>96.41146830131386</v>
      </c>
    </row>
    <row r="24" spans="1:20" ht="12.75">
      <c r="A24" s="40" t="s">
        <v>66</v>
      </c>
      <c r="B24" s="12">
        <f>IF(+B5=0,0,+B182*100/B5)</f>
        <v>4.744503108941429</v>
      </c>
      <c r="C24" s="12">
        <f aca="true" t="shared" si="13" ref="C24:T24">IF(+C5=0,0,+C182*100/C5)</f>
        <v>19.084916668822682</v>
      </c>
      <c r="D24" s="12">
        <f t="shared" si="13"/>
        <v>36.98321402103065</v>
      </c>
      <c r="E24" s="12">
        <f t="shared" si="13"/>
        <v>7.6949595944037865</v>
      </c>
      <c r="F24" s="12">
        <f t="shared" si="13"/>
        <v>9.936228104392539</v>
      </c>
      <c r="G24" s="12">
        <f t="shared" si="13"/>
        <v>15.96878034300789</v>
      </c>
      <c r="H24" s="12">
        <f t="shared" si="13"/>
        <v>5.14380993251455</v>
      </c>
      <c r="I24" s="12">
        <f t="shared" si="13"/>
        <v>98.42766053209098</v>
      </c>
      <c r="J24" s="12">
        <f t="shared" si="13"/>
        <v>5.572637618472918</v>
      </c>
      <c r="K24" s="12">
        <f t="shared" si="13"/>
        <v>18.611835871958395</v>
      </c>
      <c r="L24" s="12">
        <f t="shared" si="13"/>
        <v>31.43951620245234</v>
      </c>
      <c r="M24" s="12">
        <f t="shared" si="13"/>
        <v>73.97950276086625</v>
      </c>
      <c r="N24" s="12">
        <f t="shared" si="13"/>
        <v>17.599358741473402</v>
      </c>
      <c r="O24" s="12">
        <f t="shared" si="13"/>
        <v>13.37894756926507</v>
      </c>
      <c r="P24" s="12">
        <f t="shared" si="13"/>
        <v>34.60611713797721</v>
      </c>
      <c r="Q24" s="12">
        <f t="shared" si="13"/>
        <v>19.20730279504472</v>
      </c>
      <c r="R24" s="12">
        <f t="shared" si="13"/>
        <v>6.420630713647079</v>
      </c>
      <c r="S24" s="12">
        <f t="shared" si="13"/>
        <v>16.013306402587475</v>
      </c>
      <c r="T24" s="12">
        <f t="shared" si="13"/>
        <v>12.059127578649598</v>
      </c>
    </row>
    <row r="25" spans="1:20" ht="12.75">
      <c r="A25" s="40" t="s">
        <v>67</v>
      </c>
      <c r="B25" s="12">
        <f>IF(+B142=0,0,+B190*100/B142)</f>
        <v>6.254448705361555</v>
      </c>
      <c r="C25" s="12">
        <f aca="true" t="shared" si="14" ref="C25:T25">IF(+C142=0,0,+C190*100/C142)</f>
        <v>23.015724355338005</v>
      </c>
      <c r="D25" s="12">
        <f t="shared" si="14"/>
        <v>43.246167910543626</v>
      </c>
      <c r="E25" s="12">
        <f t="shared" si="14"/>
        <v>9.422876082257783</v>
      </c>
      <c r="F25" s="12">
        <f t="shared" si="14"/>
        <v>14.545184723770298</v>
      </c>
      <c r="G25" s="12">
        <f t="shared" si="14"/>
        <v>19.63978571489383</v>
      </c>
      <c r="H25" s="12">
        <f t="shared" si="14"/>
        <v>8.130119133343854</v>
      </c>
      <c r="I25" s="12">
        <f t="shared" si="14"/>
        <v>143.56683431550007</v>
      </c>
      <c r="J25" s="12">
        <f t="shared" si="14"/>
        <v>9.174028033309808</v>
      </c>
      <c r="K25" s="12">
        <f t="shared" si="14"/>
        <v>23.23205051193963</v>
      </c>
      <c r="L25" s="12">
        <f t="shared" si="14"/>
        <v>37.133670095443364</v>
      </c>
      <c r="M25" s="12">
        <f t="shared" si="14"/>
        <v>94.68584035996577</v>
      </c>
      <c r="N25" s="12">
        <f t="shared" si="14"/>
        <v>27.38562397613557</v>
      </c>
      <c r="O25" s="12">
        <f t="shared" si="14"/>
        <v>17.022734195139677</v>
      </c>
      <c r="P25" s="12">
        <f t="shared" si="14"/>
        <v>41.379742985970154</v>
      </c>
      <c r="Q25" s="12">
        <f t="shared" si="14"/>
        <v>24.318313201238926</v>
      </c>
      <c r="R25" s="12">
        <f t="shared" si="14"/>
        <v>7.9267904507890234</v>
      </c>
      <c r="S25" s="12">
        <f t="shared" si="14"/>
        <v>19.29566670946697</v>
      </c>
      <c r="T25" s="12">
        <f t="shared" si="14"/>
        <v>13.878582201458029</v>
      </c>
    </row>
    <row r="26" spans="1:20" ht="12.75">
      <c r="A26" s="37" t="s">
        <v>68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ht="12.75">
      <c r="A27" s="39" t="s">
        <v>69</v>
      </c>
      <c r="B27" s="10">
        <f>IF(B167=0,0,(B6-B167)*100/B167)</f>
        <v>29.41151725628903</v>
      </c>
      <c r="C27" s="10">
        <f aca="true" t="shared" si="15" ref="C27:T27">IF(C167=0,0,(C6-C167)*100/C167)</f>
        <v>22.33717821477609</v>
      </c>
      <c r="D27" s="10">
        <f t="shared" si="15"/>
        <v>23.9518279378353</v>
      </c>
      <c r="E27" s="10">
        <f t="shared" si="15"/>
        <v>14.371879373604818</v>
      </c>
      <c r="F27" s="10">
        <f t="shared" si="15"/>
        <v>18.132110101089484</v>
      </c>
      <c r="G27" s="10">
        <f t="shared" si="15"/>
        <v>-12.42933189509361</v>
      </c>
      <c r="H27" s="10">
        <f t="shared" si="15"/>
        <v>8.660628299598153</v>
      </c>
      <c r="I27" s="10">
        <f t="shared" si="15"/>
        <v>5.833925166378125</v>
      </c>
      <c r="J27" s="10">
        <f t="shared" si="15"/>
        <v>13.71370997942252</v>
      </c>
      <c r="K27" s="10">
        <f t="shared" si="15"/>
        <v>9.393617355355946</v>
      </c>
      <c r="L27" s="10">
        <f t="shared" si="15"/>
        <v>15.23196019686477</v>
      </c>
      <c r="M27" s="10">
        <f t="shared" si="15"/>
        <v>-1.2796151025387026</v>
      </c>
      <c r="N27" s="10">
        <f t="shared" si="15"/>
        <v>6.657420363999355</v>
      </c>
      <c r="O27" s="10">
        <f t="shared" si="15"/>
        <v>0.17934318121672707</v>
      </c>
      <c r="P27" s="10">
        <f t="shared" si="15"/>
        <v>6.477970395122877</v>
      </c>
      <c r="Q27" s="10">
        <f t="shared" si="15"/>
        <v>13.647334056427209</v>
      </c>
      <c r="R27" s="10">
        <f t="shared" si="15"/>
        <v>3.7299945889494013</v>
      </c>
      <c r="S27" s="10">
        <f t="shared" si="15"/>
        <v>3.907236244961943</v>
      </c>
      <c r="T27" s="10">
        <f t="shared" si="15"/>
        <v>6.606007758900222</v>
      </c>
    </row>
    <row r="28" spans="1:20" ht="12.75">
      <c r="A28" s="40" t="s">
        <v>70</v>
      </c>
      <c r="B28" s="12">
        <f>IF(B169=0,0,(B168-B169)*100/B169)</f>
        <v>6.459479724531273</v>
      </c>
      <c r="C28" s="12">
        <f aca="true" t="shared" si="16" ref="C28:T28">IF(C169=0,0,(C168-C169)*100/C169)</f>
        <v>1.49310816284218</v>
      </c>
      <c r="D28" s="12">
        <f t="shared" si="16"/>
        <v>17.701522557921525</v>
      </c>
      <c r="E28" s="12">
        <f t="shared" si="16"/>
        <v>4.076635342682421</v>
      </c>
      <c r="F28" s="12">
        <f t="shared" si="16"/>
        <v>12.526778677510608</v>
      </c>
      <c r="G28" s="12">
        <f t="shared" si="16"/>
        <v>12.37419921413382</v>
      </c>
      <c r="H28" s="12">
        <f t="shared" si="16"/>
        <v>10.593461278148117</v>
      </c>
      <c r="I28" s="12">
        <f t="shared" si="16"/>
        <v>9.635516449456373</v>
      </c>
      <c r="J28" s="12">
        <f t="shared" si="16"/>
        <v>12.958963204754482</v>
      </c>
      <c r="K28" s="12">
        <f t="shared" si="16"/>
        <v>1.0437276377950833</v>
      </c>
      <c r="L28" s="12">
        <f t="shared" si="16"/>
        <v>11.772047471183784</v>
      </c>
      <c r="M28" s="12">
        <f t="shared" si="16"/>
        <v>10.708552338801008</v>
      </c>
      <c r="N28" s="12">
        <f t="shared" si="16"/>
        <v>13.383136706349207</v>
      </c>
      <c r="O28" s="12">
        <f t="shared" si="16"/>
        <v>10.01467914671144</v>
      </c>
      <c r="P28" s="12">
        <f t="shared" si="16"/>
        <v>9.062874206069367</v>
      </c>
      <c r="Q28" s="12">
        <f t="shared" si="16"/>
        <v>8.007052998727389</v>
      </c>
      <c r="R28" s="12">
        <f t="shared" si="16"/>
        <v>11.970480405410456</v>
      </c>
      <c r="S28" s="12">
        <f t="shared" si="16"/>
        <v>6.594933550378093</v>
      </c>
      <c r="T28" s="12">
        <f t="shared" si="16"/>
        <v>5.60384273234163</v>
      </c>
    </row>
    <row r="29" spans="1:20" ht="12.75">
      <c r="A29" s="40" t="s">
        <v>71</v>
      </c>
      <c r="B29" s="12">
        <f>IF(B168=0,0,B170*100/B168)</f>
        <v>4.04404764528506</v>
      </c>
      <c r="C29" s="12">
        <f aca="true" t="shared" si="17" ref="C29:T29">IF(C168=0,0,C170*100/C168)</f>
        <v>4.691565124546427</v>
      </c>
      <c r="D29" s="12">
        <f t="shared" si="17"/>
        <v>7.970804055453381</v>
      </c>
      <c r="E29" s="12">
        <f t="shared" si="17"/>
        <v>3.133749959113901</v>
      </c>
      <c r="F29" s="12">
        <f t="shared" si="17"/>
        <v>4.496271278467661</v>
      </c>
      <c r="G29" s="12">
        <f t="shared" si="17"/>
        <v>5.066434215011678</v>
      </c>
      <c r="H29" s="12">
        <f t="shared" si="17"/>
        <v>6.654595550474051</v>
      </c>
      <c r="I29" s="12">
        <f t="shared" si="17"/>
        <v>8.669729121675282</v>
      </c>
      <c r="J29" s="12">
        <f t="shared" si="17"/>
        <v>10.39145309214352</v>
      </c>
      <c r="K29" s="12">
        <f t="shared" si="17"/>
        <v>4.145702734330596</v>
      </c>
      <c r="L29" s="12">
        <f t="shared" si="17"/>
        <v>3.412367460505591</v>
      </c>
      <c r="M29" s="12">
        <f t="shared" si="17"/>
        <v>7.258555856951804</v>
      </c>
      <c r="N29" s="12">
        <f t="shared" si="17"/>
        <v>0</v>
      </c>
      <c r="O29" s="12">
        <f t="shared" si="17"/>
        <v>5.570254200416359</v>
      </c>
      <c r="P29" s="12">
        <f t="shared" si="17"/>
        <v>2.95270671120593</v>
      </c>
      <c r="Q29" s="12">
        <f t="shared" si="17"/>
        <v>3.612549345962671</v>
      </c>
      <c r="R29" s="12">
        <f t="shared" si="17"/>
        <v>15.215311250928199</v>
      </c>
      <c r="S29" s="12">
        <f t="shared" si="17"/>
        <v>1.9868846013253065</v>
      </c>
      <c r="T29" s="12">
        <f t="shared" si="17"/>
        <v>5.830818525956969</v>
      </c>
    </row>
    <row r="30" spans="1:20" ht="12.75">
      <c r="A30" s="40" t="s">
        <v>72</v>
      </c>
      <c r="B30" s="12">
        <f>IF(B172=0,0,(B171-B172)*100/B172)</f>
        <v>19.65414792414357</v>
      </c>
      <c r="C30" s="12">
        <f aca="true" t="shared" si="18" ref="C30:T30">IF(C172=0,0,(C171-C172)*100/C172)</f>
        <v>14.240000298363615</v>
      </c>
      <c r="D30" s="12">
        <f t="shared" si="18"/>
        <v>14.239999969673887</v>
      </c>
      <c r="E30" s="12">
        <f t="shared" si="18"/>
        <v>5.999787735317293</v>
      </c>
      <c r="F30" s="12">
        <f t="shared" si="18"/>
        <v>12.111414003953808</v>
      </c>
      <c r="G30" s="12">
        <f t="shared" si="18"/>
        <v>0.11684581278483616</v>
      </c>
      <c r="H30" s="12">
        <f t="shared" si="18"/>
        <v>29.794245860102453</v>
      </c>
      <c r="I30" s="12">
        <f t="shared" si="18"/>
        <v>14.24000008057065</v>
      </c>
      <c r="J30" s="12">
        <f t="shared" si="18"/>
        <v>6.209539368894471</v>
      </c>
      <c r="K30" s="12">
        <f t="shared" si="18"/>
        <v>12.933736670982311</v>
      </c>
      <c r="L30" s="12">
        <f t="shared" si="18"/>
        <v>12.000000010576004</v>
      </c>
      <c r="M30" s="12">
        <f t="shared" si="18"/>
        <v>9.683509161576902</v>
      </c>
      <c r="N30" s="12">
        <f t="shared" si="18"/>
        <v>11.481481481481481</v>
      </c>
      <c r="O30" s="12">
        <f t="shared" si="18"/>
        <v>6.704872840230625</v>
      </c>
      <c r="P30" s="12">
        <f t="shared" si="18"/>
        <v>9.116022099447514</v>
      </c>
      <c r="Q30" s="12">
        <f t="shared" si="18"/>
        <v>11.662688773429668</v>
      </c>
      <c r="R30" s="12">
        <f t="shared" si="18"/>
        <v>10.055174011516431</v>
      </c>
      <c r="S30" s="12">
        <f t="shared" si="18"/>
        <v>10.96799832593417</v>
      </c>
      <c r="T30" s="12">
        <f t="shared" si="18"/>
        <v>-1.7489322170437773</v>
      </c>
    </row>
    <row r="31" spans="1:20" ht="12.75">
      <c r="A31" s="40" t="s">
        <v>73</v>
      </c>
      <c r="B31" s="12">
        <f>IF(B174=0,0,(B173-B174)*100/B174)</f>
        <v>32.598990672729</v>
      </c>
      <c r="C31" s="12">
        <f aca="true" t="shared" si="19" ref="C31:T31">IF(C174=0,0,(C173-C174)*100/C174)</f>
        <v>20.31131699921017</v>
      </c>
      <c r="D31" s="12">
        <f t="shared" si="19"/>
        <v>155.16442024945616</v>
      </c>
      <c r="E31" s="12">
        <f t="shared" si="19"/>
        <v>26.39817149612748</v>
      </c>
      <c r="F31" s="12">
        <f t="shared" si="19"/>
        <v>0</v>
      </c>
      <c r="G31" s="12">
        <f t="shared" si="19"/>
        <v>-12.222192965589517</v>
      </c>
      <c r="H31" s="12">
        <f t="shared" si="19"/>
        <v>-28.812567032638988</v>
      </c>
      <c r="I31" s="12">
        <f t="shared" si="19"/>
        <v>8.300000116016534</v>
      </c>
      <c r="J31" s="12">
        <f t="shared" si="19"/>
        <v>38.17359499305581</v>
      </c>
      <c r="K31" s="12">
        <f t="shared" si="19"/>
        <v>12.952881163856977</v>
      </c>
      <c r="L31" s="12">
        <f t="shared" si="19"/>
        <v>37.71815347990763</v>
      </c>
      <c r="M31" s="12">
        <f t="shared" si="19"/>
        <v>0</v>
      </c>
      <c r="N31" s="12">
        <f t="shared" si="19"/>
        <v>4.430379746835443</v>
      </c>
      <c r="O31" s="12">
        <f t="shared" si="19"/>
        <v>3.191309518246106</v>
      </c>
      <c r="P31" s="12">
        <f t="shared" si="19"/>
        <v>10</v>
      </c>
      <c r="Q31" s="12">
        <f t="shared" si="19"/>
        <v>6.000002441091876</v>
      </c>
      <c r="R31" s="12">
        <f t="shared" si="19"/>
        <v>59.686437762537814</v>
      </c>
      <c r="S31" s="12">
        <f t="shared" si="19"/>
        <v>12.87801925918015</v>
      </c>
      <c r="T31" s="12">
        <f t="shared" si="19"/>
        <v>48.906495796668</v>
      </c>
    </row>
    <row r="32" spans="1:20" ht="25.5">
      <c r="A32" s="40" t="s">
        <v>74</v>
      </c>
      <c r="B32" s="12">
        <f>IF((B6-B151-B176)=0,0,B168*100/(B6-B151-B176))</f>
        <v>26.18724350957718</v>
      </c>
      <c r="C32" s="12">
        <f aca="true" t="shared" si="20" ref="C32:T32">IF((C6-C151-C176)=0,0,C168*100/(C6-C151-C176))</f>
        <v>27.007771756799624</v>
      </c>
      <c r="D32" s="12">
        <f t="shared" si="20"/>
        <v>29.303283039814033</v>
      </c>
      <c r="E32" s="12">
        <f t="shared" si="20"/>
        <v>23.581815658902382</v>
      </c>
      <c r="F32" s="12">
        <f t="shared" si="20"/>
        <v>28.02356252466448</v>
      </c>
      <c r="G32" s="12">
        <f t="shared" si="20"/>
        <v>32.23832061027183</v>
      </c>
      <c r="H32" s="12">
        <f t="shared" si="20"/>
        <v>27.89348437914425</v>
      </c>
      <c r="I32" s="12">
        <f t="shared" si="20"/>
        <v>31.848506162116806</v>
      </c>
      <c r="J32" s="12">
        <f t="shared" si="20"/>
        <v>28.502964833052587</v>
      </c>
      <c r="K32" s="12">
        <f t="shared" si="20"/>
        <v>26.372528021429</v>
      </c>
      <c r="L32" s="12">
        <f t="shared" si="20"/>
        <v>27.94906962166931</v>
      </c>
      <c r="M32" s="12">
        <f t="shared" si="20"/>
        <v>29.806834348541006</v>
      </c>
      <c r="N32" s="12">
        <f t="shared" si="20"/>
        <v>28.101015411396762</v>
      </c>
      <c r="O32" s="12">
        <f t="shared" si="20"/>
        <v>18.33645535068679</v>
      </c>
      <c r="P32" s="12">
        <f t="shared" si="20"/>
        <v>39.19653646249467</v>
      </c>
      <c r="Q32" s="12">
        <f t="shared" si="20"/>
        <v>31.766271109068395</v>
      </c>
      <c r="R32" s="12">
        <f t="shared" si="20"/>
        <v>31.398586282500958</v>
      </c>
      <c r="S32" s="12">
        <f t="shared" si="20"/>
        <v>33.25535934622047</v>
      </c>
      <c r="T32" s="12">
        <f t="shared" si="20"/>
        <v>26.643852371527462</v>
      </c>
    </row>
    <row r="33" spans="1:20" ht="25.5">
      <c r="A33" s="40" t="s">
        <v>75</v>
      </c>
      <c r="B33" s="12">
        <f>IF((B6-B151-B176)=0,0,B177*100/(B6-B151-B176))</f>
        <v>1.6527547721455027</v>
      </c>
      <c r="C33" s="12">
        <f aca="true" t="shared" si="21" ref="C33:T33">IF((C6-C151-C176)=0,0,C177*100/(C6-C151-C176))</f>
        <v>1.4381577370962169</v>
      </c>
      <c r="D33" s="12">
        <f t="shared" si="21"/>
        <v>1.6557925539701424</v>
      </c>
      <c r="E33" s="12">
        <f t="shared" si="21"/>
        <v>3.576658444134081</v>
      </c>
      <c r="F33" s="12">
        <f t="shared" si="21"/>
        <v>16.11510722369938</v>
      </c>
      <c r="G33" s="12">
        <f t="shared" si="21"/>
        <v>4.027102233458048</v>
      </c>
      <c r="H33" s="12">
        <f t="shared" si="21"/>
        <v>6.038366956675497</v>
      </c>
      <c r="I33" s="12">
        <f t="shared" si="21"/>
        <v>4.984290834267753</v>
      </c>
      <c r="J33" s="12">
        <f t="shared" si="21"/>
        <v>17.4357280963654</v>
      </c>
      <c r="K33" s="12">
        <f t="shared" si="21"/>
        <v>10.081642262834583</v>
      </c>
      <c r="L33" s="12">
        <f t="shared" si="21"/>
        <v>0.5421159448561964</v>
      </c>
      <c r="M33" s="12">
        <f t="shared" si="21"/>
        <v>12.843530384265067</v>
      </c>
      <c r="N33" s="12">
        <f t="shared" si="21"/>
        <v>4.290259446487933</v>
      </c>
      <c r="O33" s="12">
        <f t="shared" si="21"/>
        <v>8.639017558701104</v>
      </c>
      <c r="P33" s="12">
        <f t="shared" si="21"/>
        <v>0</v>
      </c>
      <c r="Q33" s="12">
        <f t="shared" si="21"/>
        <v>1.3875799176669334</v>
      </c>
      <c r="R33" s="12">
        <f t="shared" si="21"/>
        <v>3.344180858441782</v>
      </c>
      <c r="S33" s="12">
        <f t="shared" si="21"/>
        <v>6.063678628860422</v>
      </c>
      <c r="T33" s="12">
        <f t="shared" si="21"/>
        <v>8.862529882541397</v>
      </c>
    </row>
    <row r="34" spans="1:20" ht="12.75">
      <c r="A34" s="40" t="s">
        <v>76</v>
      </c>
      <c r="B34" s="12">
        <f>IF(B142=0,0,B151*100/B142)</f>
        <v>20.710796803624067</v>
      </c>
      <c r="C34" s="12">
        <f aca="true" t="shared" si="22" ref="C34:T34">IF(C142=0,0,C151*100/C142)</f>
        <v>6.374540481057338</v>
      </c>
      <c r="D34" s="12">
        <f t="shared" si="22"/>
        <v>11.9147175907498</v>
      </c>
      <c r="E34" s="12">
        <f t="shared" si="22"/>
        <v>17.65984818005661</v>
      </c>
      <c r="F34" s="12">
        <f t="shared" si="22"/>
        <v>6.620801252319535</v>
      </c>
      <c r="G34" s="12">
        <f t="shared" si="22"/>
        <v>10.582426795370159</v>
      </c>
      <c r="H34" s="12">
        <f t="shared" si="22"/>
        <v>21.755970515046084</v>
      </c>
      <c r="I34" s="12">
        <f t="shared" si="22"/>
        <v>6.571934466731048</v>
      </c>
      <c r="J34" s="12">
        <f t="shared" si="22"/>
        <v>5.709867411158499</v>
      </c>
      <c r="K34" s="12">
        <f t="shared" si="22"/>
        <v>6.085787347691963</v>
      </c>
      <c r="L34" s="12">
        <f t="shared" si="22"/>
        <v>3.6727732342477095</v>
      </c>
      <c r="M34" s="12">
        <f t="shared" si="22"/>
        <v>8.282501104094464</v>
      </c>
      <c r="N34" s="12">
        <f t="shared" si="22"/>
        <v>3.2791101342942244</v>
      </c>
      <c r="O34" s="12">
        <f t="shared" si="22"/>
        <v>14.0033183641673</v>
      </c>
      <c r="P34" s="12">
        <f t="shared" si="22"/>
        <v>11.005663524703536</v>
      </c>
      <c r="Q34" s="12">
        <f t="shared" si="22"/>
        <v>2.1689889861430873</v>
      </c>
      <c r="R34" s="12">
        <f t="shared" si="22"/>
        <v>1.569187986403463</v>
      </c>
      <c r="S34" s="12">
        <f t="shared" si="22"/>
        <v>0.5563828021973466</v>
      </c>
      <c r="T34" s="12">
        <f t="shared" si="22"/>
        <v>0.13912059817295883</v>
      </c>
    </row>
    <row r="35" spans="1:20" ht="12.75">
      <c r="A35" s="40" t="s">
        <v>77</v>
      </c>
      <c r="B35" s="12">
        <f>IF(B171=0,0,B178*100/B171)</f>
        <v>0</v>
      </c>
      <c r="C35" s="12">
        <f aca="true" t="shared" si="23" ref="C35:T35">IF(C171=0,0,C178*100/C171)</f>
        <v>4.921252520837017</v>
      </c>
      <c r="D35" s="12">
        <f t="shared" si="23"/>
        <v>0</v>
      </c>
      <c r="E35" s="12">
        <f t="shared" si="23"/>
        <v>18.35440242299183</v>
      </c>
      <c r="F35" s="12">
        <f t="shared" si="23"/>
        <v>0</v>
      </c>
      <c r="G35" s="12">
        <f t="shared" si="23"/>
        <v>0</v>
      </c>
      <c r="H35" s="12">
        <f t="shared" si="23"/>
        <v>29.496436830430884</v>
      </c>
      <c r="I35" s="12">
        <f t="shared" si="23"/>
        <v>0</v>
      </c>
      <c r="J35" s="12">
        <f t="shared" si="23"/>
        <v>5.980431675954863</v>
      </c>
      <c r="K35" s="12">
        <f t="shared" si="23"/>
        <v>0.005099280019484398</v>
      </c>
      <c r="L35" s="12">
        <f t="shared" si="23"/>
        <v>7.0649716429817975</v>
      </c>
      <c r="M35" s="12">
        <f t="shared" si="23"/>
        <v>0</v>
      </c>
      <c r="N35" s="12">
        <f t="shared" si="23"/>
        <v>6.703526910299003</v>
      </c>
      <c r="O35" s="12">
        <f t="shared" si="23"/>
        <v>5.55198246537205</v>
      </c>
      <c r="P35" s="12">
        <f t="shared" si="23"/>
        <v>14.415713164556962</v>
      </c>
      <c r="Q35" s="12">
        <f t="shared" si="23"/>
        <v>0</v>
      </c>
      <c r="R35" s="12">
        <f t="shared" si="23"/>
        <v>11.08605074295236</v>
      </c>
      <c r="S35" s="12">
        <f t="shared" si="23"/>
        <v>8.299186079724029</v>
      </c>
      <c r="T35" s="12">
        <f t="shared" si="23"/>
        <v>3.8765360679860947</v>
      </c>
    </row>
    <row r="36" spans="1:20" ht="12.75">
      <c r="A36" s="40" t="s">
        <v>78</v>
      </c>
      <c r="B36" s="12">
        <f>IF(B173=0,0,B179*100/B173)</f>
        <v>0</v>
      </c>
      <c r="C36" s="12">
        <f aca="true" t="shared" si="24" ref="C36:T36">IF(C173=0,0,C179*100/C173)</f>
        <v>15.374486563056397</v>
      </c>
      <c r="D36" s="12">
        <f t="shared" si="24"/>
        <v>0</v>
      </c>
      <c r="E36" s="12">
        <f t="shared" si="24"/>
        <v>26.727088065404953</v>
      </c>
      <c r="F36" s="12">
        <f t="shared" si="24"/>
        <v>0</v>
      </c>
      <c r="G36" s="12">
        <f t="shared" si="24"/>
        <v>0</v>
      </c>
      <c r="H36" s="12">
        <f t="shared" si="24"/>
        <v>214.110313008037</v>
      </c>
      <c r="I36" s="12">
        <f t="shared" si="24"/>
        <v>0</v>
      </c>
      <c r="J36" s="12">
        <f t="shared" si="24"/>
        <v>1.7171261116510594</v>
      </c>
      <c r="K36" s="12">
        <f t="shared" si="24"/>
        <v>0.016748725177704663</v>
      </c>
      <c r="L36" s="12">
        <f t="shared" si="24"/>
        <v>21.56837557794421</v>
      </c>
      <c r="M36" s="12">
        <f t="shared" si="24"/>
        <v>0</v>
      </c>
      <c r="N36" s="12">
        <f t="shared" si="24"/>
        <v>13.155732121212122</v>
      </c>
      <c r="O36" s="12">
        <f t="shared" si="24"/>
        <v>18.085385920376655</v>
      </c>
      <c r="P36" s="12">
        <f t="shared" si="24"/>
        <v>13.888795454545454</v>
      </c>
      <c r="Q36" s="12">
        <f t="shared" si="24"/>
        <v>0</v>
      </c>
      <c r="R36" s="12">
        <f t="shared" si="24"/>
        <v>19.71196679894325</v>
      </c>
      <c r="S36" s="12">
        <f t="shared" si="24"/>
        <v>0.06564274000252303</v>
      </c>
      <c r="T36" s="12">
        <f t="shared" si="24"/>
        <v>16.931867269342966</v>
      </c>
    </row>
    <row r="37" spans="1:20" ht="12.75">
      <c r="A37" s="43" t="s">
        <v>79</v>
      </c>
      <c r="B37" s="44">
        <f>IF(+B5=0,0,+B168*100/B5)</f>
        <v>20.968787958808218</v>
      </c>
      <c r="C37" s="44">
        <f aca="true" t="shared" si="25" ref="C37:T37">IF(+C5=0,0,+C168*100/C5)</f>
        <v>24.1245962561275</v>
      </c>
      <c r="D37" s="44">
        <f t="shared" si="25"/>
        <v>21.745420368834903</v>
      </c>
      <c r="E37" s="44">
        <f t="shared" si="25"/>
        <v>17.86123167555402</v>
      </c>
      <c r="F37" s="44">
        <f t="shared" si="25"/>
        <v>25.12019772439975</v>
      </c>
      <c r="G37" s="44">
        <f t="shared" si="25"/>
        <v>25.573098981471652</v>
      </c>
      <c r="H37" s="44">
        <f t="shared" si="25"/>
        <v>22.53078998840197</v>
      </c>
      <c r="I37" s="44">
        <f t="shared" si="25"/>
        <v>29.152280982888698</v>
      </c>
      <c r="J37" s="44">
        <f t="shared" si="25"/>
        <v>25.31190911957135</v>
      </c>
      <c r="K37" s="44">
        <f t="shared" si="25"/>
        <v>25.618991624217117</v>
      </c>
      <c r="L37" s="44">
        <f t="shared" si="25"/>
        <v>23.699235602268196</v>
      </c>
      <c r="M37" s="44">
        <f t="shared" si="25"/>
        <v>27.98683657430155</v>
      </c>
      <c r="N37" s="44">
        <f t="shared" si="25"/>
        <v>23.766263370975665</v>
      </c>
      <c r="O37" s="44">
        <f t="shared" si="25"/>
        <v>14.81028101723015</v>
      </c>
      <c r="P37" s="44">
        <f t="shared" si="25"/>
        <v>34.14400867520586</v>
      </c>
      <c r="Q37" s="44">
        <f t="shared" si="25"/>
        <v>28.773792783564506</v>
      </c>
      <c r="R37" s="44">
        <f t="shared" si="25"/>
        <v>28.296530170074877</v>
      </c>
      <c r="S37" s="44">
        <f t="shared" si="25"/>
        <v>30.97763698286421</v>
      </c>
      <c r="T37" s="44">
        <f t="shared" si="25"/>
        <v>24.395633658412116</v>
      </c>
    </row>
    <row r="38" spans="1:20" ht="25.5">
      <c r="A38" s="38" t="s">
        <v>80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</row>
    <row r="39" spans="1:20" s="14" customFormat="1" ht="12.75">
      <c r="A39" s="37" t="s">
        <v>81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</row>
    <row r="40" spans="1:20" s="14" customFormat="1" ht="12.75">
      <c r="A40" s="39" t="s">
        <v>82</v>
      </c>
      <c r="B40" s="15">
        <v>138927364</v>
      </c>
      <c r="C40" s="15">
        <v>375837493</v>
      </c>
      <c r="D40" s="15">
        <v>203042372</v>
      </c>
      <c r="E40" s="15">
        <v>533880960</v>
      </c>
      <c r="F40" s="15">
        <v>244338094</v>
      </c>
      <c r="G40" s="15">
        <v>106439000</v>
      </c>
      <c r="H40" s="15">
        <v>292461000</v>
      </c>
      <c r="I40" s="15">
        <v>146450187</v>
      </c>
      <c r="J40" s="15">
        <v>582415965</v>
      </c>
      <c r="K40" s="15">
        <v>293360149</v>
      </c>
      <c r="L40" s="15">
        <v>709060000</v>
      </c>
      <c r="M40" s="15">
        <v>400509490</v>
      </c>
      <c r="N40" s="15">
        <v>580121000</v>
      </c>
      <c r="O40" s="15">
        <v>1063748483</v>
      </c>
      <c r="P40" s="15">
        <v>111708601</v>
      </c>
      <c r="Q40" s="15">
        <v>452759209</v>
      </c>
      <c r="R40" s="15">
        <v>236368760</v>
      </c>
      <c r="S40" s="15">
        <v>224076728</v>
      </c>
      <c r="T40" s="15">
        <v>448780800</v>
      </c>
    </row>
    <row r="41" spans="1:20" s="14" customFormat="1" ht="12.75">
      <c r="A41" s="40" t="s">
        <v>83</v>
      </c>
      <c r="B41" s="16">
        <v>10000000</v>
      </c>
      <c r="C41" s="16">
        <v>30000000</v>
      </c>
      <c r="D41" s="16">
        <v>4200000</v>
      </c>
      <c r="E41" s="16">
        <v>132294000</v>
      </c>
      <c r="F41" s="16">
        <v>78255600</v>
      </c>
      <c r="G41" s="16">
        <v>15000000</v>
      </c>
      <c r="H41" s="16">
        <v>8000000</v>
      </c>
      <c r="I41" s="16">
        <v>30000000</v>
      </c>
      <c r="J41" s="16">
        <v>110544035</v>
      </c>
      <c r="K41" s="16">
        <v>114934338</v>
      </c>
      <c r="L41" s="16">
        <v>120000000</v>
      </c>
      <c r="M41" s="16">
        <v>163290526</v>
      </c>
      <c r="N41" s="16">
        <v>113833000</v>
      </c>
      <c r="O41" s="16">
        <v>90440431</v>
      </c>
      <c r="P41" s="16">
        <v>47433094</v>
      </c>
      <c r="Q41" s="16">
        <v>252503694</v>
      </c>
      <c r="R41" s="16">
        <v>76222520</v>
      </c>
      <c r="S41" s="16">
        <v>169400128</v>
      </c>
      <c r="T41" s="16">
        <v>111201000</v>
      </c>
    </row>
    <row r="42" spans="1:20" s="14" customFormat="1" ht="12.75">
      <c r="A42" s="40" t="s">
        <v>84</v>
      </c>
      <c r="B42" s="16">
        <v>128927364</v>
      </c>
      <c r="C42" s="16">
        <v>51306577</v>
      </c>
      <c r="D42" s="16">
        <v>198842372</v>
      </c>
      <c r="E42" s="16">
        <v>401586960</v>
      </c>
      <c r="F42" s="16">
        <v>144112494</v>
      </c>
      <c r="G42" s="16">
        <v>91439000</v>
      </c>
      <c r="H42" s="16">
        <v>284461000</v>
      </c>
      <c r="I42" s="16">
        <v>116450187</v>
      </c>
      <c r="J42" s="16">
        <v>436591930</v>
      </c>
      <c r="K42" s="16">
        <v>141156740</v>
      </c>
      <c r="L42" s="16">
        <v>489060000</v>
      </c>
      <c r="M42" s="16">
        <v>173884000</v>
      </c>
      <c r="N42" s="16">
        <v>466288000</v>
      </c>
      <c r="O42" s="16">
        <v>653616518</v>
      </c>
      <c r="P42" s="16">
        <v>64275507</v>
      </c>
      <c r="Q42" s="16">
        <v>112255515</v>
      </c>
      <c r="R42" s="16">
        <v>62170240</v>
      </c>
      <c r="S42" s="16">
        <v>54676600</v>
      </c>
      <c r="T42" s="16">
        <v>177878300</v>
      </c>
    </row>
    <row r="43" spans="1:20" ht="12.75">
      <c r="A43" s="40" t="s">
        <v>85</v>
      </c>
      <c r="B43" s="12">
        <f>IF((B41+B48)=0,0,B41*100/(B41+B48))</f>
        <v>100</v>
      </c>
      <c r="C43" s="12">
        <f aca="true" t="shared" si="26" ref="C43:T43">IF((C41+C48)=0,0,C41*100/(C41+C48))</f>
        <v>9.24411158411792</v>
      </c>
      <c r="D43" s="12">
        <f t="shared" si="26"/>
        <v>100</v>
      </c>
      <c r="E43" s="12">
        <f t="shared" si="26"/>
        <v>100</v>
      </c>
      <c r="F43" s="12">
        <f t="shared" si="26"/>
        <v>78.07945275458566</v>
      </c>
      <c r="G43" s="12">
        <f t="shared" si="26"/>
        <v>100</v>
      </c>
      <c r="H43" s="12">
        <f t="shared" si="26"/>
        <v>100</v>
      </c>
      <c r="I43" s="12">
        <f t="shared" si="26"/>
        <v>100</v>
      </c>
      <c r="J43" s="12">
        <f t="shared" si="26"/>
        <v>75.80645741972508</v>
      </c>
      <c r="K43" s="12">
        <f t="shared" si="26"/>
        <v>75.5136424046849</v>
      </c>
      <c r="L43" s="12">
        <f t="shared" si="26"/>
        <v>54.54545454545455</v>
      </c>
      <c r="M43" s="12">
        <f t="shared" si="26"/>
        <v>72.05302722125388</v>
      </c>
      <c r="N43" s="12">
        <f t="shared" si="26"/>
        <v>100</v>
      </c>
      <c r="O43" s="12">
        <f t="shared" si="26"/>
        <v>22.05154406826105</v>
      </c>
      <c r="P43" s="12">
        <f t="shared" si="26"/>
        <v>100</v>
      </c>
      <c r="Q43" s="12">
        <f t="shared" si="26"/>
        <v>74.15593382666798</v>
      </c>
      <c r="R43" s="12">
        <f t="shared" si="26"/>
        <v>43.75612376040853</v>
      </c>
      <c r="S43" s="12">
        <f t="shared" si="26"/>
        <v>100</v>
      </c>
      <c r="T43" s="12">
        <f t="shared" si="26"/>
        <v>41.0483476527533</v>
      </c>
    </row>
    <row r="44" spans="1:20" ht="12.75">
      <c r="A44" s="40" t="s">
        <v>86</v>
      </c>
      <c r="B44" s="12">
        <f>IF((B41+B48)=0,0,B48*100/(B41+B48))</f>
        <v>0</v>
      </c>
      <c r="C44" s="12">
        <f aca="true" t="shared" si="27" ref="C44:T44">IF((C41+C48)=0,0,C48*100/(C41+C48))</f>
        <v>90.75588841588208</v>
      </c>
      <c r="D44" s="12">
        <f t="shared" si="27"/>
        <v>0</v>
      </c>
      <c r="E44" s="12">
        <f t="shared" si="27"/>
        <v>0</v>
      </c>
      <c r="F44" s="12">
        <f t="shared" si="27"/>
        <v>21.920547245414344</v>
      </c>
      <c r="G44" s="12">
        <f t="shared" si="27"/>
        <v>0</v>
      </c>
      <c r="H44" s="12">
        <f t="shared" si="27"/>
        <v>0</v>
      </c>
      <c r="I44" s="12">
        <f t="shared" si="27"/>
        <v>0</v>
      </c>
      <c r="J44" s="12">
        <f t="shared" si="27"/>
        <v>24.19354258027492</v>
      </c>
      <c r="K44" s="12">
        <f t="shared" si="27"/>
        <v>24.486357595315095</v>
      </c>
      <c r="L44" s="12">
        <f t="shared" si="27"/>
        <v>45.45454545454545</v>
      </c>
      <c r="M44" s="12">
        <f t="shared" si="27"/>
        <v>27.946972778746115</v>
      </c>
      <c r="N44" s="12">
        <f t="shared" si="27"/>
        <v>0</v>
      </c>
      <c r="O44" s="12">
        <f t="shared" si="27"/>
        <v>77.94845593173895</v>
      </c>
      <c r="P44" s="12">
        <f t="shared" si="27"/>
        <v>0</v>
      </c>
      <c r="Q44" s="12">
        <f t="shared" si="27"/>
        <v>25.844066173332028</v>
      </c>
      <c r="R44" s="12">
        <f t="shared" si="27"/>
        <v>56.24387623959147</v>
      </c>
      <c r="S44" s="12">
        <f t="shared" si="27"/>
        <v>0</v>
      </c>
      <c r="T44" s="12">
        <f t="shared" si="27"/>
        <v>58.9516523472467</v>
      </c>
    </row>
    <row r="45" spans="1:20" ht="12.75">
      <c r="A45" s="40" t="s">
        <v>87</v>
      </c>
      <c r="B45" s="12">
        <f>IF((B41+B48+B42)=0,0,B42*100/(B41+B48+B42))</f>
        <v>92.80199399738125</v>
      </c>
      <c r="C45" s="12">
        <f aca="true" t="shared" si="28" ref="C45:T45">IF((C41+C48+C42)=0,0,C42*100/(C41+C48+C42))</f>
        <v>13.651266293434967</v>
      </c>
      <c r="D45" s="12">
        <f t="shared" si="28"/>
        <v>97.93146624587305</v>
      </c>
      <c r="E45" s="12">
        <f t="shared" si="28"/>
        <v>75.2203187766801</v>
      </c>
      <c r="F45" s="12">
        <f t="shared" si="28"/>
        <v>58.980771946268845</v>
      </c>
      <c r="G45" s="12">
        <f t="shared" si="28"/>
        <v>85.90742115202134</v>
      </c>
      <c r="H45" s="12">
        <f t="shared" si="28"/>
        <v>97.26459254396313</v>
      </c>
      <c r="I45" s="12">
        <f t="shared" si="28"/>
        <v>79.51521905533654</v>
      </c>
      <c r="J45" s="12">
        <f t="shared" si="28"/>
        <v>74.96221879838063</v>
      </c>
      <c r="K45" s="12">
        <f t="shared" si="28"/>
        <v>48.11721717526125</v>
      </c>
      <c r="L45" s="12">
        <f t="shared" si="28"/>
        <v>68.97300651566863</v>
      </c>
      <c r="M45" s="12">
        <f t="shared" si="28"/>
        <v>43.41570033708814</v>
      </c>
      <c r="N45" s="12">
        <f t="shared" si="28"/>
        <v>80.37771430442959</v>
      </c>
      <c r="O45" s="12">
        <f t="shared" si="28"/>
        <v>61.44464865948956</v>
      </c>
      <c r="P45" s="12">
        <f t="shared" si="28"/>
        <v>57.53854799416922</v>
      </c>
      <c r="Q45" s="12">
        <f t="shared" si="28"/>
        <v>24.7936458869465</v>
      </c>
      <c r="R45" s="12">
        <f t="shared" si="28"/>
        <v>26.302223694874062</v>
      </c>
      <c r="S45" s="12">
        <f t="shared" si="28"/>
        <v>24.40083827000544</v>
      </c>
      <c r="T45" s="12">
        <f t="shared" si="28"/>
        <v>39.63589797067967</v>
      </c>
    </row>
    <row r="46" spans="1:20" ht="12.75">
      <c r="A46" s="37" t="s">
        <v>88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</row>
    <row r="47" spans="1:20" ht="12.75">
      <c r="A47" s="39" t="s">
        <v>89</v>
      </c>
      <c r="B47" s="15">
        <v>59000000</v>
      </c>
      <c r="C47" s="15">
        <v>767498666</v>
      </c>
      <c r="D47" s="15">
        <v>132649348</v>
      </c>
      <c r="E47" s="15">
        <v>16500000</v>
      </c>
      <c r="F47" s="15">
        <v>428097435</v>
      </c>
      <c r="G47" s="15">
        <v>3354866</v>
      </c>
      <c r="H47" s="15">
        <v>550000000</v>
      </c>
      <c r="I47" s="15">
        <v>0</v>
      </c>
      <c r="J47" s="15">
        <v>339393467</v>
      </c>
      <c r="K47" s="15">
        <v>517139825</v>
      </c>
      <c r="L47" s="15">
        <v>579760786</v>
      </c>
      <c r="M47" s="15">
        <v>463737395</v>
      </c>
      <c r="N47" s="15">
        <v>237295970</v>
      </c>
      <c r="O47" s="15">
        <v>100000000</v>
      </c>
      <c r="P47" s="15">
        <v>226841014</v>
      </c>
      <c r="Q47" s="15">
        <v>256189439</v>
      </c>
      <c r="R47" s="15">
        <v>295616858</v>
      </c>
      <c r="S47" s="15">
        <v>0</v>
      </c>
      <c r="T47" s="15">
        <v>645472707</v>
      </c>
    </row>
    <row r="48" spans="1:20" ht="12.75">
      <c r="A48" s="40" t="s">
        <v>90</v>
      </c>
      <c r="B48" s="16">
        <v>0</v>
      </c>
      <c r="C48" s="16">
        <v>294530916</v>
      </c>
      <c r="D48" s="16">
        <v>0</v>
      </c>
      <c r="E48" s="16">
        <v>0</v>
      </c>
      <c r="F48" s="16">
        <v>21970000</v>
      </c>
      <c r="G48" s="16">
        <v>0</v>
      </c>
      <c r="H48" s="16">
        <v>0</v>
      </c>
      <c r="I48" s="16">
        <v>0</v>
      </c>
      <c r="J48" s="16">
        <v>35280000</v>
      </c>
      <c r="K48" s="16">
        <v>37269071</v>
      </c>
      <c r="L48" s="16">
        <v>100000000</v>
      </c>
      <c r="M48" s="16">
        <v>63334964</v>
      </c>
      <c r="N48" s="16">
        <v>0</v>
      </c>
      <c r="O48" s="16">
        <v>319691534</v>
      </c>
      <c r="P48" s="16">
        <v>0</v>
      </c>
      <c r="Q48" s="16">
        <v>88000000</v>
      </c>
      <c r="R48" s="16">
        <v>97976000</v>
      </c>
      <c r="S48" s="16">
        <v>0</v>
      </c>
      <c r="T48" s="16">
        <v>159701500</v>
      </c>
    </row>
    <row r="49" spans="1:20" ht="12.75">
      <c r="A49" s="40" t="s">
        <v>91</v>
      </c>
      <c r="B49" s="16">
        <v>49099000</v>
      </c>
      <c r="C49" s="16">
        <v>202342418</v>
      </c>
      <c r="D49" s="16">
        <v>523250992</v>
      </c>
      <c r="E49" s="16">
        <v>91877875</v>
      </c>
      <c r="F49" s="16">
        <v>82546040</v>
      </c>
      <c r="G49" s="16">
        <v>7007475</v>
      </c>
      <c r="H49" s="16">
        <v>34549932</v>
      </c>
      <c r="I49" s="16">
        <v>168000000</v>
      </c>
      <c r="J49" s="16">
        <v>72940445</v>
      </c>
      <c r="K49" s="16">
        <v>97208241</v>
      </c>
      <c r="L49" s="16">
        <v>119338851</v>
      </c>
      <c r="M49" s="16">
        <v>54209209</v>
      </c>
      <c r="N49" s="16">
        <v>95100000</v>
      </c>
      <c r="O49" s="16">
        <v>107079145</v>
      </c>
      <c r="P49" s="16">
        <v>40668446</v>
      </c>
      <c r="Q49" s="16">
        <v>30688070</v>
      </c>
      <c r="R49" s="16">
        <v>47660416</v>
      </c>
      <c r="S49" s="16">
        <v>0</v>
      </c>
      <c r="T49" s="16">
        <v>220425762</v>
      </c>
    </row>
    <row r="50" spans="1:20" ht="12.75">
      <c r="A50" s="40" t="s">
        <v>92</v>
      </c>
      <c r="B50" s="12">
        <f>IF(B47=0,0,B49*100/B47)</f>
        <v>83.2186440677966</v>
      </c>
      <c r="C50" s="12">
        <f aca="true" t="shared" si="29" ref="C50:T50">IF(C47=0,0,C49*100/C47)</f>
        <v>26.36387878751049</v>
      </c>
      <c r="D50" s="12">
        <f t="shared" si="29"/>
        <v>394.4617895897988</v>
      </c>
      <c r="E50" s="12">
        <f t="shared" si="29"/>
        <v>556.8356060606061</v>
      </c>
      <c r="F50" s="12">
        <f t="shared" si="29"/>
        <v>19.28206834502524</v>
      </c>
      <c r="G50" s="12">
        <f t="shared" si="29"/>
        <v>208.87495953638685</v>
      </c>
      <c r="H50" s="12">
        <f t="shared" si="29"/>
        <v>6.281805818181819</v>
      </c>
      <c r="I50" s="12">
        <f t="shared" si="29"/>
        <v>0</v>
      </c>
      <c r="J50" s="12">
        <f t="shared" si="29"/>
        <v>21.491411029429155</v>
      </c>
      <c r="K50" s="12">
        <f t="shared" si="29"/>
        <v>18.797283887389643</v>
      </c>
      <c r="L50" s="12">
        <f t="shared" si="29"/>
        <v>20.584153651261264</v>
      </c>
      <c r="M50" s="12">
        <f t="shared" si="29"/>
        <v>11.689635035794343</v>
      </c>
      <c r="N50" s="12">
        <f t="shared" si="29"/>
        <v>40.0765339588363</v>
      </c>
      <c r="O50" s="12">
        <f t="shared" si="29"/>
        <v>107.079145</v>
      </c>
      <c r="P50" s="12">
        <f t="shared" si="29"/>
        <v>17.928171490187395</v>
      </c>
      <c r="Q50" s="12">
        <f t="shared" si="29"/>
        <v>11.97866317978861</v>
      </c>
      <c r="R50" s="12">
        <f t="shared" si="29"/>
        <v>16.122360653735115</v>
      </c>
      <c r="S50" s="12">
        <f t="shared" si="29"/>
        <v>0</v>
      </c>
      <c r="T50" s="12">
        <f t="shared" si="29"/>
        <v>34.149509283589275</v>
      </c>
    </row>
    <row r="51" spans="1:20" ht="12.75">
      <c r="A51" s="40" t="s">
        <v>93</v>
      </c>
      <c r="B51" s="12">
        <f>IF(B89=0,0,B49*100/B89)</f>
        <v>0.9104209160022251</v>
      </c>
      <c r="C51" s="12">
        <f aca="true" t="shared" si="30" ref="C51:T51">IF(C89=0,0,C49*100/C89)</f>
        <v>4.293353761514565</v>
      </c>
      <c r="D51" s="12">
        <f t="shared" si="30"/>
        <v>24.32190561572604</v>
      </c>
      <c r="E51" s="12">
        <f t="shared" si="30"/>
        <v>0.8974384675265727</v>
      </c>
      <c r="F51" s="12">
        <f t="shared" si="30"/>
        <v>3.162013737704598</v>
      </c>
      <c r="G51" s="12">
        <f t="shared" si="30"/>
        <v>0.2993730159535298</v>
      </c>
      <c r="H51" s="12">
        <f t="shared" si="30"/>
        <v>0.7942513103448275</v>
      </c>
      <c r="I51" s="12">
        <f t="shared" si="30"/>
        <v>3.36</v>
      </c>
      <c r="J51" s="12">
        <f t="shared" si="30"/>
        <v>1.3065513488529477</v>
      </c>
      <c r="K51" s="12">
        <f t="shared" si="30"/>
        <v>1.8708621823146045</v>
      </c>
      <c r="L51" s="12">
        <f t="shared" si="30"/>
        <v>1.7173780792292532</v>
      </c>
      <c r="M51" s="12">
        <f t="shared" si="30"/>
        <v>1.681698464339929</v>
      </c>
      <c r="N51" s="12">
        <f t="shared" si="30"/>
        <v>1.2446245456035288</v>
      </c>
      <c r="O51" s="12">
        <f t="shared" si="30"/>
        <v>1.2625816964089553</v>
      </c>
      <c r="P51" s="12">
        <f t="shared" si="30"/>
        <v>2.752494972816094</v>
      </c>
      <c r="Q51" s="12">
        <f t="shared" si="30"/>
        <v>0.7029312351638797</v>
      </c>
      <c r="R51" s="12">
        <f t="shared" si="30"/>
        <v>0.776057128119332</v>
      </c>
      <c r="S51" s="12">
        <f t="shared" si="30"/>
        <v>0</v>
      </c>
      <c r="T51" s="12">
        <f t="shared" si="30"/>
        <v>4.805033385439661</v>
      </c>
    </row>
    <row r="52" spans="1:20" ht="12.75">
      <c r="A52" s="40" t="s">
        <v>94</v>
      </c>
      <c r="B52" s="12">
        <f>IF(B6=0,0,B49*100/B6)</f>
        <v>1.7897294956933258</v>
      </c>
      <c r="C52" s="12">
        <f aca="true" t="shared" si="31" ref="C52:T52">IF(C6=0,0,C49*100/C6)</f>
        <v>10.605697368101696</v>
      </c>
      <c r="D52" s="12">
        <f t="shared" si="31"/>
        <v>21.968818560545774</v>
      </c>
      <c r="E52" s="12">
        <f t="shared" si="31"/>
        <v>1.759317635607644</v>
      </c>
      <c r="F52" s="12">
        <f t="shared" si="31"/>
        <v>5.746405470088612</v>
      </c>
      <c r="G52" s="12">
        <f t="shared" si="31"/>
        <v>0.43655427522269896</v>
      </c>
      <c r="H52" s="12">
        <f t="shared" si="31"/>
        <v>2.2847930356990522</v>
      </c>
      <c r="I52" s="12">
        <f t="shared" si="31"/>
        <v>8.123513323925925</v>
      </c>
      <c r="J52" s="12">
        <f t="shared" si="31"/>
        <v>3.3435228794639418</v>
      </c>
      <c r="K52" s="12">
        <f t="shared" si="31"/>
        <v>3.748763630388799</v>
      </c>
      <c r="L52" s="12">
        <f t="shared" si="31"/>
        <v>2.95896040543438</v>
      </c>
      <c r="M52" s="12">
        <f t="shared" si="31"/>
        <v>2.9546831061579826</v>
      </c>
      <c r="N52" s="12">
        <f t="shared" si="31"/>
        <v>4.155451462928654</v>
      </c>
      <c r="O52" s="12">
        <f t="shared" si="31"/>
        <v>3.0013405767946026</v>
      </c>
      <c r="P52" s="12">
        <f t="shared" si="31"/>
        <v>2.3394965530538516</v>
      </c>
      <c r="Q52" s="12">
        <f t="shared" si="31"/>
        <v>2.4083671330215277</v>
      </c>
      <c r="R52" s="12">
        <f t="shared" si="31"/>
        <v>3.3974474836297746</v>
      </c>
      <c r="S52" s="12">
        <f t="shared" si="31"/>
        <v>0</v>
      </c>
      <c r="T52" s="12">
        <f t="shared" si="31"/>
        <v>8.749263583866973</v>
      </c>
    </row>
    <row r="53" spans="1:20" ht="12.75">
      <c r="A53" s="40" t="s">
        <v>95</v>
      </c>
      <c r="B53" s="12">
        <f>IF(B89=0,0,B47*100/B89)</f>
        <v>1.0940107546819953</v>
      </c>
      <c r="C53" s="12">
        <f aca="true" t="shared" si="32" ref="C53:T53">IF(C89=0,0,C47*100/C89)</f>
        <v>16.284985210706093</v>
      </c>
      <c r="D53" s="12">
        <f t="shared" si="32"/>
        <v>6.165845782177891</v>
      </c>
      <c r="E53" s="12">
        <f t="shared" si="32"/>
        <v>0.16116757940024679</v>
      </c>
      <c r="F53" s="12">
        <f t="shared" si="32"/>
        <v>16.398726947362963</v>
      </c>
      <c r="G53" s="12">
        <f t="shared" si="32"/>
        <v>0.14332642678567598</v>
      </c>
      <c r="H53" s="12">
        <f t="shared" si="32"/>
        <v>12.64367816091954</v>
      </c>
      <c r="I53" s="12">
        <f t="shared" si="32"/>
        <v>0</v>
      </c>
      <c r="J53" s="12">
        <f t="shared" si="32"/>
        <v>6.079411663868083</v>
      </c>
      <c r="K53" s="12">
        <f t="shared" si="32"/>
        <v>9.952832513050954</v>
      </c>
      <c r="L53" s="12">
        <f t="shared" si="32"/>
        <v>8.343204721093906</v>
      </c>
      <c r="M53" s="12">
        <f t="shared" si="32"/>
        <v>14.386235833629284</v>
      </c>
      <c r="N53" s="12">
        <f t="shared" si="32"/>
        <v>3.1056192306498276</v>
      </c>
      <c r="O53" s="12">
        <f t="shared" si="32"/>
        <v>1.1791107375847605</v>
      </c>
      <c r="P53" s="12">
        <f t="shared" si="32"/>
        <v>15.35290408351244</v>
      </c>
      <c r="Q53" s="12">
        <f t="shared" si="32"/>
        <v>5.868194343672033</v>
      </c>
      <c r="R53" s="12">
        <f t="shared" si="32"/>
        <v>4.813545266645184</v>
      </c>
      <c r="S53" s="12">
        <f t="shared" si="32"/>
        <v>0</v>
      </c>
      <c r="T53" s="12">
        <f t="shared" si="32"/>
        <v>14.070578131993086</v>
      </c>
    </row>
    <row r="54" spans="1:20" ht="12.75">
      <c r="A54" s="40" t="s">
        <v>96</v>
      </c>
      <c r="B54" s="12">
        <f>IF(+(B5-B163)=0,0,+B49*100/(B5-B163))</f>
        <v>2.419106760385724</v>
      </c>
      <c r="C54" s="12">
        <f aca="true" t="shared" si="33" ref="C54:T54">IF(+(C5-C163)=0,0,+C49*100/(C5-C163))</f>
        <v>12.299293746935076</v>
      </c>
      <c r="D54" s="12">
        <f t="shared" si="33"/>
        <v>21.91937224732636</v>
      </c>
      <c r="E54" s="12">
        <f t="shared" si="33"/>
        <v>1.9611515629036758</v>
      </c>
      <c r="F54" s="12">
        <f t="shared" si="33"/>
        <v>7.466597678687954</v>
      </c>
      <c r="G54" s="12">
        <f t="shared" si="33"/>
        <v>0.5013184866317377</v>
      </c>
      <c r="H54" s="12">
        <f t="shared" si="33"/>
        <v>3.3095928570128543</v>
      </c>
      <c r="I54" s="12">
        <f t="shared" si="33"/>
        <v>10.8658049711645</v>
      </c>
      <c r="J54" s="12">
        <f t="shared" si="33"/>
        <v>4.608497515405072</v>
      </c>
      <c r="K54" s="12">
        <f t="shared" si="33"/>
        <v>4.92243298771611</v>
      </c>
      <c r="L54" s="12">
        <f t="shared" si="33"/>
        <v>3.318710452064933</v>
      </c>
      <c r="M54" s="12">
        <f t="shared" si="33"/>
        <v>4.255365932639584</v>
      </c>
      <c r="N54" s="12">
        <f t="shared" si="33"/>
        <v>5.511116986648213</v>
      </c>
      <c r="O54" s="12">
        <f t="shared" si="33"/>
        <v>3.53419604150215</v>
      </c>
      <c r="P54" s="12">
        <f t="shared" si="33"/>
        <v>2.5699940403497847</v>
      </c>
      <c r="Q54" s="12">
        <f t="shared" si="33"/>
        <v>2.799077348571857</v>
      </c>
      <c r="R54" s="12">
        <f t="shared" si="33"/>
        <v>3.854039102889838</v>
      </c>
      <c r="S54" s="12">
        <f t="shared" si="33"/>
        <v>0</v>
      </c>
      <c r="T54" s="12">
        <f t="shared" si="33"/>
        <v>9.726032478151415</v>
      </c>
    </row>
    <row r="55" spans="1:20" ht="12.75">
      <c r="A55" s="40" t="s">
        <v>97</v>
      </c>
      <c r="B55" s="12">
        <f>IF(+(B40-B42-B185)=0,0,+B191*100/(B40-B42-B185))</f>
        <v>0</v>
      </c>
      <c r="C55" s="12">
        <f aca="true" t="shared" si="34" ref="C55:T55">IF(+(C40-C42-C185)=0,0,+C191*100/(C40-C42-C185))</f>
        <v>90.75588841588208</v>
      </c>
      <c r="D55" s="12">
        <f t="shared" si="34"/>
        <v>0</v>
      </c>
      <c r="E55" s="12">
        <f t="shared" si="34"/>
        <v>68.03029615855594</v>
      </c>
      <c r="F55" s="12">
        <f t="shared" si="34"/>
        <v>21.920547245414344</v>
      </c>
      <c r="G55" s="12">
        <f t="shared" si="34"/>
        <v>0</v>
      </c>
      <c r="H55" s="12">
        <f t="shared" si="34"/>
        <v>0</v>
      </c>
      <c r="I55" s="12">
        <f t="shared" si="34"/>
        <v>0</v>
      </c>
      <c r="J55" s="12">
        <f t="shared" si="34"/>
        <v>31.16261099933644</v>
      </c>
      <c r="K55" s="12">
        <f t="shared" si="34"/>
        <v>0</v>
      </c>
      <c r="L55" s="12">
        <f t="shared" si="34"/>
        <v>45.45454545454545</v>
      </c>
      <c r="M55" s="12">
        <f t="shared" si="34"/>
        <v>27.947429920614844</v>
      </c>
      <c r="N55" s="12">
        <f t="shared" si="34"/>
        <v>0</v>
      </c>
      <c r="O55" s="12">
        <f t="shared" si="34"/>
        <v>31.280152698694863</v>
      </c>
      <c r="P55" s="12">
        <f t="shared" si="34"/>
        <v>0</v>
      </c>
      <c r="Q55" s="12">
        <f t="shared" si="34"/>
        <v>26.788131033923776</v>
      </c>
      <c r="R55" s="12">
        <f t="shared" si="34"/>
        <v>56.24387623959147</v>
      </c>
      <c r="S55" s="12">
        <f t="shared" si="34"/>
        <v>0</v>
      </c>
      <c r="T55" s="12">
        <f t="shared" si="34"/>
        <v>68.75781865356994</v>
      </c>
    </row>
    <row r="56" spans="1:20" ht="12.75">
      <c r="A56" s="40" t="s">
        <v>98</v>
      </c>
      <c r="B56" s="12">
        <f>IF(B186=0,0,B47*100/B186)</f>
        <v>1.18748065312241</v>
      </c>
      <c r="C56" s="12">
        <f aca="true" t="shared" si="35" ref="C56:T56">IF(C186=0,0,C47*100/C186)</f>
        <v>19.693017605677632</v>
      </c>
      <c r="D56" s="12">
        <f t="shared" si="35"/>
        <v>7.300543561629362</v>
      </c>
      <c r="E56" s="12">
        <f t="shared" si="35"/>
        <v>0.14205902389720773</v>
      </c>
      <c r="F56" s="12">
        <f t="shared" si="35"/>
        <v>15.90636209841076</v>
      </c>
      <c r="G56" s="12">
        <f t="shared" si="35"/>
        <v>0.11873408345190414</v>
      </c>
      <c r="H56" s="12">
        <f t="shared" si="35"/>
        <v>12.874945732162262</v>
      </c>
      <c r="I56" s="12">
        <f t="shared" si="35"/>
        <v>0</v>
      </c>
      <c r="J56" s="12">
        <f t="shared" si="35"/>
        <v>6.444741425432424</v>
      </c>
      <c r="K56" s="12">
        <f t="shared" si="35"/>
        <v>10.37335833063868</v>
      </c>
      <c r="L56" s="12">
        <f t="shared" si="35"/>
        <v>7.19147418697298</v>
      </c>
      <c r="M56" s="12">
        <f t="shared" si="35"/>
        <v>8.375808020652313</v>
      </c>
      <c r="N56" s="12">
        <f t="shared" si="35"/>
        <v>3.0118069275081543</v>
      </c>
      <c r="O56" s="12">
        <f t="shared" si="35"/>
        <v>1.139340320256954</v>
      </c>
      <c r="P56" s="12">
        <f t="shared" si="35"/>
        <v>12.713880147901827</v>
      </c>
      <c r="Q56" s="12">
        <f t="shared" si="35"/>
        <v>5.159719133277243</v>
      </c>
      <c r="R56" s="12">
        <f t="shared" si="35"/>
        <v>4.775508951483698</v>
      </c>
      <c r="S56" s="12">
        <f t="shared" si="35"/>
        <v>0</v>
      </c>
      <c r="T56" s="12">
        <f t="shared" si="35"/>
        <v>15.999845331097928</v>
      </c>
    </row>
    <row r="57" spans="1:20" ht="12.75">
      <c r="A57" s="40" t="s">
        <v>99</v>
      </c>
      <c r="B57" s="17">
        <f>IF(B188=0,0,B187/B188)</f>
        <v>0.6516340347509458</v>
      </c>
      <c r="C57" s="17">
        <f aca="true" t="shared" si="36" ref="C57:T57">IF(C188=0,0,C187/C188)</f>
        <v>1.379048755635728</v>
      </c>
      <c r="D57" s="17">
        <f t="shared" si="36"/>
        <v>1.039525424195435</v>
      </c>
      <c r="E57" s="17">
        <f t="shared" si="36"/>
        <v>1.6079458175158696</v>
      </c>
      <c r="F57" s="17">
        <f t="shared" si="36"/>
        <v>3.1251017994729504</v>
      </c>
      <c r="G57" s="17">
        <f t="shared" si="36"/>
        <v>1.12199214360921</v>
      </c>
      <c r="H57" s="17">
        <f t="shared" si="36"/>
        <v>1.435582227650207</v>
      </c>
      <c r="I57" s="17">
        <f t="shared" si="36"/>
        <v>1.5422243135536076</v>
      </c>
      <c r="J57" s="17">
        <f t="shared" si="36"/>
        <v>1.0279650475081472</v>
      </c>
      <c r="K57" s="17">
        <f t="shared" si="36"/>
        <v>0.8419492281181732</v>
      </c>
      <c r="L57" s="17">
        <f t="shared" si="36"/>
        <v>2.273601183634256</v>
      </c>
      <c r="M57" s="17">
        <f t="shared" si="36"/>
        <v>11.139372724814173</v>
      </c>
      <c r="N57" s="17">
        <f t="shared" si="36"/>
        <v>1.0355822018191234</v>
      </c>
      <c r="O57" s="17">
        <f t="shared" si="36"/>
        <v>1.7031086396630495</v>
      </c>
      <c r="P57" s="17">
        <f t="shared" si="36"/>
        <v>3.650666532629798</v>
      </c>
      <c r="Q57" s="17">
        <f t="shared" si="36"/>
        <v>3.8957811717126094</v>
      </c>
      <c r="R57" s="17">
        <f t="shared" si="36"/>
        <v>2.6272116609585057</v>
      </c>
      <c r="S57" s="17">
        <f t="shared" si="36"/>
        <v>6.693269290722432</v>
      </c>
      <c r="T57" s="17">
        <f t="shared" si="36"/>
        <v>1.372793184551291</v>
      </c>
    </row>
    <row r="58" spans="1:20" ht="12.75">
      <c r="A58" s="40" t="s">
        <v>100</v>
      </c>
      <c r="B58" s="17">
        <f>IF(B188=0,0,B189/B188)</f>
        <v>0.21520278558485662</v>
      </c>
      <c r="C58" s="17">
        <f aca="true" t="shared" si="37" ref="C58:T58">IF(C188=0,0,C189/C188)</f>
        <v>0.4298996012951411</v>
      </c>
      <c r="D58" s="17">
        <f t="shared" si="37"/>
        <v>0.015234272520821638</v>
      </c>
      <c r="E58" s="17">
        <f t="shared" si="37"/>
        <v>0.41783778960808</v>
      </c>
      <c r="F58" s="17">
        <f t="shared" si="37"/>
        <v>1.8237292127212377</v>
      </c>
      <c r="G58" s="17">
        <f t="shared" si="37"/>
        <v>0.37842500488722447</v>
      </c>
      <c r="H58" s="17">
        <f t="shared" si="37"/>
        <v>0.9937745256361138</v>
      </c>
      <c r="I58" s="17">
        <f t="shared" si="37"/>
        <v>0.012558327714093055</v>
      </c>
      <c r="J58" s="17">
        <f t="shared" si="37"/>
        <v>0.6781885124973963</v>
      </c>
      <c r="K58" s="17">
        <f t="shared" si="37"/>
        <v>0.0004214320815670628</v>
      </c>
      <c r="L58" s="17">
        <f t="shared" si="37"/>
        <v>0.8212453493447209</v>
      </c>
      <c r="M58" s="17">
        <f t="shared" si="37"/>
        <v>2.9911893124386837</v>
      </c>
      <c r="N58" s="17">
        <f t="shared" si="37"/>
        <v>0.48420202455110545</v>
      </c>
      <c r="O58" s="17">
        <f t="shared" si="37"/>
        <v>0.986683835333382</v>
      </c>
      <c r="P58" s="17">
        <f t="shared" si="37"/>
        <v>1.0063667456709289</v>
      </c>
      <c r="Q58" s="17">
        <f t="shared" si="37"/>
        <v>2.449626321159814</v>
      </c>
      <c r="R58" s="17">
        <f t="shared" si="37"/>
        <v>2.1250165110518533</v>
      </c>
      <c r="S58" s="17">
        <f t="shared" si="37"/>
        <v>2.734228744164567</v>
      </c>
      <c r="T58" s="17">
        <f t="shared" si="37"/>
        <v>0.7318092854667411</v>
      </c>
    </row>
    <row r="59" spans="1:20" ht="12.75">
      <c r="A59" s="40" t="s">
        <v>101</v>
      </c>
      <c r="B59" s="12">
        <f>IF(B5=0,0,(B176+B181)*100/B5)</f>
        <v>19.957876475523452</v>
      </c>
      <c r="C59" s="12">
        <f aca="true" t="shared" si="38" ref="C59:T59">IF(C5=0,0,(C176+C181)*100/C5)</f>
        <v>13.558290394192081</v>
      </c>
      <c r="D59" s="12">
        <f t="shared" si="38"/>
        <v>9.38459166196477</v>
      </c>
      <c r="E59" s="12">
        <f t="shared" si="38"/>
        <v>7.401400625338118</v>
      </c>
      <c r="F59" s="12">
        <f t="shared" si="38"/>
        <v>13.089673879320177</v>
      </c>
      <c r="G59" s="12">
        <f t="shared" si="38"/>
        <v>11.923078250957271</v>
      </c>
      <c r="H59" s="12">
        <f t="shared" si="38"/>
        <v>6.111777487129098</v>
      </c>
      <c r="I59" s="12">
        <f t="shared" si="38"/>
        <v>18.4706588024111</v>
      </c>
      <c r="J59" s="12">
        <f t="shared" si="38"/>
        <v>11.374356378077128</v>
      </c>
      <c r="K59" s="12">
        <f t="shared" si="38"/>
        <v>15.745077618725182</v>
      </c>
      <c r="L59" s="12">
        <f t="shared" si="38"/>
        <v>13.755034381495607</v>
      </c>
      <c r="M59" s="12">
        <f t="shared" si="38"/>
        <v>17.398031283756715</v>
      </c>
      <c r="N59" s="12">
        <f t="shared" si="38"/>
        <v>10.064617342859764</v>
      </c>
      <c r="O59" s="12">
        <f t="shared" si="38"/>
        <v>9.468749691939081</v>
      </c>
      <c r="P59" s="12">
        <f t="shared" si="38"/>
        <v>4.767266311972601</v>
      </c>
      <c r="Q59" s="12">
        <f t="shared" si="38"/>
        <v>14.169212118103356</v>
      </c>
      <c r="R59" s="12">
        <f t="shared" si="38"/>
        <v>13.802494670589686</v>
      </c>
      <c r="S59" s="12">
        <f t="shared" si="38"/>
        <v>15.596207557534065</v>
      </c>
      <c r="T59" s="12">
        <f t="shared" si="38"/>
        <v>11.28314378052157</v>
      </c>
    </row>
    <row r="60" spans="1:20" ht="12.75">
      <c r="A60" s="40" t="s">
        <v>102</v>
      </c>
      <c r="B60" s="17">
        <f>IF(+(B180+B193)=0,0,+(B5-B163)/(B180+B193))</f>
        <v>50.6042048967787</v>
      </c>
      <c r="C60" s="17">
        <f aca="true" t="shared" si="39" ref="C60:T60">IF(+(C180+C193)=0,0,+(C5-C163)/(C180+C193))</f>
        <v>10.60500600212655</v>
      </c>
      <c r="D60" s="17">
        <f t="shared" si="39"/>
        <v>4.745303446522078</v>
      </c>
      <c r="E60" s="17">
        <f t="shared" si="39"/>
        <v>40.71571658342628</v>
      </c>
      <c r="F60" s="17">
        <f t="shared" si="39"/>
        <v>17.285619139301083</v>
      </c>
      <c r="G60" s="17">
        <f t="shared" si="39"/>
        <v>196.5026210255324</v>
      </c>
      <c r="H60" s="17">
        <f t="shared" si="39"/>
        <v>12.26310714264234</v>
      </c>
      <c r="I60" s="17">
        <f t="shared" si="39"/>
        <v>13.609623382567822</v>
      </c>
      <c r="J60" s="17">
        <f t="shared" si="39"/>
        <v>43.33651181535667</v>
      </c>
      <c r="K60" s="17">
        <f t="shared" si="39"/>
        <v>24.257210381993932</v>
      </c>
      <c r="L60" s="17">
        <f t="shared" si="39"/>
        <v>31.33884484620804</v>
      </c>
      <c r="M60" s="17">
        <f t="shared" si="39"/>
        <v>32.43247662264168</v>
      </c>
      <c r="N60" s="17">
        <f t="shared" si="39"/>
        <v>14.811534486468572</v>
      </c>
      <c r="O60" s="17">
        <f t="shared" si="39"/>
        <v>35.65014282462531</v>
      </c>
      <c r="P60" s="17">
        <f t="shared" si="39"/>
        <v>42.90944490008553</v>
      </c>
      <c r="Q60" s="17">
        <f t="shared" si="39"/>
        <v>28.170981306533324</v>
      </c>
      <c r="R60" s="17">
        <f t="shared" si="39"/>
        <v>30.824210308699865</v>
      </c>
      <c r="S60" s="17">
        <f t="shared" si="39"/>
        <v>41.56781008457246</v>
      </c>
      <c r="T60" s="17">
        <f t="shared" si="39"/>
        <v>13.805814634719729</v>
      </c>
    </row>
    <row r="61" spans="1:20" ht="12.75">
      <c r="A61" s="37" t="s">
        <v>103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</row>
    <row r="62" spans="1:20" ht="12.75">
      <c r="A62" s="38" t="s">
        <v>104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</row>
    <row r="63" spans="1:20" ht="12.75">
      <c r="A63" s="37" t="s">
        <v>105</v>
      </c>
      <c r="B63" s="6">
        <v>72960906</v>
      </c>
      <c r="C63" s="6">
        <v>254189141</v>
      </c>
      <c r="D63" s="6">
        <v>157842372</v>
      </c>
      <c r="E63" s="6">
        <v>323242263</v>
      </c>
      <c r="F63" s="6">
        <v>110608897</v>
      </c>
      <c r="G63" s="6">
        <v>102439000</v>
      </c>
      <c r="H63" s="6">
        <v>126411000</v>
      </c>
      <c r="I63" s="6">
        <v>33021000</v>
      </c>
      <c r="J63" s="6">
        <v>316223348</v>
      </c>
      <c r="K63" s="6">
        <v>105315702</v>
      </c>
      <c r="L63" s="6">
        <v>257733000</v>
      </c>
      <c r="M63" s="6">
        <v>149504000</v>
      </c>
      <c r="N63" s="6">
        <v>190300000</v>
      </c>
      <c r="O63" s="6">
        <v>507847184</v>
      </c>
      <c r="P63" s="6">
        <v>76012244</v>
      </c>
      <c r="Q63" s="6">
        <v>331466730</v>
      </c>
      <c r="R63" s="6">
        <v>137331260</v>
      </c>
      <c r="S63" s="6">
        <v>156489345</v>
      </c>
      <c r="T63" s="6">
        <v>234916200</v>
      </c>
    </row>
    <row r="64" spans="1:20" ht="12.75">
      <c r="A64" s="40" t="s">
        <v>106</v>
      </c>
      <c r="B64" s="16">
        <v>10000000</v>
      </c>
      <c r="C64" s="16">
        <v>57316592</v>
      </c>
      <c r="D64" s="16">
        <v>20772000</v>
      </c>
      <c r="E64" s="16">
        <v>74450000</v>
      </c>
      <c r="F64" s="16">
        <v>31390350</v>
      </c>
      <c r="G64" s="16">
        <v>46201000</v>
      </c>
      <c r="H64" s="16">
        <v>24000000</v>
      </c>
      <c r="I64" s="16">
        <v>2240000</v>
      </c>
      <c r="J64" s="16">
        <v>31822956</v>
      </c>
      <c r="K64" s="16">
        <v>37236071</v>
      </c>
      <c r="L64" s="16">
        <v>133000000</v>
      </c>
      <c r="M64" s="16">
        <v>33600000</v>
      </c>
      <c r="N64" s="16">
        <v>14800000</v>
      </c>
      <c r="O64" s="16">
        <v>176274095</v>
      </c>
      <c r="P64" s="16">
        <v>11500000</v>
      </c>
      <c r="Q64" s="16">
        <v>48430000</v>
      </c>
      <c r="R64" s="16">
        <v>56936000</v>
      </c>
      <c r="S64" s="16">
        <v>29300000</v>
      </c>
      <c r="T64" s="16">
        <v>24831600</v>
      </c>
    </row>
    <row r="65" spans="1:20" ht="12.75">
      <c r="A65" s="40" t="s">
        <v>107</v>
      </c>
      <c r="B65" s="16">
        <v>34964400</v>
      </c>
      <c r="C65" s="16">
        <v>86632105</v>
      </c>
      <c r="D65" s="16">
        <v>53064172</v>
      </c>
      <c r="E65" s="16">
        <v>49905608</v>
      </c>
      <c r="F65" s="16">
        <v>34566707</v>
      </c>
      <c r="G65" s="16">
        <v>6238000</v>
      </c>
      <c r="H65" s="16">
        <v>79911000</v>
      </c>
      <c r="I65" s="16">
        <v>40000</v>
      </c>
      <c r="J65" s="16">
        <v>238276984</v>
      </c>
      <c r="K65" s="16">
        <v>33400755</v>
      </c>
      <c r="L65" s="16">
        <v>83133000</v>
      </c>
      <c r="M65" s="16">
        <v>104304000</v>
      </c>
      <c r="N65" s="16">
        <v>171000000</v>
      </c>
      <c r="O65" s="16">
        <v>109976692</v>
      </c>
      <c r="P65" s="16">
        <v>15459596</v>
      </c>
      <c r="Q65" s="16">
        <v>67574130</v>
      </c>
      <c r="R65" s="16">
        <v>33376516</v>
      </c>
      <c r="S65" s="16">
        <v>15302217</v>
      </c>
      <c r="T65" s="16">
        <v>128499300</v>
      </c>
    </row>
    <row r="66" spans="1:20" ht="12.75">
      <c r="A66" s="40" t="s">
        <v>108</v>
      </c>
      <c r="B66" s="16">
        <v>27996506</v>
      </c>
      <c r="C66" s="16">
        <v>91115444</v>
      </c>
      <c r="D66" s="16">
        <v>84006200</v>
      </c>
      <c r="E66" s="16">
        <v>191000000</v>
      </c>
      <c r="F66" s="16">
        <v>36171840</v>
      </c>
      <c r="G66" s="16">
        <v>50000000</v>
      </c>
      <c r="H66" s="16">
        <v>20000000</v>
      </c>
      <c r="I66" s="16">
        <v>30741000</v>
      </c>
      <c r="J66" s="16">
        <v>34223056</v>
      </c>
      <c r="K66" s="16">
        <v>23418711</v>
      </c>
      <c r="L66" s="16">
        <v>36900000</v>
      </c>
      <c r="M66" s="16">
        <v>11600000</v>
      </c>
      <c r="N66" s="16">
        <v>500000</v>
      </c>
      <c r="O66" s="16">
        <v>216596397</v>
      </c>
      <c r="P66" s="16">
        <v>49052648</v>
      </c>
      <c r="Q66" s="16">
        <v>197549732</v>
      </c>
      <c r="R66" s="16">
        <v>32077980</v>
      </c>
      <c r="S66" s="16">
        <v>109180128</v>
      </c>
      <c r="T66" s="16">
        <v>79806900</v>
      </c>
    </row>
    <row r="67" spans="1:20" ht="12.75">
      <c r="A67" s="40" t="s">
        <v>109</v>
      </c>
      <c r="B67" s="16">
        <v>0</v>
      </c>
      <c r="C67" s="16">
        <v>19125000</v>
      </c>
      <c r="D67" s="16">
        <v>0</v>
      </c>
      <c r="E67" s="16">
        <v>7886655</v>
      </c>
      <c r="F67" s="16">
        <v>8480000</v>
      </c>
      <c r="G67" s="16">
        <v>0</v>
      </c>
      <c r="H67" s="16">
        <v>2500000</v>
      </c>
      <c r="I67" s="16">
        <v>0</v>
      </c>
      <c r="J67" s="16">
        <v>11900352</v>
      </c>
      <c r="K67" s="16">
        <v>11260165</v>
      </c>
      <c r="L67" s="16">
        <v>4700000</v>
      </c>
      <c r="M67" s="16">
        <v>0</v>
      </c>
      <c r="N67" s="16">
        <v>4000000</v>
      </c>
      <c r="O67" s="16">
        <v>5000000</v>
      </c>
      <c r="P67" s="16">
        <v>0</v>
      </c>
      <c r="Q67" s="16">
        <v>17912868</v>
      </c>
      <c r="R67" s="16">
        <v>14940764</v>
      </c>
      <c r="S67" s="16">
        <v>2707000</v>
      </c>
      <c r="T67" s="16">
        <v>1778400</v>
      </c>
    </row>
    <row r="68" spans="1:20" ht="12.75">
      <c r="A68" s="37" t="s">
        <v>110</v>
      </c>
      <c r="B68" s="6">
        <v>52535985</v>
      </c>
      <c r="C68" s="6">
        <v>62997240</v>
      </c>
      <c r="D68" s="6">
        <v>15000000</v>
      </c>
      <c r="E68" s="6">
        <v>130356587</v>
      </c>
      <c r="F68" s="6">
        <v>94874597</v>
      </c>
      <c r="G68" s="6">
        <v>4000000</v>
      </c>
      <c r="H68" s="6">
        <v>142300000</v>
      </c>
      <c r="I68" s="6">
        <v>31751000</v>
      </c>
      <c r="J68" s="6">
        <v>201481657</v>
      </c>
      <c r="K68" s="6">
        <v>149240360</v>
      </c>
      <c r="L68" s="6">
        <v>328151000</v>
      </c>
      <c r="M68" s="6">
        <v>122699055</v>
      </c>
      <c r="N68" s="6">
        <v>295638000</v>
      </c>
      <c r="O68" s="6">
        <v>545161299</v>
      </c>
      <c r="P68" s="6">
        <v>9100000</v>
      </c>
      <c r="Q68" s="6">
        <v>44979000</v>
      </c>
      <c r="R68" s="6">
        <v>53467500</v>
      </c>
      <c r="S68" s="6">
        <v>39320000</v>
      </c>
      <c r="T68" s="6">
        <v>42983500</v>
      </c>
    </row>
    <row r="69" spans="1:20" ht="12.75">
      <c r="A69" s="40" t="s">
        <v>111</v>
      </c>
      <c r="B69" s="16">
        <v>0</v>
      </c>
      <c r="C69" s="16">
        <v>1982000</v>
      </c>
      <c r="D69" s="16">
        <v>5000000</v>
      </c>
      <c r="E69" s="16">
        <v>11500000</v>
      </c>
      <c r="F69" s="16">
        <v>0</v>
      </c>
      <c r="G69" s="16">
        <v>3000000</v>
      </c>
      <c r="H69" s="16">
        <v>0</v>
      </c>
      <c r="I69" s="16">
        <v>14643000</v>
      </c>
      <c r="J69" s="16">
        <v>27140061</v>
      </c>
      <c r="K69" s="16">
        <v>73260000</v>
      </c>
      <c r="L69" s="16">
        <v>8550000</v>
      </c>
      <c r="M69" s="16">
        <v>41269055</v>
      </c>
      <c r="N69" s="16">
        <v>3000000</v>
      </c>
      <c r="O69" s="16">
        <v>20000000</v>
      </c>
      <c r="P69" s="16">
        <v>9100000</v>
      </c>
      <c r="Q69" s="16">
        <v>2869000</v>
      </c>
      <c r="R69" s="16">
        <v>1157500</v>
      </c>
      <c r="S69" s="16">
        <v>250000</v>
      </c>
      <c r="T69" s="16">
        <v>0</v>
      </c>
    </row>
    <row r="70" spans="1:20" ht="12.75">
      <c r="A70" s="40" t="s">
        <v>112</v>
      </c>
      <c r="B70" s="16">
        <v>52535985</v>
      </c>
      <c r="C70" s="16">
        <v>61015240</v>
      </c>
      <c r="D70" s="16">
        <v>10000000</v>
      </c>
      <c r="E70" s="16">
        <v>118856587</v>
      </c>
      <c r="F70" s="16">
        <v>94874597</v>
      </c>
      <c r="G70" s="16">
        <v>1000000</v>
      </c>
      <c r="H70" s="16">
        <v>142300000</v>
      </c>
      <c r="I70" s="16">
        <v>17108000</v>
      </c>
      <c r="J70" s="16">
        <v>174341596</v>
      </c>
      <c r="K70" s="16">
        <v>58001162</v>
      </c>
      <c r="L70" s="16">
        <v>319601000</v>
      </c>
      <c r="M70" s="16">
        <v>81430000</v>
      </c>
      <c r="N70" s="16">
        <v>292638000</v>
      </c>
      <c r="O70" s="16">
        <v>525161299</v>
      </c>
      <c r="P70" s="16">
        <v>0</v>
      </c>
      <c r="Q70" s="16">
        <v>41010000</v>
      </c>
      <c r="R70" s="16">
        <v>52310000</v>
      </c>
      <c r="S70" s="16">
        <v>38710000</v>
      </c>
      <c r="T70" s="16">
        <v>42983500</v>
      </c>
    </row>
    <row r="71" spans="1:20" ht="12.75">
      <c r="A71" s="40" t="s">
        <v>113</v>
      </c>
      <c r="B71" s="16">
        <v>0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17979198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1100000</v>
      </c>
      <c r="R71" s="16">
        <v>0</v>
      </c>
      <c r="S71" s="16">
        <v>360000</v>
      </c>
      <c r="T71" s="16">
        <v>0</v>
      </c>
    </row>
    <row r="72" spans="1:20" ht="12.75">
      <c r="A72" s="37" t="s">
        <v>114</v>
      </c>
      <c r="B72" s="6">
        <v>10000000</v>
      </c>
      <c r="C72" s="6">
        <v>28205000</v>
      </c>
      <c r="D72" s="6">
        <v>4200000</v>
      </c>
      <c r="E72" s="6">
        <v>8500000</v>
      </c>
      <c r="F72" s="6">
        <v>14370000</v>
      </c>
      <c r="G72" s="6">
        <v>0</v>
      </c>
      <c r="H72" s="6">
        <v>6500000</v>
      </c>
      <c r="I72" s="6">
        <v>33944739</v>
      </c>
      <c r="J72" s="6">
        <v>23167483</v>
      </c>
      <c r="K72" s="6">
        <v>2930000</v>
      </c>
      <c r="L72" s="6">
        <v>37859500</v>
      </c>
      <c r="M72" s="6">
        <v>85974005</v>
      </c>
      <c r="N72" s="6">
        <v>28000000</v>
      </c>
      <c r="O72" s="6">
        <v>5400000</v>
      </c>
      <c r="P72" s="6">
        <v>7500000</v>
      </c>
      <c r="Q72" s="6">
        <v>39538000</v>
      </c>
      <c r="R72" s="6">
        <v>14466000</v>
      </c>
      <c r="S72" s="6">
        <v>9035000</v>
      </c>
      <c r="T72" s="6">
        <v>44605000</v>
      </c>
    </row>
    <row r="73" spans="1:20" ht="12.75">
      <c r="A73" s="37" t="s">
        <v>115</v>
      </c>
      <c r="B73" s="6">
        <v>3430473</v>
      </c>
      <c r="C73" s="6">
        <v>30446112</v>
      </c>
      <c r="D73" s="6">
        <v>26000000</v>
      </c>
      <c r="E73" s="6">
        <v>71782110</v>
      </c>
      <c r="F73" s="6">
        <v>24432800</v>
      </c>
      <c r="G73" s="6">
        <v>0</v>
      </c>
      <c r="H73" s="6">
        <v>17250000</v>
      </c>
      <c r="I73" s="6">
        <v>47733448</v>
      </c>
      <c r="J73" s="6">
        <v>41543477</v>
      </c>
      <c r="K73" s="6">
        <v>35874087</v>
      </c>
      <c r="L73" s="6">
        <v>83844000</v>
      </c>
      <c r="M73" s="6">
        <v>42332430</v>
      </c>
      <c r="N73" s="6">
        <v>66183000</v>
      </c>
      <c r="O73" s="6">
        <v>5340000</v>
      </c>
      <c r="P73" s="6">
        <v>15096357</v>
      </c>
      <c r="Q73" s="6">
        <v>36725479</v>
      </c>
      <c r="R73" s="6">
        <v>31104000</v>
      </c>
      <c r="S73" s="6">
        <v>19232383</v>
      </c>
      <c r="T73" s="6">
        <v>125976100</v>
      </c>
    </row>
    <row r="74" spans="1:20" ht="12.75">
      <c r="A74" s="37" t="s">
        <v>116</v>
      </c>
      <c r="B74" s="6">
        <v>0</v>
      </c>
      <c r="C74" s="6">
        <v>0</v>
      </c>
      <c r="D74" s="6">
        <v>0</v>
      </c>
      <c r="E74" s="6">
        <v>0</v>
      </c>
      <c r="F74" s="6">
        <v>51800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1472500</v>
      </c>
      <c r="M74" s="6">
        <v>0</v>
      </c>
      <c r="N74" s="6">
        <v>0</v>
      </c>
      <c r="O74" s="6">
        <v>0</v>
      </c>
      <c r="P74" s="6">
        <v>4000000</v>
      </c>
      <c r="Q74" s="6">
        <v>50000</v>
      </c>
      <c r="R74" s="6">
        <v>0</v>
      </c>
      <c r="S74" s="6">
        <v>0</v>
      </c>
      <c r="T74" s="6">
        <v>300000</v>
      </c>
    </row>
    <row r="75" spans="1:20" ht="25.5">
      <c r="A75" s="45" t="s">
        <v>117</v>
      </c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</row>
    <row r="76" spans="1:20" ht="12.75">
      <c r="A76" s="38" t="s">
        <v>105</v>
      </c>
      <c r="B76" s="18">
        <f>IF(B40=0,0,B63*100/B40)</f>
        <v>52.51730393445023</v>
      </c>
      <c r="C76" s="18">
        <f aca="true" t="shared" si="40" ref="C76:T76">IF(C40=0,0,C63*100/C40)</f>
        <v>67.63272577491358</v>
      </c>
      <c r="D76" s="18">
        <f t="shared" si="40"/>
        <v>77.73863674130048</v>
      </c>
      <c r="E76" s="18">
        <f t="shared" si="40"/>
        <v>60.545755930310754</v>
      </c>
      <c r="F76" s="18">
        <f t="shared" si="40"/>
        <v>45.268789319441936</v>
      </c>
      <c r="G76" s="18">
        <f t="shared" si="40"/>
        <v>96.24197897387236</v>
      </c>
      <c r="H76" s="18">
        <f t="shared" si="40"/>
        <v>43.22319899063465</v>
      </c>
      <c r="I76" s="18">
        <f t="shared" si="40"/>
        <v>22.54759838579107</v>
      </c>
      <c r="J76" s="18">
        <f t="shared" si="40"/>
        <v>54.29510298537232</v>
      </c>
      <c r="K76" s="18">
        <f t="shared" si="40"/>
        <v>35.89979837377298</v>
      </c>
      <c r="L76" s="18">
        <f t="shared" si="40"/>
        <v>36.34854596225989</v>
      </c>
      <c r="M76" s="18">
        <f t="shared" si="40"/>
        <v>37.32845381516428</v>
      </c>
      <c r="N76" s="18">
        <f t="shared" si="40"/>
        <v>32.80350133851386</v>
      </c>
      <c r="O76" s="18">
        <f t="shared" si="40"/>
        <v>47.741283970413896</v>
      </c>
      <c r="P76" s="18">
        <f t="shared" si="40"/>
        <v>68.04511319589437</v>
      </c>
      <c r="Q76" s="18">
        <f t="shared" si="40"/>
        <v>73.21037836692572</v>
      </c>
      <c r="R76" s="18">
        <f t="shared" si="40"/>
        <v>58.100427484579605</v>
      </c>
      <c r="S76" s="18">
        <f t="shared" si="40"/>
        <v>69.83739293087143</v>
      </c>
      <c r="T76" s="18">
        <f t="shared" si="40"/>
        <v>52.3454211944896</v>
      </c>
    </row>
    <row r="77" spans="1:20" ht="12.75">
      <c r="A77" s="40" t="s">
        <v>118</v>
      </c>
      <c r="B77" s="12">
        <f>IF(B40=0,0,B64*100/B40)</f>
        <v>7.19800600261875</v>
      </c>
      <c r="C77" s="12">
        <f aca="true" t="shared" si="41" ref="C77:T77">IF(C40=0,0,C64*100/C40)</f>
        <v>15.250365668014926</v>
      </c>
      <c r="D77" s="12">
        <f t="shared" si="41"/>
        <v>10.230376938267842</v>
      </c>
      <c r="E77" s="12">
        <f t="shared" si="41"/>
        <v>13.945056216277127</v>
      </c>
      <c r="F77" s="12">
        <f t="shared" si="41"/>
        <v>12.847096204327435</v>
      </c>
      <c r="G77" s="12">
        <f t="shared" si="41"/>
        <v>43.40608235703079</v>
      </c>
      <c r="H77" s="12">
        <f t="shared" si="41"/>
        <v>8.20622236811062</v>
      </c>
      <c r="I77" s="12">
        <f t="shared" si="41"/>
        <v>1.5295303105348714</v>
      </c>
      <c r="J77" s="12">
        <f t="shared" si="41"/>
        <v>5.463956675706855</v>
      </c>
      <c r="K77" s="12">
        <f t="shared" si="41"/>
        <v>12.692954761214006</v>
      </c>
      <c r="L77" s="12">
        <f t="shared" si="41"/>
        <v>18.757227879163963</v>
      </c>
      <c r="M77" s="12">
        <f t="shared" si="41"/>
        <v>8.389314320616972</v>
      </c>
      <c r="N77" s="12">
        <f t="shared" si="41"/>
        <v>2.5511919065160544</v>
      </c>
      <c r="O77" s="12">
        <f t="shared" si="41"/>
        <v>16.571031387313386</v>
      </c>
      <c r="P77" s="12">
        <f t="shared" si="41"/>
        <v>10.294641502134647</v>
      </c>
      <c r="Q77" s="12">
        <f t="shared" si="41"/>
        <v>10.696634996550673</v>
      </c>
      <c r="R77" s="12">
        <f t="shared" si="41"/>
        <v>24.087785543233377</v>
      </c>
      <c r="S77" s="12">
        <f t="shared" si="41"/>
        <v>13.075878187582246</v>
      </c>
      <c r="T77" s="12">
        <f t="shared" si="41"/>
        <v>5.533124411739539</v>
      </c>
    </row>
    <row r="78" spans="1:20" ht="12.75">
      <c r="A78" s="40" t="s">
        <v>119</v>
      </c>
      <c r="B78" s="12">
        <f>IF(B40=0,0,B65*100/B40)</f>
        <v>25.1673961077963</v>
      </c>
      <c r="C78" s="12">
        <f aca="true" t="shared" si="42" ref="C78:T78">IF(C40=0,0,C65*100/C40)</f>
        <v>23.050415834909796</v>
      </c>
      <c r="D78" s="12">
        <f t="shared" si="42"/>
        <v>26.13453117066619</v>
      </c>
      <c r="E78" s="12">
        <f t="shared" si="42"/>
        <v>9.347703278273869</v>
      </c>
      <c r="F78" s="12">
        <f t="shared" si="42"/>
        <v>14.147080561248874</v>
      </c>
      <c r="G78" s="12">
        <f t="shared" si="42"/>
        <v>5.860633790246056</v>
      </c>
      <c r="H78" s="12">
        <f t="shared" si="42"/>
        <v>27.323643152420324</v>
      </c>
      <c r="I78" s="12">
        <f t="shared" si="42"/>
        <v>0.027313041259551276</v>
      </c>
      <c r="J78" s="12">
        <f t="shared" si="42"/>
        <v>40.91182218880281</v>
      </c>
      <c r="K78" s="12">
        <f t="shared" si="42"/>
        <v>11.385580186625825</v>
      </c>
      <c r="L78" s="12">
        <f t="shared" si="42"/>
        <v>11.724395678785998</v>
      </c>
      <c r="M78" s="12">
        <f t="shared" si="42"/>
        <v>26.042828598143828</v>
      </c>
      <c r="N78" s="12">
        <f t="shared" si="42"/>
        <v>29.47660919015171</v>
      </c>
      <c r="O78" s="12">
        <f t="shared" si="42"/>
        <v>10.338599185574585</v>
      </c>
      <c r="P78" s="12">
        <f t="shared" si="42"/>
        <v>13.839217268507372</v>
      </c>
      <c r="Q78" s="12">
        <f t="shared" si="42"/>
        <v>14.924959814566687</v>
      </c>
      <c r="R78" s="12">
        <f t="shared" si="42"/>
        <v>14.120527602717043</v>
      </c>
      <c r="S78" s="12">
        <f t="shared" si="42"/>
        <v>6.829007695970998</v>
      </c>
      <c r="T78" s="12">
        <f t="shared" si="42"/>
        <v>28.63297627705998</v>
      </c>
    </row>
    <row r="79" spans="1:20" ht="12.75">
      <c r="A79" s="40" t="s">
        <v>120</v>
      </c>
      <c r="B79" s="12">
        <f>IF(B40=0,0,B66*100/B40)</f>
        <v>20.151901824035185</v>
      </c>
      <c r="C79" s="12">
        <f aca="true" t="shared" si="43" ref="C79:T79">IF(C40=0,0,C66*100/C40)</f>
        <v>24.243308796230185</v>
      </c>
      <c r="D79" s="12">
        <f t="shared" si="43"/>
        <v>41.37372863236645</v>
      </c>
      <c r="E79" s="12">
        <f t="shared" si="43"/>
        <v>35.77576544404206</v>
      </c>
      <c r="F79" s="12">
        <f t="shared" si="43"/>
        <v>14.804011690457076</v>
      </c>
      <c r="G79" s="12">
        <f t="shared" si="43"/>
        <v>46.97526282659552</v>
      </c>
      <c r="H79" s="12">
        <f t="shared" si="43"/>
        <v>6.838518640092183</v>
      </c>
      <c r="I79" s="12">
        <f t="shared" si="43"/>
        <v>20.990755033996646</v>
      </c>
      <c r="J79" s="12">
        <f t="shared" si="43"/>
        <v>5.876050461631834</v>
      </c>
      <c r="K79" s="12">
        <f t="shared" si="43"/>
        <v>7.982921702156621</v>
      </c>
      <c r="L79" s="12">
        <f t="shared" si="43"/>
        <v>5.2040729980537614</v>
      </c>
      <c r="M79" s="12">
        <f t="shared" si="43"/>
        <v>2.8963108964034783</v>
      </c>
      <c r="N79" s="12">
        <f t="shared" si="43"/>
        <v>0.08618891576067751</v>
      </c>
      <c r="O79" s="12">
        <f t="shared" si="43"/>
        <v>20.36161747456988</v>
      </c>
      <c r="P79" s="12">
        <f t="shared" si="43"/>
        <v>43.91125442525236</v>
      </c>
      <c r="Q79" s="12">
        <f t="shared" si="43"/>
        <v>43.63240505617192</v>
      </c>
      <c r="R79" s="12">
        <f t="shared" si="43"/>
        <v>13.571158895955625</v>
      </c>
      <c r="S79" s="12">
        <f t="shared" si="43"/>
        <v>48.72443871101152</v>
      </c>
      <c r="T79" s="12">
        <f t="shared" si="43"/>
        <v>17.78304686831522</v>
      </c>
    </row>
    <row r="80" spans="1:20" ht="12.75">
      <c r="A80" s="40" t="s">
        <v>121</v>
      </c>
      <c r="B80" s="12">
        <f>IF(B40=0,0,B67*100/B40)</f>
        <v>0</v>
      </c>
      <c r="C80" s="12">
        <f aca="true" t="shared" si="44" ref="C80:T80">IF(C40=0,0,C67*100/C40)</f>
        <v>5.088635475758668</v>
      </c>
      <c r="D80" s="12">
        <f t="shared" si="44"/>
        <v>0</v>
      </c>
      <c r="E80" s="12">
        <f t="shared" si="44"/>
        <v>1.4772309917177042</v>
      </c>
      <c r="F80" s="12">
        <f t="shared" si="44"/>
        <v>3.4706008634085523</v>
      </c>
      <c r="G80" s="12">
        <f t="shared" si="44"/>
        <v>0</v>
      </c>
      <c r="H80" s="12">
        <f t="shared" si="44"/>
        <v>0.8548148300115229</v>
      </c>
      <c r="I80" s="12">
        <f t="shared" si="44"/>
        <v>0</v>
      </c>
      <c r="J80" s="12">
        <f t="shared" si="44"/>
        <v>2.0432736592308216</v>
      </c>
      <c r="K80" s="12">
        <f t="shared" si="44"/>
        <v>3.838341723776531</v>
      </c>
      <c r="L80" s="12">
        <f t="shared" si="44"/>
        <v>0.6628494062561702</v>
      </c>
      <c r="M80" s="12">
        <f t="shared" si="44"/>
        <v>0</v>
      </c>
      <c r="N80" s="12">
        <f t="shared" si="44"/>
        <v>0.6895113260854201</v>
      </c>
      <c r="O80" s="12">
        <f t="shared" si="44"/>
        <v>0.4700359229560471</v>
      </c>
      <c r="P80" s="12">
        <f t="shared" si="44"/>
        <v>0</v>
      </c>
      <c r="Q80" s="12">
        <f t="shared" si="44"/>
        <v>3.956378499636437</v>
      </c>
      <c r="R80" s="12">
        <f t="shared" si="44"/>
        <v>6.320955442673558</v>
      </c>
      <c r="S80" s="12">
        <f t="shared" si="44"/>
        <v>1.20806833630666</v>
      </c>
      <c r="T80" s="12">
        <f t="shared" si="44"/>
        <v>0.39627363737486093</v>
      </c>
    </row>
    <row r="81" spans="1:20" ht="12.75">
      <c r="A81" s="37" t="s">
        <v>110</v>
      </c>
      <c r="B81" s="19">
        <f>IF(B40=0,0,B68*100/B40)</f>
        <v>37.81543353834886</v>
      </c>
      <c r="C81" s="19">
        <f aca="true" t="shared" si="45" ref="C81:T81">IF(C40=0,0,C68*100/C40)</f>
        <v>16.761829560203033</v>
      </c>
      <c r="D81" s="19">
        <f t="shared" si="45"/>
        <v>7.38762055045338</v>
      </c>
      <c r="E81" s="19">
        <f t="shared" si="45"/>
        <v>24.41678890365373</v>
      </c>
      <c r="F81" s="19">
        <f t="shared" si="45"/>
        <v>38.82922856883708</v>
      </c>
      <c r="G81" s="19">
        <f t="shared" si="45"/>
        <v>3.758021026127641</v>
      </c>
      <c r="H81" s="19">
        <f t="shared" si="45"/>
        <v>48.65606012425588</v>
      </c>
      <c r="I81" s="19">
        <f t="shared" si="45"/>
        <v>21.680409325800316</v>
      </c>
      <c r="J81" s="19">
        <f t="shared" si="45"/>
        <v>34.594116423302374</v>
      </c>
      <c r="K81" s="19">
        <f t="shared" si="45"/>
        <v>50.87274481851998</v>
      </c>
      <c r="L81" s="19">
        <f t="shared" si="45"/>
        <v>46.2797224494401</v>
      </c>
      <c r="M81" s="19">
        <f t="shared" si="45"/>
        <v>30.635742239216356</v>
      </c>
      <c r="N81" s="19">
        <f t="shared" si="45"/>
        <v>50.96143735531036</v>
      </c>
      <c r="O81" s="19">
        <f t="shared" si="45"/>
        <v>51.24907886707651</v>
      </c>
      <c r="P81" s="19">
        <f t="shared" si="45"/>
        <v>8.146194579950025</v>
      </c>
      <c r="Q81" s="19">
        <f t="shared" si="45"/>
        <v>9.934419688413229</v>
      </c>
      <c r="R81" s="19">
        <f t="shared" si="45"/>
        <v>22.620375044485574</v>
      </c>
      <c r="S81" s="19">
        <f t="shared" si="45"/>
        <v>17.54756076231174</v>
      </c>
      <c r="T81" s="19">
        <f t="shared" si="45"/>
        <v>9.577838445851516</v>
      </c>
    </row>
    <row r="82" spans="1:20" ht="12.75">
      <c r="A82" s="40" t="s">
        <v>122</v>
      </c>
      <c r="B82" s="12">
        <f>IF(B40=0,0,B69*100/B40)</f>
        <v>0</v>
      </c>
      <c r="C82" s="12">
        <f aca="true" t="shared" si="46" ref="C82:T82">IF(C40=0,0,C69*100/C40)</f>
        <v>0.527355582376663</v>
      </c>
      <c r="D82" s="12">
        <f t="shared" si="46"/>
        <v>2.4625401834844602</v>
      </c>
      <c r="E82" s="12">
        <f t="shared" si="46"/>
        <v>2.154038233541799</v>
      </c>
      <c r="F82" s="12">
        <f t="shared" si="46"/>
        <v>0</v>
      </c>
      <c r="G82" s="12">
        <f t="shared" si="46"/>
        <v>2.818515769595731</v>
      </c>
      <c r="H82" s="12">
        <f t="shared" si="46"/>
        <v>0</v>
      </c>
      <c r="I82" s="12">
        <f t="shared" si="46"/>
        <v>9.998621579090234</v>
      </c>
      <c r="J82" s="12">
        <f t="shared" si="46"/>
        <v>4.659910206960072</v>
      </c>
      <c r="K82" s="12">
        <f t="shared" si="46"/>
        <v>24.972717067988672</v>
      </c>
      <c r="L82" s="12">
        <f t="shared" si="46"/>
        <v>1.2058217922319692</v>
      </c>
      <c r="M82" s="12">
        <f t="shared" si="46"/>
        <v>10.30413911041159</v>
      </c>
      <c r="N82" s="12">
        <f t="shared" si="46"/>
        <v>0.5171334945640651</v>
      </c>
      <c r="O82" s="12">
        <f t="shared" si="46"/>
        <v>1.8801436918241885</v>
      </c>
      <c r="P82" s="12">
        <f t="shared" si="46"/>
        <v>8.146194579950025</v>
      </c>
      <c r="Q82" s="12">
        <f t="shared" si="46"/>
        <v>0.6336701590977468</v>
      </c>
      <c r="R82" s="12">
        <f t="shared" si="46"/>
        <v>0.4897009232522944</v>
      </c>
      <c r="S82" s="12">
        <f t="shared" si="46"/>
        <v>0.11156892651520688</v>
      </c>
      <c r="T82" s="12">
        <f t="shared" si="46"/>
        <v>0</v>
      </c>
    </row>
    <row r="83" spans="1:20" ht="12.75">
      <c r="A83" s="40" t="s">
        <v>123</v>
      </c>
      <c r="B83" s="12">
        <f>IF(B40=0,0,B70*100/B40)</f>
        <v>37.81543353834886</v>
      </c>
      <c r="C83" s="12">
        <f aca="true" t="shared" si="47" ref="C83:T83">IF(C40=0,0,C70*100/C40)</f>
        <v>16.23447397782637</v>
      </c>
      <c r="D83" s="12">
        <f t="shared" si="47"/>
        <v>4.9250803669689205</v>
      </c>
      <c r="E83" s="12">
        <f t="shared" si="47"/>
        <v>22.262750670111927</v>
      </c>
      <c r="F83" s="12">
        <f t="shared" si="47"/>
        <v>38.82922856883708</v>
      </c>
      <c r="G83" s="12">
        <f t="shared" si="47"/>
        <v>0.9395052565319103</v>
      </c>
      <c r="H83" s="12">
        <f t="shared" si="47"/>
        <v>48.65606012425588</v>
      </c>
      <c r="I83" s="12">
        <f t="shared" si="47"/>
        <v>11.68178774671008</v>
      </c>
      <c r="J83" s="12">
        <f t="shared" si="47"/>
        <v>29.9342062163423</v>
      </c>
      <c r="K83" s="12">
        <f t="shared" si="47"/>
        <v>19.771315973799837</v>
      </c>
      <c r="L83" s="12">
        <f t="shared" si="47"/>
        <v>45.073900657208135</v>
      </c>
      <c r="M83" s="12">
        <f t="shared" si="47"/>
        <v>20.331603128804762</v>
      </c>
      <c r="N83" s="12">
        <f t="shared" si="47"/>
        <v>50.444303860746295</v>
      </c>
      <c r="O83" s="12">
        <f t="shared" si="47"/>
        <v>49.368935175252325</v>
      </c>
      <c r="P83" s="12">
        <f t="shared" si="47"/>
        <v>0</v>
      </c>
      <c r="Q83" s="12">
        <f t="shared" si="47"/>
        <v>9.057794780271383</v>
      </c>
      <c r="R83" s="12">
        <f t="shared" si="47"/>
        <v>22.13067412123328</v>
      </c>
      <c r="S83" s="12">
        <f t="shared" si="47"/>
        <v>17.275332581614634</v>
      </c>
      <c r="T83" s="12">
        <f t="shared" si="47"/>
        <v>9.577838445851516</v>
      </c>
    </row>
    <row r="84" spans="1:20" ht="12.75">
      <c r="A84" s="40" t="s">
        <v>124</v>
      </c>
      <c r="B84" s="12">
        <f>IF(B40=0,0,B71*100/B40)</f>
        <v>0</v>
      </c>
      <c r="C84" s="12">
        <f aca="true" t="shared" si="48" ref="C84:T84">IF(C40=0,0,C71*100/C40)</f>
        <v>0</v>
      </c>
      <c r="D84" s="12">
        <f t="shared" si="48"/>
        <v>0</v>
      </c>
      <c r="E84" s="12">
        <f t="shared" si="48"/>
        <v>0</v>
      </c>
      <c r="F84" s="12">
        <f t="shared" si="48"/>
        <v>0</v>
      </c>
      <c r="G84" s="12">
        <f t="shared" si="48"/>
        <v>0</v>
      </c>
      <c r="H84" s="12">
        <f t="shared" si="48"/>
        <v>0</v>
      </c>
      <c r="I84" s="12">
        <f t="shared" si="48"/>
        <v>0</v>
      </c>
      <c r="J84" s="12">
        <f t="shared" si="48"/>
        <v>0</v>
      </c>
      <c r="K84" s="12">
        <f t="shared" si="48"/>
        <v>6.128711776731474</v>
      </c>
      <c r="L84" s="12">
        <f t="shared" si="48"/>
        <v>0</v>
      </c>
      <c r="M84" s="12">
        <f t="shared" si="48"/>
        <v>0</v>
      </c>
      <c r="N84" s="12">
        <f t="shared" si="48"/>
        <v>0</v>
      </c>
      <c r="O84" s="12">
        <f t="shared" si="48"/>
        <v>0</v>
      </c>
      <c r="P84" s="12">
        <f t="shared" si="48"/>
        <v>0</v>
      </c>
      <c r="Q84" s="12">
        <f t="shared" si="48"/>
        <v>0.2429547490440995</v>
      </c>
      <c r="R84" s="12">
        <f t="shared" si="48"/>
        <v>0</v>
      </c>
      <c r="S84" s="12">
        <f t="shared" si="48"/>
        <v>0.16065925418189791</v>
      </c>
      <c r="T84" s="12">
        <f t="shared" si="48"/>
        <v>0</v>
      </c>
    </row>
    <row r="85" spans="1:20" ht="12.75">
      <c r="A85" s="37" t="s">
        <v>114</v>
      </c>
      <c r="B85" s="19">
        <f>IF(B40=0,0,B72*100/B40)</f>
        <v>7.19800600261875</v>
      </c>
      <c r="C85" s="19">
        <f aca="true" t="shared" si="49" ref="C85:T85">IF(C40=0,0,C72*100/C40)</f>
        <v>7.504573259805136</v>
      </c>
      <c r="D85" s="19">
        <f t="shared" si="49"/>
        <v>2.0685337541269466</v>
      </c>
      <c r="E85" s="19">
        <f t="shared" si="49"/>
        <v>1.5921152160961125</v>
      </c>
      <c r="F85" s="19">
        <f t="shared" si="49"/>
        <v>5.881195095186427</v>
      </c>
      <c r="G85" s="19">
        <f t="shared" si="49"/>
        <v>0</v>
      </c>
      <c r="H85" s="19">
        <f t="shared" si="49"/>
        <v>2.2225185580299596</v>
      </c>
      <c r="I85" s="19">
        <f t="shared" si="49"/>
        <v>23.178351421292483</v>
      </c>
      <c r="J85" s="19">
        <f t="shared" si="49"/>
        <v>3.9778241655858455</v>
      </c>
      <c r="K85" s="19">
        <f t="shared" si="49"/>
        <v>0.9987723315480045</v>
      </c>
      <c r="L85" s="19">
        <f t="shared" si="49"/>
        <v>5.3393929991820155</v>
      </c>
      <c r="M85" s="19">
        <f t="shared" si="49"/>
        <v>21.466159266288546</v>
      </c>
      <c r="N85" s="19">
        <f t="shared" si="49"/>
        <v>4.82657928259794</v>
      </c>
      <c r="O85" s="19">
        <f t="shared" si="49"/>
        <v>0.5076387967925309</v>
      </c>
      <c r="P85" s="19">
        <f t="shared" si="49"/>
        <v>6.713896631826944</v>
      </c>
      <c r="Q85" s="19">
        <f t="shared" si="49"/>
        <v>8.732677152459642</v>
      </c>
      <c r="R85" s="19">
        <f t="shared" si="49"/>
        <v>6.1200981043349385</v>
      </c>
      <c r="S85" s="19">
        <f t="shared" si="49"/>
        <v>4.032101004259577</v>
      </c>
      <c r="T85" s="19">
        <f t="shared" si="49"/>
        <v>9.939150694503864</v>
      </c>
    </row>
    <row r="86" spans="1:20" ht="12.75">
      <c r="A86" s="37" t="s">
        <v>115</v>
      </c>
      <c r="B86" s="19">
        <f>IF(B40=0,0,B73*100/B40)</f>
        <v>2.469256524582155</v>
      </c>
      <c r="C86" s="19">
        <f aca="true" t="shared" si="50" ref="C86:T86">IF(C40=0,0,C73*100/C40)</f>
        <v>8.100871405078259</v>
      </c>
      <c r="D86" s="19">
        <f t="shared" si="50"/>
        <v>12.805208954119193</v>
      </c>
      <c r="E86" s="19">
        <f t="shared" si="50"/>
        <v>13.445339949939402</v>
      </c>
      <c r="F86" s="19">
        <f t="shared" si="50"/>
        <v>9.999586883901943</v>
      </c>
      <c r="G86" s="19">
        <f t="shared" si="50"/>
        <v>0</v>
      </c>
      <c r="H86" s="19">
        <f t="shared" si="50"/>
        <v>5.898222327079508</v>
      </c>
      <c r="I86" s="19">
        <f t="shared" si="50"/>
        <v>32.593640867116136</v>
      </c>
      <c r="J86" s="19">
        <f t="shared" si="50"/>
        <v>7.132956425739462</v>
      </c>
      <c r="K86" s="19">
        <f t="shared" si="50"/>
        <v>12.22868447615903</v>
      </c>
      <c r="L86" s="19">
        <f t="shared" si="50"/>
        <v>11.824669280455815</v>
      </c>
      <c r="M86" s="19">
        <f t="shared" si="50"/>
        <v>10.56964467933082</v>
      </c>
      <c r="N86" s="19">
        <f t="shared" si="50"/>
        <v>11.40848202357784</v>
      </c>
      <c r="O86" s="19">
        <f t="shared" si="50"/>
        <v>0.5019983657170584</v>
      </c>
      <c r="P86" s="19">
        <f t="shared" si="50"/>
        <v>13.514050722020949</v>
      </c>
      <c r="Q86" s="19">
        <f t="shared" si="50"/>
        <v>8.111481394517588</v>
      </c>
      <c r="R86" s="19">
        <f t="shared" si="50"/>
        <v>13.159099366599884</v>
      </c>
      <c r="S86" s="19">
        <f t="shared" si="50"/>
        <v>8.582945302557256</v>
      </c>
      <c r="T86" s="19">
        <f t="shared" si="50"/>
        <v>28.07074188557086</v>
      </c>
    </row>
    <row r="87" spans="1:20" ht="12.75">
      <c r="A87" s="37" t="s">
        <v>116</v>
      </c>
      <c r="B87" s="19">
        <f>IF(B40=0,0,B74*100/B40)</f>
        <v>0</v>
      </c>
      <c r="C87" s="19">
        <f aca="true" t="shared" si="51" ref="C87:T87">IF(C40=0,0,C74*100/C40)</f>
        <v>0</v>
      </c>
      <c r="D87" s="19">
        <f t="shared" si="51"/>
        <v>0</v>
      </c>
      <c r="E87" s="19">
        <f t="shared" si="51"/>
        <v>0</v>
      </c>
      <c r="F87" s="19">
        <f t="shared" si="51"/>
        <v>0.021200132632613562</v>
      </c>
      <c r="G87" s="19">
        <f t="shared" si="51"/>
        <v>0</v>
      </c>
      <c r="H87" s="19">
        <f t="shared" si="51"/>
        <v>0</v>
      </c>
      <c r="I87" s="19">
        <f t="shared" si="51"/>
        <v>0</v>
      </c>
      <c r="J87" s="19">
        <f t="shared" si="51"/>
        <v>0</v>
      </c>
      <c r="K87" s="19">
        <f t="shared" si="51"/>
        <v>0</v>
      </c>
      <c r="L87" s="19">
        <f t="shared" si="51"/>
        <v>0.20766930866217245</v>
      </c>
      <c r="M87" s="19">
        <f t="shared" si="51"/>
        <v>0</v>
      </c>
      <c r="N87" s="19">
        <f t="shared" si="51"/>
        <v>0</v>
      </c>
      <c r="O87" s="19">
        <f t="shared" si="51"/>
        <v>0</v>
      </c>
      <c r="P87" s="19">
        <f t="shared" si="51"/>
        <v>3.5807448703077034</v>
      </c>
      <c r="Q87" s="19">
        <f t="shared" si="51"/>
        <v>0.011043397683822705</v>
      </c>
      <c r="R87" s="19">
        <f t="shared" si="51"/>
        <v>0</v>
      </c>
      <c r="S87" s="19">
        <f t="shared" si="51"/>
        <v>0</v>
      </c>
      <c r="T87" s="19">
        <f t="shared" si="51"/>
        <v>0.06684777958415333</v>
      </c>
    </row>
    <row r="88" spans="1:20" ht="12.75">
      <c r="A88" s="38" t="s">
        <v>125</v>
      </c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</row>
    <row r="89" spans="1:20" ht="12.75">
      <c r="A89" s="40" t="s">
        <v>126</v>
      </c>
      <c r="B89" s="16">
        <v>5393000000</v>
      </c>
      <c r="C89" s="16">
        <v>4712922094</v>
      </c>
      <c r="D89" s="16">
        <v>2151356889</v>
      </c>
      <c r="E89" s="16">
        <v>10237791038</v>
      </c>
      <c r="F89" s="16">
        <v>2610552858</v>
      </c>
      <c r="G89" s="16">
        <v>2340716974</v>
      </c>
      <c r="H89" s="16">
        <v>4350000000</v>
      </c>
      <c r="I89" s="16">
        <v>5000000000</v>
      </c>
      <c r="J89" s="16">
        <v>5582669603</v>
      </c>
      <c r="K89" s="16">
        <v>5195906033</v>
      </c>
      <c r="L89" s="16">
        <v>6948898000</v>
      </c>
      <c r="M89" s="16">
        <v>3223479723</v>
      </c>
      <c r="N89" s="16">
        <v>7640858469</v>
      </c>
      <c r="O89" s="16">
        <v>8480967632</v>
      </c>
      <c r="P89" s="16">
        <v>1477512090</v>
      </c>
      <c r="Q89" s="16">
        <v>4365728604</v>
      </c>
      <c r="R89" s="16">
        <v>6141354067</v>
      </c>
      <c r="S89" s="16">
        <v>3383997272</v>
      </c>
      <c r="T89" s="16">
        <v>4587392934</v>
      </c>
    </row>
    <row r="90" spans="1:20" ht="12.75">
      <c r="A90" s="40" t="s">
        <v>127</v>
      </c>
      <c r="B90" s="16">
        <v>0</v>
      </c>
      <c r="C90" s="16">
        <v>143094238</v>
      </c>
      <c r="D90" s="16">
        <v>76006200</v>
      </c>
      <c r="E90" s="16">
        <v>299670624</v>
      </c>
      <c r="F90" s="16">
        <v>35745000</v>
      </c>
      <c r="G90" s="16">
        <v>0</v>
      </c>
      <c r="H90" s="16">
        <v>21840000</v>
      </c>
      <c r="I90" s="16">
        <v>44326527</v>
      </c>
      <c r="J90" s="16">
        <v>276420257</v>
      </c>
      <c r="K90" s="16">
        <v>104319146</v>
      </c>
      <c r="L90" s="16">
        <v>636649670</v>
      </c>
      <c r="M90" s="16">
        <v>0</v>
      </c>
      <c r="N90" s="16">
        <v>153993000</v>
      </c>
      <c r="O90" s="16">
        <v>437611965</v>
      </c>
      <c r="P90" s="16">
        <v>75438073</v>
      </c>
      <c r="Q90" s="16">
        <v>331337426</v>
      </c>
      <c r="R90" s="16">
        <v>60167764</v>
      </c>
      <c r="S90" s="16">
        <v>128256000</v>
      </c>
      <c r="T90" s="16">
        <v>266279900</v>
      </c>
    </row>
    <row r="91" spans="1:20" ht="12.75">
      <c r="A91" s="40" t="s">
        <v>128</v>
      </c>
      <c r="B91" s="16">
        <v>78081164</v>
      </c>
      <c r="C91" s="16">
        <v>67091116</v>
      </c>
      <c r="D91" s="16">
        <v>131869421</v>
      </c>
      <c r="E91" s="16">
        <v>229907790</v>
      </c>
      <c r="F91" s="16">
        <v>93959620</v>
      </c>
      <c r="G91" s="16">
        <v>94767794</v>
      </c>
      <c r="H91" s="16">
        <v>103638020</v>
      </c>
      <c r="I91" s="16">
        <v>216689000</v>
      </c>
      <c r="J91" s="16">
        <v>191433929</v>
      </c>
      <c r="K91" s="16">
        <v>86301569</v>
      </c>
      <c r="L91" s="16">
        <v>206214281</v>
      </c>
      <c r="M91" s="16">
        <v>108269870</v>
      </c>
      <c r="N91" s="16">
        <v>177520393</v>
      </c>
      <c r="O91" s="16">
        <v>114895057</v>
      </c>
      <c r="P91" s="16">
        <v>81503338</v>
      </c>
      <c r="Q91" s="16">
        <v>81404152</v>
      </c>
      <c r="R91" s="16">
        <v>74127890</v>
      </c>
      <c r="S91" s="16">
        <v>0</v>
      </c>
      <c r="T91" s="16">
        <v>405482000</v>
      </c>
    </row>
    <row r="92" spans="1:20" ht="12.75">
      <c r="A92" s="40" t="s">
        <v>129</v>
      </c>
      <c r="B92" s="12">
        <f>IF(B176=0,0,B90*100/B176)</f>
        <v>0</v>
      </c>
      <c r="C92" s="12">
        <f aca="true" t="shared" si="52" ref="C92:T92">IF(C176=0,0,C90*100/C176)</f>
        <v>80.06581686351583</v>
      </c>
      <c r="D92" s="12">
        <f t="shared" si="52"/>
        <v>46.06436363636364</v>
      </c>
      <c r="E92" s="12">
        <f t="shared" si="52"/>
        <v>75.97341255029689</v>
      </c>
      <c r="F92" s="12">
        <f t="shared" si="52"/>
        <v>26.162359717932215</v>
      </c>
      <c r="G92" s="12">
        <f t="shared" si="52"/>
        <v>0</v>
      </c>
      <c r="H92" s="12">
        <f t="shared" si="52"/>
        <v>26.495208055319665</v>
      </c>
      <c r="I92" s="12">
        <f t="shared" si="52"/>
        <v>23.005206912316616</v>
      </c>
      <c r="J92" s="12">
        <f t="shared" si="52"/>
        <v>144.68003217837528</v>
      </c>
      <c r="K92" s="12">
        <f t="shared" si="52"/>
        <v>34.988347480213136</v>
      </c>
      <c r="L92" s="12">
        <f t="shared" si="52"/>
        <v>131.06648590317812</v>
      </c>
      <c r="M92" s="12">
        <f t="shared" si="52"/>
        <v>0</v>
      </c>
      <c r="N92" s="12">
        <f t="shared" si="52"/>
        <v>75.11853658536586</v>
      </c>
      <c r="O92" s="12">
        <f t="shared" si="52"/>
        <v>151.67989118443833</v>
      </c>
      <c r="P92" s="12">
        <f t="shared" si="52"/>
        <v>140.74267350746268</v>
      </c>
      <c r="Q92" s="12">
        <f t="shared" si="52"/>
        <v>222.29505493314826</v>
      </c>
      <c r="R92" s="12">
        <f t="shared" si="52"/>
        <v>38.26778738484543</v>
      </c>
      <c r="S92" s="12">
        <f t="shared" si="52"/>
        <v>75.77839694480997</v>
      </c>
      <c r="T92" s="12">
        <f t="shared" si="52"/>
        <v>129.88363732853628</v>
      </c>
    </row>
    <row r="93" spans="1:20" ht="12.75">
      <c r="A93" s="40" t="s">
        <v>130</v>
      </c>
      <c r="B93" s="12">
        <f>IF(B89=0,0,B91*100/B89)</f>
        <v>1.447824290747265</v>
      </c>
      <c r="C93" s="12">
        <f aca="true" t="shared" si="53" ref="C93:T93">IF(C89=0,0,C91*100/C89)</f>
        <v>1.4235566525789467</v>
      </c>
      <c r="D93" s="12">
        <f t="shared" si="53"/>
        <v>6.129592987302814</v>
      </c>
      <c r="E93" s="12">
        <f t="shared" si="53"/>
        <v>2.2456776969430465</v>
      </c>
      <c r="F93" s="12">
        <f t="shared" si="53"/>
        <v>3.59922304243188</v>
      </c>
      <c r="G93" s="12">
        <f t="shared" si="53"/>
        <v>4.048665218933043</v>
      </c>
      <c r="H93" s="12">
        <f t="shared" si="53"/>
        <v>2.3824832183908047</v>
      </c>
      <c r="I93" s="12">
        <f t="shared" si="53"/>
        <v>4.33378</v>
      </c>
      <c r="J93" s="12">
        <f t="shared" si="53"/>
        <v>3.4290750234820946</v>
      </c>
      <c r="K93" s="12">
        <f t="shared" si="53"/>
        <v>1.6609532284049295</v>
      </c>
      <c r="L93" s="12">
        <f t="shared" si="53"/>
        <v>2.9675825001316753</v>
      </c>
      <c r="M93" s="12">
        <f t="shared" si="53"/>
        <v>3.358788616769593</v>
      </c>
      <c r="N93" s="12">
        <f t="shared" si="53"/>
        <v>2.3233042951943728</v>
      </c>
      <c r="O93" s="12">
        <f t="shared" si="53"/>
        <v>1.3547399540411311</v>
      </c>
      <c r="P93" s="12">
        <f t="shared" si="53"/>
        <v>5.516255234161908</v>
      </c>
      <c r="Q93" s="12">
        <f t="shared" si="53"/>
        <v>1.8646177851141568</v>
      </c>
      <c r="R93" s="12">
        <f t="shared" si="53"/>
        <v>1.2070284369096937</v>
      </c>
      <c r="S93" s="12">
        <f t="shared" si="53"/>
        <v>0</v>
      </c>
      <c r="T93" s="12">
        <f t="shared" si="53"/>
        <v>8.839050978056026</v>
      </c>
    </row>
    <row r="94" spans="1:20" ht="12.75">
      <c r="A94" s="40" t="s">
        <v>131</v>
      </c>
      <c r="B94" s="12">
        <f>IF(B89=0,0,(B91+B90)*100/B89)</f>
        <v>1.447824290747265</v>
      </c>
      <c r="C94" s="12">
        <f aca="true" t="shared" si="54" ref="C94:T94">IF(C89=0,0,(C91+C90)*100/C89)</f>
        <v>4.459767206158277</v>
      </c>
      <c r="D94" s="12">
        <f t="shared" si="54"/>
        <v>9.662535400931333</v>
      </c>
      <c r="E94" s="12">
        <f t="shared" si="54"/>
        <v>5.172780065878895</v>
      </c>
      <c r="F94" s="12">
        <f t="shared" si="54"/>
        <v>4.968473233649422</v>
      </c>
      <c r="G94" s="12">
        <f t="shared" si="54"/>
        <v>4.048665218933043</v>
      </c>
      <c r="H94" s="12">
        <f t="shared" si="54"/>
        <v>2.884552183908046</v>
      </c>
      <c r="I94" s="12">
        <f t="shared" si="54"/>
        <v>5.22031054</v>
      </c>
      <c r="J94" s="12">
        <f t="shared" si="54"/>
        <v>8.380474204466369</v>
      </c>
      <c r="K94" s="12">
        <f t="shared" si="54"/>
        <v>3.6686713306464447</v>
      </c>
      <c r="L94" s="12">
        <f t="shared" si="54"/>
        <v>12.12946212478583</v>
      </c>
      <c r="M94" s="12">
        <f t="shared" si="54"/>
        <v>3.358788616769593</v>
      </c>
      <c r="N94" s="12">
        <f t="shared" si="54"/>
        <v>4.338693019180957</v>
      </c>
      <c r="O94" s="12">
        <f t="shared" si="54"/>
        <v>6.5146696223117955</v>
      </c>
      <c r="P94" s="12">
        <f t="shared" si="54"/>
        <v>10.622005197940545</v>
      </c>
      <c r="Q94" s="12">
        <f t="shared" si="54"/>
        <v>9.454128175119152</v>
      </c>
      <c r="R94" s="12">
        <f t="shared" si="54"/>
        <v>2.186743388101092</v>
      </c>
      <c r="S94" s="12">
        <f t="shared" si="54"/>
        <v>3.7900739773409606</v>
      </c>
      <c r="T94" s="12">
        <f t="shared" si="54"/>
        <v>14.643652934571138</v>
      </c>
    </row>
    <row r="95" spans="1:20" ht="12.75">
      <c r="A95" s="40" t="s">
        <v>132</v>
      </c>
      <c r="B95" s="12">
        <f>IF(B89=0,0,B176*100/B89)</f>
        <v>8.602707213053959</v>
      </c>
      <c r="C95" s="12">
        <f aca="true" t="shared" si="55" ref="C95:T95">IF(C89=0,0,C176*100/C89)</f>
        <v>3.792143354704051</v>
      </c>
      <c r="D95" s="12">
        <f t="shared" si="55"/>
        <v>7.669578248204824</v>
      </c>
      <c r="E95" s="12">
        <f t="shared" si="55"/>
        <v>3.8527983286232024</v>
      </c>
      <c r="F95" s="12">
        <f t="shared" si="55"/>
        <v>5.233664722830906</v>
      </c>
      <c r="G95" s="12">
        <f t="shared" si="55"/>
        <v>8.131556489494658</v>
      </c>
      <c r="H95" s="12">
        <f t="shared" si="55"/>
        <v>1.8949425287356323</v>
      </c>
      <c r="I95" s="12">
        <f t="shared" si="55"/>
        <v>3.8536082</v>
      </c>
      <c r="J95" s="12">
        <f t="shared" si="55"/>
        <v>3.422309980467601</v>
      </c>
      <c r="K95" s="12">
        <f t="shared" si="55"/>
        <v>5.738247864883972</v>
      </c>
      <c r="L95" s="12">
        <f t="shared" si="55"/>
        <v>6.990253504944238</v>
      </c>
      <c r="M95" s="12">
        <f t="shared" si="55"/>
        <v>7.692046369357603</v>
      </c>
      <c r="N95" s="12">
        <f t="shared" si="55"/>
        <v>2.6829446040875227</v>
      </c>
      <c r="O95" s="12">
        <f t="shared" si="55"/>
        <v>3.4018548061828047</v>
      </c>
      <c r="P95" s="12">
        <f t="shared" si="55"/>
        <v>3.627719892295433</v>
      </c>
      <c r="Q95" s="12">
        <f t="shared" si="55"/>
        <v>3.414160693897316</v>
      </c>
      <c r="R95" s="12">
        <f t="shared" si="55"/>
        <v>2.5601557292527946</v>
      </c>
      <c r="S95" s="12">
        <f t="shared" si="55"/>
        <v>5.001523033142681</v>
      </c>
      <c r="T95" s="12">
        <f t="shared" si="55"/>
        <v>4.4690786891289225</v>
      </c>
    </row>
    <row r="96" spans="1:20" ht="12.75">
      <c r="A96" s="40" t="s">
        <v>133</v>
      </c>
      <c r="B96" s="12">
        <f>IF(B5=0,0,B91*100/B5)</f>
        <v>3.2804066709268183</v>
      </c>
      <c r="C96" s="12">
        <f aca="true" t="shared" si="56" ref="C96:T96">IF(C5=0,0,C91*100/C5)</f>
        <v>3.670139748735931</v>
      </c>
      <c r="D96" s="12">
        <f t="shared" si="56"/>
        <v>5.020517536986892</v>
      </c>
      <c r="E96" s="12">
        <f t="shared" si="56"/>
        <v>4.293607673622693</v>
      </c>
      <c r="F96" s="12">
        <f t="shared" si="56"/>
        <v>6.805108477116124</v>
      </c>
      <c r="G96" s="12">
        <f t="shared" si="56"/>
        <v>5.847806211569329</v>
      </c>
      <c r="H96" s="12">
        <f t="shared" si="56"/>
        <v>6.85288886126404</v>
      </c>
      <c r="I96" s="12">
        <f t="shared" si="56"/>
        <v>11.096772861147793</v>
      </c>
      <c r="J96" s="12">
        <f t="shared" si="56"/>
        <v>8.87314831883817</v>
      </c>
      <c r="K96" s="12">
        <f t="shared" si="56"/>
        <v>3.8364427342355008</v>
      </c>
      <c r="L96" s="12">
        <f t="shared" si="56"/>
        <v>5.108622790702239</v>
      </c>
      <c r="M96" s="12">
        <f t="shared" si="56"/>
        <v>6.848356296940496</v>
      </c>
      <c r="N96" s="12">
        <f t="shared" si="56"/>
        <v>7.382953826855707</v>
      </c>
      <c r="O96" s="12">
        <f t="shared" si="56"/>
        <v>3.2134072651701007</v>
      </c>
      <c r="P96" s="12">
        <f t="shared" si="56"/>
        <v>4.659409012600029</v>
      </c>
      <c r="Q96" s="12">
        <f t="shared" si="56"/>
        <v>6.676251454064045</v>
      </c>
      <c r="R96" s="12">
        <f t="shared" si="56"/>
        <v>5.438859377107029</v>
      </c>
      <c r="S96" s="12">
        <f t="shared" si="56"/>
        <v>0</v>
      </c>
      <c r="T96" s="12">
        <f t="shared" si="56"/>
        <v>16.063140491690195</v>
      </c>
    </row>
    <row r="97" spans="1:20" ht="12.75">
      <c r="A97" s="38" t="s">
        <v>134</v>
      </c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</row>
    <row r="98" spans="1:20" ht="12.75">
      <c r="A98" s="37" t="s">
        <v>135</v>
      </c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</row>
    <row r="99" spans="1:20" ht="12.75">
      <c r="A99" s="39" t="s">
        <v>136</v>
      </c>
      <c r="B99" s="20">
        <v>64.1</v>
      </c>
      <c r="C99" s="20">
        <v>5.6</v>
      </c>
      <c r="D99" s="20">
        <v>8</v>
      </c>
      <c r="E99" s="20">
        <v>8.9</v>
      </c>
      <c r="F99" s="20">
        <v>9.5</v>
      </c>
      <c r="G99" s="20">
        <v>0</v>
      </c>
      <c r="H99" s="20">
        <v>674.2</v>
      </c>
      <c r="I99" s="20">
        <v>4.8</v>
      </c>
      <c r="J99" s="20">
        <v>6</v>
      </c>
      <c r="K99" s="20">
        <v>0</v>
      </c>
      <c r="L99" s="20">
        <v>6</v>
      </c>
      <c r="M99" s="20">
        <v>10</v>
      </c>
      <c r="N99" s="20">
        <v>9.3</v>
      </c>
      <c r="O99" s="20">
        <v>0</v>
      </c>
      <c r="P99" s="20">
        <v>-19.8</v>
      </c>
      <c r="Q99" s="20">
        <v>6.2</v>
      </c>
      <c r="R99" s="20">
        <v>6.7</v>
      </c>
      <c r="S99" s="20">
        <v>5.9</v>
      </c>
      <c r="T99" s="20">
        <v>8.1</v>
      </c>
    </row>
    <row r="100" spans="1:20" ht="12.75">
      <c r="A100" s="40" t="s">
        <v>137</v>
      </c>
      <c r="B100" s="21">
        <v>12.2</v>
      </c>
      <c r="C100" s="21">
        <v>12.6</v>
      </c>
      <c r="D100" s="21">
        <v>0</v>
      </c>
      <c r="E100" s="21">
        <v>12.1</v>
      </c>
      <c r="F100" s="21">
        <v>0</v>
      </c>
      <c r="G100" s="21">
        <v>0</v>
      </c>
      <c r="H100" s="21">
        <v>0</v>
      </c>
      <c r="I100" s="21">
        <v>12.2</v>
      </c>
      <c r="J100" s="21">
        <v>0</v>
      </c>
      <c r="K100" s="21">
        <v>0</v>
      </c>
      <c r="L100" s="21">
        <v>12.2</v>
      </c>
      <c r="M100" s="21">
        <v>12.2</v>
      </c>
      <c r="N100" s="21">
        <v>6.2</v>
      </c>
      <c r="O100" s="21">
        <v>93.2</v>
      </c>
      <c r="P100" s="21">
        <v>0</v>
      </c>
      <c r="Q100" s="21">
        <v>0</v>
      </c>
      <c r="R100" s="21">
        <v>12.5</v>
      </c>
      <c r="S100" s="21">
        <v>0</v>
      </c>
      <c r="T100" s="21">
        <v>0</v>
      </c>
    </row>
    <row r="101" spans="1:20" ht="12.75">
      <c r="A101" s="40" t="s">
        <v>138</v>
      </c>
      <c r="B101" s="21">
        <v>8.5</v>
      </c>
      <c r="C101" s="21">
        <v>12.6</v>
      </c>
      <c r="D101" s="21">
        <v>8</v>
      </c>
      <c r="E101" s="21">
        <v>12.1</v>
      </c>
      <c r="F101" s="21">
        <v>11.8</v>
      </c>
      <c r="G101" s="21">
        <v>0</v>
      </c>
      <c r="H101" s="21">
        <v>12.2</v>
      </c>
      <c r="I101" s="21">
        <v>12.2</v>
      </c>
      <c r="J101" s="21">
        <v>12.2</v>
      </c>
      <c r="K101" s="21">
        <v>0</v>
      </c>
      <c r="L101" s="21">
        <v>12.2</v>
      </c>
      <c r="M101" s="21">
        <v>12.2</v>
      </c>
      <c r="N101" s="21">
        <v>9</v>
      </c>
      <c r="O101" s="21">
        <v>11.7</v>
      </c>
      <c r="P101" s="21">
        <v>12.1</v>
      </c>
      <c r="Q101" s="21">
        <v>12.6</v>
      </c>
      <c r="R101" s="21">
        <v>8.9</v>
      </c>
      <c r="S101" s="21">
        <v>12.2</v>
      </c>
      <c r="T101" s="21">
        <v>11.6</v>
      </c>
    </row>
    <row r="102" spans="1:20" ht="12.75">
      <c r="A102" s="40" t="s">
        <v>139</v>
      </c>
      <c r="B102" s="21">
        <v>15</v>
      </c>
      <c r="C102" s="21">
        <v>10</v>
      </c>
      <c r="D102" s="21">
        <v>0</v>
      </c>
      <c r="E102" s="21">
        <v>0</v>
      </c>
      <c r="F102" s="21">
        <v>7</v>
      </c>
      <c r="G102" s="21">
        <v>0</v>
      </c>
      <c r="H102" s="21">
        <v>13</v>
      </c>
      <c r="I102" s="21">
        <v>0</v>
      </c>
      <c r="J102" s="21">
        <v>10</v>
      </c>
      <c r="K102" s="21">
        <v>0</v>
      </c>
      <c r="L102" s="21">
        <v>12.2</v>
      </c>
      <c r="M102" s="21">
        <v>7</v>
      </c>
      <c r="N102" s="21">
        <v>0</v>
      </c>
      <c r="O102" s="21">
        <v>6</v>
      </c>
      <c r="P102" s="21">
        <v>0</v>
      </c>
      <c r="Q102" s="21">
        <v>7.9</v>
      </c>
      <c r="R102" s="21">
        <v>0</v>
      </c>
      <c r="S102" s="21">
        <v>6</v>
      </c>
      <c r="T102" s="21">
        <v>17.6</v>
      </c>
    </row>
    <row r="103" spans="1:20" ht="12.75">
      <c r="A103" s="40" t="s">
        <v>140</v>
      </c>
      <c r="B103" s="21">
        <v>29.7</v>
      </c>
      <c r="C103" s="21">
        <v>10.3</v>
      </c>
      <c r="D103" s="21">
        <v>8</v>
      </c>
      <c r="E103" s="21">
        <v>11</v>
      </c>
      <c r="F103" s="21">
        <v>7</v>
      </c>
      <c r="G103" s="21">
        <v>0</v>
      </c>
      <c r="H103" s="21">
        <v>13</v>
      </c>
      <c r="I103" s="21">
        <v>4</v>
      </c>
      <c r="J103" s="21">
        <v>10</v>
      </c>
      <c r="K103" s="21">
        <v>0</v>
      </c>
      <c r="L103" s="21">
        <v>8.2</v>
      </c>
      <c r="M103" s="21">
        <v>7</v>
      </c>
      <c r="N103" s="21">
        <v>9.9</v>
      </c>
      <c r="O103" s="21">
        <v>2.4</v>
      </c>
      <c r="P103" s="21">
        <v>6.4</v>
      </c>
      <c r="Q103" s="21">
        <v>9</v>
      </c>
      <c r="R103" s="21">
        <v>17.8</v>
      </c>
      <c r="S103" s="21">
        <v>6</v>
      </c>
      <c r="T103" s="21">
        <v>38.7</v>
      </c>
    </row>
    <row r="104" spans="1:20" ht="12.75">
      <c r="A104" s="40" t="s">
        <v>141</v>
      </c>
      <c r="B104" s="21">
        <v>114</v>
      </c>
      <c r="C104" s="21">
        <v>15</v>
      </c>
      <c r="D104" s="21">
        <v>8</v>
      </c>
      <c r="E104" s="21">
        <v>11</v>
      </c>
      <c r="F104" s="21">
        <v>7</v>
      </c>
      <c r="G104" s="21">
        <v>0</v>
      </c>
      <c r="H104" s="21">
        <v>13</v>
      </c>
      <c r="I104" s="21">
        <v>4.8</v>
      </c>
      <c r="J104" s="21">
        <v>-18.2</v>
      </c>
      <c r="K104" s="21">
        <v>0</v>
      </c>
      <c r="L104" s="21">
        <v>5.8</v>
      </c>
      <c r="M104" s="21">
        <v>7</v>
      </c>
      <c r="N104" s="21">
        <v>9.9</v>
      </c>
      <c r="O104" s="21">
        <v>10.2</v>
      </c>
      <c r="P104" s="21">
        <v>6.5</v>
      </c>
      <c r="Q104" s="21">
        <v>9</v>
      </c>
      <c r="R104" s="21">
        <v>4.9</v>
      </c>
      <c r="S104" s="21">
        <v>5.9</v>
      </c>
      <c r="T104" s="21">
        <v>8</v>
      </c>
    </row>
    <row r="105" spans="1:20" ht="12.75">
      <c r="A105" s="40" t="s">
        <v>142</v>
      </c>
      <c r="B105" s="21">
        <v>5.5</v>
      </c>
      <c r="C105" s="21">
        <v>9.7</v>
      </c>
      <c r="D105" s="21">
        <v>8</v>
      </c>
      <c r="E105" s="21">
        <v>9</v>
      </c>
      <c r="F105" s="21">
        <v>8.9</v>
      </c>
      <c r="G105" s="21">
        <v>0</v>
      </c>
      <c r="H105" s="21">
        <v>4.8</v>
      </c>
      <c r="I105" s="21">
        <v>4.8</v>
      </c>
      <c r="J105" s="21">
        <v>8</v>
      </c>
      <c r="K105" s="21">
        <v>0</v>
      </c>
      <c r="L105" s="21">
        <v>5.8</v>
      </c>
      <c r="M105" s="21">
        <v>7</v>
      </c>
      <c r="N105" s="21">
        <v>9.9</v>
      </c>
      <c r="O105" s="21">
        <v>5.9</v>
      </c>
      <c r="P105" s="21">
        <v>6.5</v>
      </c>
      <c r="Q105" s="21">
        <v>9</v>
      </c>
      <c r="R105" s="21">
        <v>11.8</v>
      </c>
      <c r="S105" s="21">
        <v>6</v>
      </c>
      <c r="T105" s="21">
        <v>8</v>
      </c>
    </row>
    <row r="106" spans="1:20" ht="12.75">
      <c r="A106" s="40" t="s">
        <v>116</v>
      </c>
      <c r="B106" s="21">
        <v>0</v>
      </c>
      <c r="C106" s="21">
        <v>0</v>
      </c>
      <c r="D106" s="21">
        <v>0</v>
      </c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  <c r="Q106" s="21">
        <v>0</v>
      </c>
      <c r="R106" s="21">
        <v>0</v>
      </c>
      <c r="S106" s="21">
        <v>0</v>
      </c>
      <c r="T106" s="21">
        <v>0</v>
      </c>
    </row>
    <row r="107" spans="1:20" ht="12.75">
      <c r="A107" s="37" t="s">
        <v>143</v>
      </c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</row>
    <row r="108" spans="1:20" ht="12.75">
      <c r="A108" s="39" t="s">
        <v>136</v>
      </c>
      <c r="B108" s="22">
        <v>611.92</v>
      </c>
      <c r="C108" s="22">
        <v>179.47</v>
      </c>
      <c r="D108" s="22">
        <v>403.4</v>
      </c>
      <c r="E108" s="22">
        <v>216.21</v>
      </c>
      <c r="F108" s="22">
        <v>213.97</v>
      </c>
      <c r="G108" s="22">
        <v>0</v>
      </c>
      <c r="H108" s="22">
        <v>451</v>
      </c>
      <c r="I108" s="22">
        <v>425.83</v>
      </c>
      <c r="J108" s="22">
        <v>205.58</v>
      </c>
      <c r="K108" s="22">
        <v>0</v>
      </c>
      <c r="L108" s="22">
        <v>374.53</v>
      </c>
      <c r="M108" s="22">
        <v>463.94</v>
      </c>
      <c r="N108" s="22">
        <v>156.66</v>
      </c>
      <c r="O108" s="22">
        <v>183.33</v>
      </c>
      <c r="P108" s="22">
        <v>338.83</v>
      </c>
      <c r="Q108" s="22">
        <v>191.04</v>
      </c>
      <c r="R108" s="22">
        <v>383.96</v>
      </c>
      <c r="S108" s="22">
        <v>106.97</v>
      </c>
      <c r="T108" s="22">
        <v>315.25</v>
      </c>
    </row>
    <row r="109" spans="1:20" ht="12.75">
      <c r="A109" s="40" t="s">
        <v>137</v>
      </c>
      <c r="B109" s="23">
        <v>112.2</v>
      </c>
      <c r="C109" s="23">
        <v>135.18</v>
      </c>
      <c r="D109" s="23">
        <v>0</v>
      </c>
      <c r="E109" s="23">
        <v>169.07</v>
      </c>
      <c r="F109" s="23">
        <v>0</v>
      </c>
      <c r="G109" s="23">
        <v>0</v>
      </c>
      <c r="H109" s="23">
        <v>0</v>
      </c>
      <c r="I109" s="23">
        <v>195.21</v>
      </c>
      <c r="J109" s="23">
        <v>0</v>
      </c>
      <c r="K109" s="23">
        <v>0</v>
      </c>
      <c r="L109" s="23">
        <v>30.33</v>
      </c>
      <c r="M109" s="23">
        <v>175.1</v>
      </c>
      <c r="N109" s="23">
        <v>68</v>
      </c>
      <c r="O109" s="23">
        <v>237.99</v>
      </c>
      <c r="P109" s="23">
        <v>0</v>
      </c>
      <c r="Q109" s="23">
        <v>0</v>
      </c>
      <c r="R109" s="23">
        <v>54</v>
      </c>
      <c r="S109" s="23">
        <v>0</v>
      </c>
      <c r="T109" s="23">
        <v>0</v>
      </c>
    </row>
    <row r="110" spans="1:20" ht="12.75">
      <c r="A110" s="40" t="s">
        <v>138</v>
      </c>
      <c r="B110" s="23">
        <v>545.5</v>
      </c>
      <c r="C110" s="23">
        <v>658.83</v>
      </c>
      <c r="D110" s="23">
        <v>736.35</v>
      </c>
      <c r="E110" s="23">
        <v>691.62</v>
      </c>
      <c r="F110" s="23">
        <v>753.2</v>
      </c>
      <c r="G110" s="23">
        <v>0</v>
      </c>
      <c r="H110" s="23">
        <v>179.52</v>
      </c>
      <c r="I110" s="23">
        <v>1390</v>
      </c>
      <c r="J110" s="23">
        <v>590.36</v>
      </c>
      <c r="K110" s="23">
        <v>0</v>
      </c>
      <c r="L110" s="23">
        <v>405.15</v>
      </c>
      <c r="M110" s="23">
        <v>560.44</v>
      </c>
      <c r="N110" s="23">
        <v>518</v>
      </c>
      <c r="O110" s="23">
        <v>528.63</v>
      </c>
      <c r="P110" s="23">
        <v>802.48</v>
      </c>
      <c r="Q110" s="23">
        <v>648.03</v>
      </c>
      <c r="R110" s="23">
        <v>578.51</v>
      </c>
      <c r="S110" s="23">
        <v>967.65</v>
      </c>
      <c r="T110" s="23">
        <v>689.46</v>
      </c>
    </row>
    <row r="111" spans="1:20" ht="12.75">
      <c r="A111" s="40" t="s">
        <v>139</v>
      </c>
      <c r="B111" s="23">
        <v>115</v>
      </c>
      <c r="C111" s="23">
        <v>28.85</v>
      </c>
      <c r="D111" s="23">
        <v>0</v>
      </c>
      <c r="E111" s="23">
        <v>0</v>
      </c>
      <c r="F111" s="23">
        <v>67.89</v>
      </c>
      <c r="G111" s="23">
        <v>0</v>
      </c>
      <c r="H111" s="23">
        <v>34.78</v>
      </c>
      <c r="I111" s="23">
        <v>0</v>
      </c>
      <c r="J111" s="23">
        <v>72.89</v>
      </c>
      <c r="K111" s="23">
        <v>0</v>
      </c>
      <c r="L111" s="23">
        <v>17.68</v>
      </c>
      <c r="M111" s="23">
        <v>38.15</v>
      </c>
      <c r="N111" s="23">
        <v>0</v>
      </c>
      <c r="O111" s="23">
        <v>59.19</v>
      </c>
      <c r="P111" s="23">
        <v>0</v>
      </c>
      <c r="Q111" s="23">
        <v>49.35</v>
      </c>
      <c r="R111" s="23">
        <v>0</v>
      </c>
      <c r="S111" s="23">
        <v>46.59</v>
      </c>
      <c r="T111" s="23">
        <v>17.54</v>
      </c>
    </row>
    <row r="112" spans="1:20" ht="12.75">
      <c r="A112" s="40" t="s">
        <v>140</v>
      </c>
      <c r="B112" s="23">
        <v>412.72</v>
      </c>
      <c r="C112" s="23">
        <v>141.75</v>
      </c>
      <c r="D112" s="23">
        <v>255.9</v>
      </c>
      <c r="E112" s="23">
        <v>474.21</v>
      </c>
      <c r="F112" s="23">
        <v>262.91</v>
      </c>
      <c r="G112" s="23">
        <v>0</v>
      </c>
      <c r="H112" s="23">
        <v>84.75</v>
      </c>
      <c r="I112" s="23">
        <v>682.2</v>
      </c>
      <c r="J112" s="23">
        <v>268.94</v>
      </c>
      <c r="K112" s="23">
        <v>0</v>
      </c>
      <c r="L112" s="23">
        <v>309.19</v>
      </c>
      <c r="M112" s="23">
        <v>221.89</v>
      </c>
      <c r="N112" s="23">
        <v>222.05</v>
      </c>
      <c r="O112" s="23">
        <v>272.53</v>
      </c>
      <c r="P112" s="23">
        <v>357.96</v>
      </c>
      <c r="Q112" s="23">
        <v>163.67</v>
      </c>
      <c r="R112" s="23">
        <v>167.15</v>
      </c>
      <c r="S112" s="23">
        <v>224.76</v>
      </c>
      <c r="T112" s="23">
        <v>144.68</v>
      </c>
    </row>
    <row r="113" spans="1:20" ht="12.75">
      <c r="A113" s="40" t="s">
        <v>141</v>
      </c>
      <c r="B113" s="23">
        <v>128.4</v>
      </c>
      <c r="C113" s="23">
        <v>80.95</v>
      </c>
      <c r="D113" s="23">
        <v>136.1</v>
      </c>
      <c r="E113" s="23">
        <v>151.29</v>
      </c>
      <c r="F113" s="23">
        <v>162.42</v>
      </c>
      <c r="G113" s="23">
        <v>0</v>
      </c>
      <c r="H113" s="23">
        <v>119.03</v>
      </c>
      <c r="I113" s="23">
        <v>122.8</v>
      </c>
      <c r="J113" s="23">
        <v>182.86</v>
      </c>
      <c r="K113" s="23">
        <v>0</v>
      </c>
      <c r="L113" s="23">
        <v>128.63</v>
      </c>
      <c r="M113" s="23">
        <v>183.28</v>
      </c>
      <c r="N113" s="23">
        <v>52.31</v>
      </c>
      <c r="O113" s="23">
        <v>115.55</v>
      </c>
      <c r="P113" s="23">
        <v>104.46</v>
      </c>
      <c r="Q113" s="23">
        <v>130.03</v>
      </c>
      <c r="R113" s="23">
        <v>84.3</v>
      </c>
      <c r="S113" s="23">
        <v>110.58</v>
      </c>
      <c r="T113" s="23">
        <v>145.58</v>
      </c>
    </row>
    <row r="114" spans="1:20" ht="12.75">
      <c r="A114" s="40" t="s">
        <v>142</v>
      </c>
      <c r="B114" s="23">
        <v>115.79</v>
      </c>
      <c r="C114" s="23">
        <v>178.35</v>
      </c>
      <c r="D114" s="23">
        <v>101.3</v>
      </c>
      <c r="E114" s="23">
        <v>111.29</v>
      </c>
      <c r="F114" s="23">
        <v>132.16</v>
      </c>
      <c r="G114" s="23">
        <v>0</v>
      </c>
      <c r="H114" s="23">
        <v>77.66</v>
      </c>
      <c r="I114" s="23">
        <v>82.44</v>
      </c>
      <c r="J114" s="23">
        <v>101.98</v>
      </c>
      <c r="K114" s="23">
        <v>0</v>
      </c>
      <c r="L114" s="23">
        <v>83.2</v>
      </c>
      <c r="M114" s="23">
        <v>107.07</v>
      </c>
      <c r="N114" s="23">
        <v>87.32</v>
      </c>
      <c r="O114" s="23">
        <v>107.48</v>
      </c>
      <c r="P114" s="23">
        <v>74.53</v>
      </c>
      <c r="Q114" s="23">
        <v>119.77</v>
      </c>
      <c r="R114" s="23">
        <v>109.4</v>
      </c>
      <c r="S114" s="23">
        <v>95.43</v>
      </c>
      <c r="T114" s="23">
        <v>106.01</v>
      </c>
    </row>
    <row r="115" spans="1:20" ht="12.75">
      <c r="A115" s="40" t="s">
        <v>116</v>
      </c>
      <c r="B115" s="23">
        <v>0</v>
      </c>
      <c r="C115" s="23">
        <v>0</v>
      </c>
      <c r="D115" s="23">
        <v>0</v>
      </c>
      <c r="E115" s="23">
        <v>0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  <c r="K115" s="23">
        <v>0</v>
      </c>
      <c r="L115" s="23">
        <v>0</v>
      </c>
      <c r="M115" s="23">
        <v>0</v>
      </c>
      <c r="N115" s="23">
        <v>50</v>
      </c>
      <c r="O115" s="23">
        <v>0</v>
      </c>
      <c r="P115" s="23">
        <v>0</v>
      </c>
      <c r="Q115" s="23">
        <v>0</v>
      </c>
      <c r="R115" s="23">
        <v>0</v>
      </c>
      <c r="S115" s="23">
        <v>0</v>
      </c>
      <c r="T115" s="23">
        <v>0</v>
      </c>
    </row>
    <row r="116" spans="1:20" ht="12.75">
      <c r="A116" s="43" t="s">
        <v>144</v>
      </c>
      <c r="B116" s="47">
        <v>2041.53</v>
      </c>
      <c r="C116" s="47">
        <v>1403.38</v>
      </c>
      <c r="D116" s="47">
        <v>1633.05</v>
      </c>
      <c r="E116" s="47">
        <v>1813.7</v>
      </c>
      <c r="F116" s="47">
        <v>1592.55</v>
      </c>
      <c r="G116" s="47">
        <v>0</v>
      </c>
      <c r="H116" s="47">
        <v>946.74</v>
      </c>
      <c r="I116" s="47">
        <v>2898.48</v>
      </c>
      <c r="J116" s="47">
        <v>1422.61</v>
      </c>
      <c r="K116" s="47">
        <v>0</v>
      </c>
      <c r="L116" s="47">
        <v>1348.72</v>
      </c>
      <c r="M116" s="47">
        <v>1749.87</v>
      </c>
      <c r="N116" s="47">
        <v>1154.34</v>
      </c>
      <c r="O116" s="47">
        <v>1504.7</v>
      </c>
      <c r="P116" s="47">
        <v>1678.26</v>
      </c>
      <c r="Q116" s="47">
        <v>1301.89</v>
      </c>
      <c r="R116" s="47">
        <v>1377.32</v>
      </c>
      <c r="S116" s="47">
        <v>1551.98</v>
      </c>
      <c r="T116" s="47">
        <v>1418.52</v>
      </c>
    </row>
    <row r="117" spans="1:20" ht="12.75">
      <c r="A117" s="38" t="s">
        <v>145</v>
      </c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</row>
    <row r="118" spans="1:20" ht="12.75">
      <c r="A118" s="40" t="s">
        <v>146</v>
      </c>
      <c r="B118" s="24">
        <v>138849</v>
      </c>
      <c r="C118" s="24">
        <v>63658</v>
      </c>
      <c r="D118" s="24">
        <v>0</v>
      </c>
      <c r="E118" s="24">
        <v>130836</v>
      </c>
      <c r="F118" s="24">
        <v>55432</v>
      </c>
      <c r="G118" s="24">
        <v>59761</v>
      </c>
      <c r="H118" s="24">
        <v>141662</v>
      </c>
      <c r="I118" s="24">
        <v>115018</v>
      </c>
      <c r="J118" s="24">
        <v>168545</v>
      </c>
      <c r="K118" s="24">
        <v>124691</v>
      </c>
      <c r="L118" s="24">
        <v>180493</v>
      </c>
      <c r="M118" s="24">
        <v>85195</v>
      </c>
      <c r="N118" s="24">
        <v>178001</v>
      </c>
      <c r="O118" s="24">
        <v>77467</v>
      </c>
      <c r="P118" s="24">
        <v>62904</v>
      </c>
      <c r="Q118" s="24">
        <v>47583</v>
      </c>
      <c r="R118" s="24">
        <v>37481</v>
      </c>
      <c r="S118" s="24">
        <v>47266</v>
      </c>
      <c r="T118" s="24">
        <v>86609</v>
      </c>
    </row>
    <row r="119" spans="1:20" ht="12.75">
      <c r="A119" s="38" t="s">
        <v>147</v>
      </c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</row>
    <row r="120" spans="1:20" ht="12.75">
      <c r="A120" s="40" t="s">
        <v>148</v>
      </c>
      <c r="B120" s="24">
        <v>3</v>
      </c>
      <c r="C120" s="24">
        <v>10</v>
      </c>
      <c r="D120" s="24">
        <v>0</v>
      </c>
      <c r="E120" s="24">
        <v>30</v>
      </c>
      <c r="F120" s="24">
        <v>6</v>
      </c>
      <c r="G120" s="24">
        <v>10</v>
      </c>
      <c r="H120" s="24">
        <v>6</v>
      </c>
      <c r="I120" s="24">
        <v>6</v>
      </c>
      <c r="J120" s="24">
        <v>6</v>
      </c>
      <c r="K120" s="24">
        <v>6</v>
      </c>
      <c r="L120" s="24">
        <v>6</v>
      </c>
      <c r="M120" s="24">
        <v>12</v>
      </c>
      <c r="N120" s="24">
        <v>6</v>
      </c>
      <c r="O120" s="24">
        <v>6</v>
      </c>
      <c r="P120" s="24">
        <v>6</v>
      </c>
      <c r="Q120" s="24">
        <v>10</v>
      </c>
      <c r="R120" s="24">
        <v>10</v>
      </c>
      <c r="S120" s="24">
        <v>6</v>
      </c>
      <c r="T120" s="24">
        <v>6</v>
      </c>
    </row>
    <row r="121" spans="1:20" ht="12.75">
      <c r="A121" s="40" t="s">
        <v>149</v>
      </c>
      <c r="B121" s="24">
        <v>50</v>
      </c>
      <c r="C121" s="24">
        <v>100</v>
      </c>
      <c r="D121" s="24">
        <v>0</v>
      </c>
      <c r="E121" s="24">
        <v>0</v>
      </c>
      <c r="F121" s="24">
        <v>70</v>
      </c>
      <c r="G121" s="24">
        <v>50</v>
      </c>
      <c r="H121" s="24">
        <v>50</v>
      </c>
      <c r="I121" s="24">
        <v>50</v>
      </c>
      <c r="J121" s="24">
        <v>50</v>
      </c>
      <c r="K121" s="24">
        <v>50</v>
      </c>
      <c r="L121" s="24">
        <v>70</v>
      </c>
      <c r="M121" s="24">
        <v>50</v>
      </c>
      <c r="N121" s="24">
        <v>100</v>
      </c>
      <c r="O121" s="24">
        <v>50</v>
      </c>
      <c r="P121" s="24">
        <v>50</v>
      </c>
      <c r="Q121" s="24">
        <v>60</v>
      </c>
      <c r="R121" s="24">
        <v>50</v>
      </c>
      <c r="S121" s="24">
        <v>80</v>
      </c>
      <c r="T121" s="24">
        <v>50</v>
      </c>
    </row>
    <row r="122" spans="1:20" ht="25.5">
      <c r="A122" s="37" t="s">
        <v>150</v>
      </c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</row>
    <row r="123" spans="1:20" ht="12.75">
      <c r="A123" s="39" t="s">
        <v>151</v>
      </c>
      <c r="B123" s="25">
        <v>43000000</v>
      </c>
      <c r="C123" s="25">
        <v>35700</v>
      </c>
      <c r="D123" s="25">
        <v>0</v>
      </c>
      <c r="E123" s="25">
        <v>42294</v>
      </c>
      <c r="F123" s="25">
        <v>36000</v>
      </c>
      <c r="G123" s="25">
        <v>20611</v>
      </c>
      <c r="H123" s="25">
        <v>6500</v>
      </c>
      <c r="I123" s="25">
        <v>29000</v>
      </c>
      <c r="J123" s="25">
        <v>121178</v>
      </c>
      <c r="K123" s="25">
        <v>45500</v>
      </c>
      <c r="L123" s="25">
        <v>21125</v>
      </c>
      <c r="M123" s="25">
        <v>18567</v>
      </c>
      <c r="N123" s="25">
        <v>116921</v>
      </c>
      <c r="O123" s="25">
        <v>5373</v>
      </c>
      <c r="P123" s="25">
        <v>12000</v>
      </c>
      <c r="Q123" s="25">
        <v>14500</v>
      </c>
      <c r="R123" s="25">
        <v>13514</v>
      </c>
      <c r="S123" s="25">
        <v>47266</v>
      </c>
      <c r="T123" s="25">
        <v>58822</v>
      </c>
    </row>
    <row r="124" spans="1:20" ht="12.75">
      <c r="A124" s="40" t="s">
        <v>152</v>
      </c>
      <c r="B124" s="24">
        <v>43000000</v>
      </c>
      <c r="C124" s="24">
        <v>13592</v>
      </c>
      <c r="D124" s="24">
        <v>0</v>
      </c>
      <c r="E124" s="24">
        <v>42294</v>
      </c>
      <c r="F124" s="24">
        <v>10000</v>
      </c>
      <c r="G124" s="24">
        <v>20611</v>
      </c>
      <c r="H124" s="24">
        <v>6500</v>
      </c>
      <c r="I124" s="24">
        <v>29000</v>
      </c>
      <c r="J124" s="24">
        <v>121178</v>
      </c>
      <c r="K124" s="24">
        <v>11500</v>
      </c>
      <c r="L124" s="24">
        <v>2950</v>
      </c>
      <c r="M124" s="24">
        <v>18567</v>
      </c>
      <c r="N124" s="24">
        <v>64073</v>
      </c>
      <c r="O124" s="24">
        <v>5373</v>
      </c>
      <c r="P124" s="24">
        <v>12000</v>
      </c>
      <c r="Q124" s="24">
        <v>14500</v>
      </c>
      <c r="R124" s="24">
        <v>17463</v>
      </c>
      <c r="S124" s="24">
        <v>12500</v>
      </c>
      <c r="T124" s="24">
        <v>34535</v>
      </c>
    </row>
    <row r="125" spans="1:20" ht="12.75">
      <c r="A125" s="40" t="s">
        <v>153</v>
      </c>
      <c r="B125" s="24">
        <v>43000000</v>
      </c>
      <c r="C125" s="24">
        <v>15897</v>
      </c>
      <c r="D125" s="24">
        <v>0</v>
      </c>
      <c r="E125" s="24">
        <v>42294</v>
      </c>
      <c r="F125" s="24">
        <v>10000</v>
      </c>
      <c r="G125" s="24">
        <v>20611</v>
      </c>
      <c r="H125" s="24">
        <v>6500</v>
      </c>
      <c r="I125" s="24">
        <v>1000</v>
      </c>
      <c r="J125" s="24">
        <v>12178</v>
      </c>
      <c r="K125" s="24">
        <v>11500</v>
      </c>
      <c r="L125" s="24">
        <v>3076</v>
      </c>
      <c r="M125" s="24">
        <v>18567</v>
      </c>
      <c r="N125" s="24">
        <v>28000</v>
      </c>
      <c r="O125" s="24">
        <v>3182</v>
      </c>
      <c r="P125" s="24">
        <v>12000</v>
      </c>
      <c r="Q125" s="24">
        <v>14500</v>
      </c>
      <c r="R125" s="24">
        <v>15971</v>
      </c>
      <c r="S125" s="24">
        <v>10800</v>
      </c>
      <c r="T125" s="24">
        <v>540</v>
      </c>
    </row>
    <row r="126" spans="1:20" ht="12.75">
      <c r="A126" s="40" t="s">
        <v>154</v>
      </c>
      <c r="B126" s="24">
        <v>43000000</v>
      </c>
      <c r="C126" s="24">
        <v>13592</v>
      </c>
      <c r="D126" s="24">
        <v>0</v>
      </c>
      <c r="E126" s="24">
        <v>42294</v>
      </c>
      <c r="F126" s="24">
        <v>10000</v>
      </c>
      <c r="G126" s="24">
        <v>20611</v>
      </c>
      <c r="H126" s="24">
        <v>6500</v>
      </c>
      <c r="I126" s="24">
        <v>29000</v>
      </c>
      <c r="J126" s="24">
        <v>12178</v>
      </c>
      <c r="K126" s="24">
        <v>11500</v>
      </c>
      <c r="L126" s="24">
        <v>3225</v>
      </c>
      <c r="M126" s="24">
        <v>18567</v>
      </c>
      <c r="N126" s="24">
        <v>99433</v>
      </c>
      <c r="O126" s="24">
        <v>5373</v>
      </c>
      <c r="P126" s="24">
        <v>12000</v>
      </c>
      <c r="Q126" s="24">
        <v>14500</v>
      </c>
      <c r="R126" s="24">
        <v>17114</v>
      </c>
      <c r="S126" s="24">
        <v>12500</v>
      </c>
      <c r="T126" s="24">
        <v>17823</v>
      </c>
    </row>
    <row r="127" spans="1:20" ht="12.75">
      <c r="A127" s="37" t="s">
        <v>155</v>
      </c>
      <c r="B127" s="26">
        <v>264626438</v>
      </c>
      <c r="C127" s="26">
        <v>85553072</v>
      </c>
      <c r="D127" s="26">
        <v>0</v>
      </c>
      <c r="E127" s="26">
        <v>411875220</v>
      </c>
      <c r="F127" s="26">
        <v>67851408</v>
      </c>
      <c r="G127" s="26">
        <v>0</v>
      </c>
      <c r="H127" s="26">
        <v>15200000</v>
      </c>
      <c r="I127" s="26">
        <v>4861488</v>
      </c>
      <c r="J127" s="26">
        <v>150238793</v>
      </c>
      <c r="K127" s="26">
        <v>126318033</v>
      </c>
      <c r="L127" s="26">
        <v>128181732</v>
      </c>
      <c r="M127" s="26">
        <v>73399800</v>
      </c>
      <c r="N127" s="26">
        <v>38731393</v>
      </c>
      <c r="O127" s="26">
        <v>129120614</v>
      </c>
      <c r="P127" s="26">
        <v>40932000</v>
      </c>
      <c r="Q127" s="26">
        <v>54764</v>
      </c>
      <c r="R127" s="26">
        <v>53505581</v>
      </c>
      <c r="S127" s="26">
        <v>36000000</v>
      </c>
      <c r="T127" s="26">
        <v>106763739</v>
      </c>
    </row>
    <row r="128" spans="1:20" ht="12.75">
      <c r="A128" s="39" t="s">
        <v>151</v>
      </c>
      <c r="B128" s="15">
        <v>133761492</v>
      </c>
      <c r="C128" s="15">
        <v>21074977</v>
      </c>
      <c r="D128" s="15">
        <v>0</v>
      </c>
      <c r="E128" s="15">
        <v>274989504</v>
      </c>
      <c r="F128" s="15">
        <v>26619840</v>
      </c>
      <c r="G128" s="15">
        <v>0</v>
      </c>
      <c r="H128" s="15">
        <v>545000</v>
      </c>
      <c r="I128" s="15">
        <v>1620496</v>
      </c>
      <c r="J128" s="15">
        <v>82698941</v>
      </c>
      <c r="K128" s="15">
        <v>91647509</v>
      </c>
      <c r="L128" s="15">
        <v>118611404</v>
      </c>
      <c r="M128" s="15">
        <v>33800000</v>
      </c>
      <c r="N128" s="15">
        <v>6501825</v>
      </c>
      <c r="O128" s="15">
        <v>27344766</v>
      </c>
      <c r="P128" s="15">
        <v>3842526</v>
      </c>
      <c r="Q128" s="15">
        <v>26165</v>
      </c>
      <c r="R128" s="15">
        <v>15425809</v>
      </c>
      <c r="S128" s="15">
        <v>8200000</v>
      </c>
      <c r="T128" s="15">
        <v>70373262</v>
      </c>
    </row>
    <row r="129" spans="1:20" ht="12.75">
      <c r="A129" s="40" t="s">
        <v>152</v>
      </c>
      <c r="B129" s="16">
        <v>32693760</v>
      </c>
      <c r="C129" s="16">
        <v>9234100</v>
      </c>
      <c r="D129" s="16">
        <v>0</v>
      </c>
      <c r="E129" s="16">
        <v>85066979</v>
      </c>
      <c r="F129" s="16">
        <v>24064368</v>
      </c>
      <c r="G129" s="16">
        <v>0</v>
      </c>
      <c r="H129" s="16">
        <v>200000</v>
      </c>
      <c r="I129" s="16">
        <v>1620496</v>
      </c>
      <c r="J129" s="16">
        <v>0</v>
      </c>
      <c r="K129" s="16">
        <v>17196157</v>
      </c>
      <c r="L129" s="16">
        <v>4553559</v>
      </c>
      <c r="M129" s="16">
        <v>16450703</v>
      </c>
      <c r="N129" s="16">
        <v>8570055</v>
      </c>
      <c r="O129" s="16">
        <v>6757544</v>
      </c>
      <c r="P129" s="16">
        <v>16712842</v>
      </c>
      <c r="Q129" s="16">
        <v>2915</v>
      </c>
      <c r="R129" s="16">
        <v>14262023</v>
      </c>
      <c r="S129" s="16">
        <v>9600000</v>
      </c>
      <c r="T129" s="16">
        <v>20301785</v>
      </c>
    </row>
    <row r="130" spans="1:20" ht="12.75">
      <c r="A130" s="40" t="s">
        <v>153</v>
      </c>
      <c r="B130" s="16">
        <v>38423340</v>
      </c>
      <c r="C130" s="16">
        <v>30368772</v>
      </c>
      <c r="D130" s="16">
        <v>0</v>
      </c>
      <c r="E130" s="16">
        <v>0</v>
      </c>
      <c r="F130" s="16">
        <v>6300000</v>
      </c>
      <c r="G130" s="16">
        <v>0</v>
      </c>
      <c r="H130" s="16">
        <v>11070000</v>
      </c>
      <c r="I130" s="16">
        <v>0</v>
      </c>
      <c r="J130" s="16">
        <v>35863230</v>
      </c>
      <c r="K130" s="16">
        <v>6414181</v>
      </c>
      <c r="L130" s="16">
        <v>1936341</v>
      </c>
      <c r="M130" s="16">
        <v>2450000</v>
      </c>
      <c r="N130" s="16">
        <v>15114853</v>
      </c>
      <c r="O130" s="16">
        <v>88475283</v>
      </c>
      <c r="P130" s="16">
        <v>8452421</v>
      </c>
      <c r="Q130" s="16">
        <v>14930</v>
      </c>
      <c r="R130" s="16">
        <v>9408613</v>
      </c>
      <c r="S130" s="16">
        <v>9800000</v>
      </c>
      <c r="T130" s="16">
        <v>821505</v>
      </c>
    </row>
    <row r="131" spans="1:20" ht="12.75">
      <c r="A131" s="40" t="s">
        <v>154</v>
      </c>
      <c r="B131" s="16">
        <v>59747846</v>
      </c>
      <c r="C131" s="16">
        <v>24875223</v>
      </c>
      <c r="D131" s="16">
        <v>0</v>
      </c>
      <c r="E131" s="16">
        <v>51818737</v>
      </c>
      <c r="F131" s="16">
        <v>10867200</v>
      </c>
      <c r="G131" s="16">
        <v>0</v>
      </c>
      <c r="H131" s="16">
        <v>3385000</v>
      </c>
      <c r="I131" s="16">
        <v>1620496</v>
      </c>
      <c r="J131" s="16">
        <v>31676621</v>
      </c>
      <c r="K131" s="16">
        <v>11060185</v>
      </c>
      <c r="L131" s="16">
        <v>3080429</v>
      </c>
      <c r="M131" s="16">
        <v>20699097</v>
      </c>
      <c r="N131" s="16">
        <v>8544660</v>
      </c>
      <c r="O131" s="16">
        <v>6543021</v>
      </c>
      <c r="P131" s="16">
        <v>11924211</v>
      </c>
      <c r="Q131" s="16">
        <v>0</v>
      </c>
      <c r="R131" s="16">
        <v>14409136</v>
      </c>
      <c r="S131" s="16">
        <v>8400000</v>
      </c>
      <c r="T131" s="16">
        <v>15267187</v>
      </c>
    </row>
    <row r="132" spans="1:20" ht="12.75">
      <c r="A132" s="37" t="s">
        <v>156</v>
      </c>
      <c r="B132" s="27">
        <f>SUM(B133:B136)</f>
        <v>6.154103209302326</v>
      </c>
      <c r="C132" s="27">
        <f aca="true" t="shared" si="57" ref="C132:T132">SUM(C133:C136)</f>
        <v>5010.196234199661</v>
      </c>
      <c r="D132" s="27">
        <f t="shared" si="57"/>
        <v>0</v>
      </c>
      <c r="E132" s="27">
        <f t="shared" si="57"/>
        <v>9738.384167967088</v>
      </c>
      <c r="F132" s="27">
        <f t="shared" si="57"/>
        <v>4862.5968</v>
      </c>
      <c r="G132" s="27">
        <f t="shared" si="57"/>
        <v>0</v>
      </c>
      <c r="H132" s="27">
        <f t="shared" si="57"/>
        <v>2338.461538461538</v>
      </c>
      <c r="I132" s="27">
        <f t="shared" si="57"/>
        <v>167.63751724137933</v>
      </c>
      <c r="J132" s="27">
        <f t="shared" si="57"/>
        <v>6228.512817719824</v>
      </c>
      <c r="K132" s="27">
        <f t="shared" si="57"/>
        <v>5029.059053989489</v>
      </c>
      <c r="L132" s="27">
        <f t="shared" si="57"/>
        <v>8742.991797633584</v>
      </c>
      <c r="M132" s="27">
        <f t="shared" si="57"/>
        <v>3953.2396186783003</v>
      </c>
      <c r="N132" s="27">
        <f t="shared" si="57"/>
        <v>815.1132706703804</v>
      </c>
      <c r="O132" s="27">
        <f t="shared" si="57"/>
        <v>35369.66549352905</v>
      </c>
      <c r="P132" s="27">
        <f t="shared" si="57"/>
        <v>3411</v>
      </c>
      <c r="Q132" s="27">
        <f t="shared" si="57"/>
        <v>3.0351724137931035</v>
      </c>
      <c r="R132" s="27">
        <f t="shared" si="57"/>
        <v>3389.2245354665597</v>
      </c>
      <c r="S132" s="27">
        <f t="shared" si="57"/>
        <v>2520.8936342935413</v>
      </c>
      <c r="T132" s="27">
        <f t="shared" si="57"/>
        <v>4162.143562453596</v>
      </c>
    </row>
    <row r="133" spans="1:20" ht="12.75">
      <c r="A133" s="39" t="s">
        <v>151</v>
      </c>
      <c r="B133" s="28">
        <f>IF(B123=0,0,B128/B123)</f>
        <v>3.110732372093023</v>
      </c>
      <c r="C133" s="28">
        <f aca="true" t="shared" si="58" ref="C133:T133">IF(C123=0,0,C128/C123)</f>
        <v>590.3354901960785</v>
      </c>
      <c r="D133" s="28">
        <f t="shared" si="58"/>
        <v>0</v>
      </c>
      <c r="E133" s="28">
        <f t="shared" si="58"/>
        <v>6501.856149808484</v>
      </c>
      <c r="F133" s="28">
        <f t="shared" si="58"/>
        <v>739.44</v>
      </c>
      <c r="G133" s="28">
        <f t="shared" si="58"/>
        <v>0</v>
      </c>
      <c r="H133" s="28">
        <f t="shared" si="58"/>
        <v>83.84615384615384</v>
      </c>
      <c r="I133" s="28">
        <f t="shared" si="58"/>
        <v>55.87917241379311</v>
      </c>
      <c r="J133" s="28">
        <f t="shared" si="58"/>
        <v>682.458375282642</v>
      </c>
      <c r="K133" s="28">
        <f t="shared" si="58"/>
        <v>2014.230967032967</v>
      </c>
      <c r="L133" s="28">
        <f t="shared" si="58"/>
        <v>5614.741017751479</v>
      </c>
      <c r="M133" s="28">
        <f t="shared" si="58"/>
        <v>1820.4341035169925</v>
      </c>
      <c r="N133" s="28">
        <f t="shared" si="58"/>
        <v>55.60870160193635</v>
      </c>
      <c r="O133" s="28">
        <f t="shared" si="58"/>
        <v>5089.292015633724</v>
      </c>
      <c r="P133" s="28">
        <f t="shared" si="58"/>
        <v>320.2105</v>
      </c>
      <c r="Q133" s="28">
        <f t="shared" si="58"/>
        <v>1.8044827586206897</v>
      </c>
      <c r="R133" s="28">
        <f t="shared" si="58"/>
        <v>1141.4687731241675</v>
      </c>
      <c r="S133" s="28">
        <f t="shared" si="58"/>
        <v>173.4862268861338</v>
      </c>
      <c r="T133" s="28">
        <f t="shared" si="58"/>
        <v>1196.3765597905547</v>
      </c>
    </row>
    <row r="134" spans="1:20" ht="12.75">
      <c r="A134" s="40" t="s">
        <v>152</v>
      </c>
      <c r="B134" s="29">
        <f>IF(B124=0,0,B129/B124)</f>
        <v>0.76032</v>
      </c>
      <c r="C134" s="29">
        <f aca="true" t="shared" si="59" ref="C134:T134">IF(C124=0,0,C129/C124)</f>
        <v>679.3775750441437</v>
      </c>
      <c r="D134" s="29">
        <f t="shared" si="59"/>
        <v>0</v>
      </c>
      <c r="E134" s="29">
        <f t="shared" si="59"/>
        <v>2011.3249869957913</v>
      </c>
      <c r="F134" s="29">
        <f t="shared" si="59"/>
        <v>2406.4368</v>
      </c>
      <c r="G134" s="29">
        <f t="shared" si="59"/>
        <v>0</v>
      </c>
      <c r="H134" s="29">
        <f t="shared" si="59"/>
        <v>30.76923076923077</v>
      </c>
      <c r="I134" s="29">
        <f t="shared" si="59"/>
        <v>55.87917241379311</v>
      </c>
      <c r="J134" s="29">
        <f t="shared" si="59"/>
        <v>0</v>
      </c>
      <c r="K134" s="29">
        <f t="shared" si="59"/>
        <v>1495.318</v>
      </c>
      <c r="L134" s="29">
        <f t="shared" si="59"/>
        <v>1543.5793220338983</v>
      </c>
      <c r="M134" s="29">
        <f t="shared" si="59"/>
        <v>886.0183659180266</v>
      </c>
      <c r="N134" s="29">
        <f t="shared" si="59"/>
        <v>133.75454559642907</v>
      </c>
      <c r="O134" s="29">
        <f t="shared" si="59"/>
        <v>1257.6854643588313</v>
      </c>
      <c r="P134" s="29">
        <f t="shared" si="59"/>
        <v>1392.7368333333334</v>
      </c>
      <c r="Q134" s="29">
        <f t="shared" si="59"/>
        <v>0.20103448275862068</v>
      </c>
      <c r="R134" s="29">
        <f t="shared" si="59"/>
        <v>816.699478898242</v>
      </c>
      <c r="S134" s="29">
        <f t="shared" si="59"/>
        <v>768</v>
      </c>
      <c r="T134" s="29">
        <f t="shared" si="59"/>
        <v>587.8611553496453</v>
      </c>
    </row>
    <row r="135" spans="1:20" ht="12.75">
      <c r="A135" s="40" t="s">
        <v>153</v>
      </c>
      <c r="B135" s="29">
        <f>IF(B125=0,0,B130/B125)</f>
        <v>0.8935660465116279</v>
      </c>
      <c r="C135" s="29">
        <f aca="true" t="shared" si="60" ref="C135:T135">IF(C125=0,0,C130/C125)</f>
        <v>1910.3461030383091</v>
      </c>
      <c r="D135" s="29">
        <f t="shared" si="60"/>
        <v>0</v>
      </c>
      <c r="E135" s="29">
        <f t="shared" si="60"/>
        <v>0</v>
      </c>
      <c r="F135" s="29">
        <f t="shared" si="60"/>
        <v>630</v>
      </c>
      <c r="G135" s="29">
        <f t="shared" si="60"/>
        <v>0</v>
      </c>
      <c r="H135" s="29">
        <f t="shared" si="60"/>
        <v>1703.076923076923</v>
      </c>
      <c r="I135" s="29">
        <f t="shared" si="60"/>
        <v>0</v>
      </c>
      <c r="J135" s="29">
        <f t="shared" si="60"/>
        <v>2944.9195270159303</v>
      </c>
      <c r="K135" s="29">
        <f t="shared" si="60"/>
        <v>557.7548695652174</v>
      </c>
      <c r="L135" s="29">
        <f t="shared" si="60"/>
        <v>629.4996749024707</v>
      </c>
      <c r="M135" s="29">
        <f t="shared" si="60"/>
        <v>131.9545430064092</v>
      </c>
      <c r="N135" s="29">
        <f t="shared" si="60"/>
        <v>539.8161785714286</v>
      </c>
      <c r="O135" s="29">
        <f t="shared" si="60"/>
        <v>27804.928661219357</v>
      </c>
      <c r="P135" s="29">
        <f t="shared" si="60"/>
        <v>704.3684166666667</v>
      </c>
      <c r="Q135" s="29">
        <f t="shared" si="60"/>
        <v>1.029655172413793</v>
      </c>
      <c r="R135" s="29">
        <f t="shared" si="60"/>
        <v>589.106067246885</v>
      </c>
      <c r="S135" s="29">
        <f t="shared" si="60"/>
        <v>907.4074074074074</v>
      </c>
      <c r="T135" s="29">
        <f t="shared" si="60"/>
        <v>1521.3055555555557</v>
      </c>
    </row>
    <row r="136" spans="1:20" ht="12.75">
      <c r="A136" s="40" t="s">
        <v>154</v>
      </c>
      <c r="B136" s="29">
        <f>IF(B126=0,0,B131/B126)</f>
        <v>1.3894847906976744</v>
      </c>
      <c r="C136" s="29">
        <f aca="true" t="shared" si="61" ref="C136:T136">IF(C126=0,0,C131/C126)</f>
        <v>1830.13706592113</v>
      </c>
      <c r="D136" s="29">
        <f t="shared" si="61"/>
        <v>0</v>
      </c>
      <c r="E136" s="29">
        <f t="shared" si="61"/>
        <v>1225.2030311628127</v>
      </c>
      <c r="F136" s="29">
        <f t="shared" si="61"/>
        <v>1086.72</v>
      </c>
      <c r="G136" s="29">
        <f t="shared" si="61"/>
        <v>0</v>
      </c>
      <c r="H136" s="29">
        <f t="shared" si="61"/>
        <v>520.7692307692307</v>
      </c>
      <c r="I136" s="29">
        <f t="shared" si="61"/>
        <v>55.87917241379311</v>
      </c>
      <c r="J136" s="29">
        <f t="shared" si="61"/>
        <v>2601.1349154212517</v>
      </c>
      <c r="K136" s="29">
        <f t="shared" si="61"/>
        <v>961.7552173913043</v>
      </c>
      <c r="L136" s="29">
        <f t="shared" si="61"/>
        <v>955.1717829457365</v>
      </c>
      <c r="M136" s="29">
        <f t="shared" si="61"/>
        <v>1114.832606236872</v>
      </c>
      <c r="N136" s="29">
        <f t="shared" si="61"/>
        <v>85.93384490058632</v>
      </c>
      <c r="O136" s="29">
        <f t="shared" si="61"/>
        <v>1217.7593523171413</v>
      </c>
      <c r="P136" s="29">
        <f t="shared" si="61"/>
        <v>993.68425</v>
      </c>
      <c r="Q136" s="29">
        <f t="shared" si="61"/>
        <v>0</v>
      </c>
      <c r="R136" s="29">
        <f t="shared" si="61"/>
        <v>841.9502161972654</v>
      </c>
      <c r="S136" s="29">
        <f t="shared" si="61"/>
        <v>672</v>
      </c>
      <c r="T136" s="29">
        <f t="shared" si="61"/>
        <v>856.600291757841</v>
      </c>
    </row>
    <row r="137" spans="1:20" ht="25.5">
      <c r="A137" s="37" t="s">
        <v>157</v>
      </c>
      <c r="B137" s="30">
        <f>+B132*B123</f>
        <v>264626438</v>
      </c>
      <c r="C137" s="30">
        <f aca="true" t="shared" si="62" ref="C137:T137">+C132*C123</f>
        <v>178864005.5609279</v>
      </c>
      <c r="D137" s="30">
        <f t="shared" si="62"/>
        <v>0</v>
      </c>
      <c r="E137" s="30">
        <f t="shared" si="62"/>
        <v>411875220</v>
      </c>
      <c r="F137" s="30">
        <f t="shared" si="62"/>
        <v>175053484.8</v>
      </c>
      <c r="G137" s="30">
        <f t="shared" si="62"/>
        <v>0</v>
      </c>
      <c r="H137" s="30">
        <f t="shared" si="62"/>
        <v>15199999.999999998</v>
      </c>
      <c r="I137" s="30">
        <f t="shared" si="62"/>
        <v>4861488.000000001</v>
      </c>
      <c r="J137" s="30">
        <f t="shared" si="62"/>
        <v>754758726.2256528</v>
      </c>
      <c r="K137" s="30">
        <f t="shared" si="62"/>
        <v>228822186.95652175</v>
      </c>
      <c r="L137" s="30">
        <f t="shared" si="62"/>
        <v>184695701.72500944</v>
      </c>
      <c r="M137" s="30">
        <f t="shared" si="62"/>
        <v>73399800</v>
      </c>
      <c r="N137" s="30">
        <f t="shared" si="62"/>
        <v>95303858.72005154</v>
      </c>
      <c r="O137" s="30">
        <f t="shared" si="62"/>
        <v>190041212.6967316</v>
      </c>
      <c r="P137" s="30">
        <f t="shared" si="62"/>
        <v>40932000</v>
      </c>
      <c r="Q137" s="30">
        <f t="shared" si="62"/>
        <v>44010</v>
      </c>
      <c r="R137" s="30">
        <f t="shared" si="62"/>
        <v>45801980.37229509</v>
      </c>
      <c r="S137" s="30">
        <f t="shared" si="62"/>
        <v>119152558.51851852</v>
      </c>
      <c r="T137" s="30">
        <f t="shared" si="62"/>
        <v>244825608.63064542</v>
      </c>
    </row>
    <row r="138" spans="1:20" ht="25.5">
      <c r="A138" s="38" t="s">
        <v>158</v>
      </c>
      <c r="B138" s="31">
        <v>264626438</v>
      </c>
      <c r="C138" s="31">
        <v>100516846</v>
      </c>
      <c r="D138" s="31">
        <v>0</v>
      </c>
      <c r="E138" s="31">
        <v>416538907</v>
      </c>
      <c r="F138" s="31">
        <v>81373203</v>
      </c>
      <c r="G138" s="31">
        <v>70773949</v>
      </c>
      <c r="H138" s="31">
        <v>15109000</v>
      </c>
      <c r="I138" s="31">
        <v>0</v>
      </c>
      <c r="J138" s="31">
        <v>321286358</v>
      </c>
      <c r="K138" s="31">
        <v>52523667</v>
      </c>
      <c r="L138" s="31">
        <v>128956269</v>
      </c>
      <c r="M138" s="31">
        <v>0</v>
      </c>
      <c r="N138" s="31">
        <v>41947840</v>
      </c>
      <c r="O138" s="31">
        <v>129120618</v>
      </c>
      <c r="P138" s="31">
        <v>40932000</v>
      </c>
      <c r="Q138" s="31">
        <v>65820</v>
      </c>
      <c r="R138" s="31">
        <v>45488229</v>
      </c>
      <c r="S138" s="31">
        <v>36000000</v>
      </c>
      <c r="T138" s="31">
        <v>4359159</v>
      </c>
    </row>
    <row r="139" spans="1:20" ht="12.75">
      <c r="A139" s="39" t="s">
        <v>159</v>
      </c>
      <c r="B139" s="15">
        <v>339737000</v>
      </c>
      <c r="C139" s="15">
        <v>96845000</v>
      </c>
      <c r="D139" s="15">
        <v>229575000</v>
      </c>
      <c r="E139" s="15">
        <v>600889000</v>
      </c>
      <c r="F139" s="15">
        <v>100693000</v>
      </c>
      <c r="G139" s="15">
        <v>194986000</v>
      </c>
      <c r="H139" s="15">
        <v>457443000</v>
      </c>
      <c r="I139" s="15">
        <v>402909000</v>
      </c>
      <c r="J139" s="15">
        <v>462073000</v>
      </c>
      <c r="K139" s="15">
        <v>259185000</v>
      </c>
      <c r="L139" s="15">
        <v>395786000</v>
      </c>
      <c r="M139" s="15">
        <v>298215000</v>
      </c>
      <c r="N139" s="15">
        <v>522595000</v>
      </c>
      <c r="O139" s="15">
        <v>399145000</v>
      </c>
      <c r="P139" s="15">
        <v>143335000</v>
      </c>
      <c r="Q139" s="15">
        <v>84962000</v>
      </c>
      <c r="R139" s="15">
        <v>119935000</v>
      </c>
      <c r="S139" s="15">
        <v>119625000</v>
      </c>
      <c r="T139" s="15">
        <v>229925000</v>
      </c>
    </row>
    <row r="140" spans="1:20" ht="12.75">
      <c r="A140" s="41" t="s">
        <v>160</v>
      </c>
      <c r="B140" s="42" t="str">
        <f>IF(B10&gt;0,"Funded","Unfunded")</f>
        <v>Unfunded</v>
      </c>
      <c r="C140" s="42" t="str">
        <f aca="true" t="shared" si="63" ref="C140:T140">IF(C10&gt;0,"Funded","Unfunded")</f>
        <v>Funded</v>
      </c>
      <c r="D140" s="42" t="str">
        <f t="shared" si="63"/>
        <v>Funded</v>
      </c>
      <c r="E140" s="42" t="str">
        <f t="shared" si="63"/>
        <v>Funded</v>
      </c>
      <c r="F140" s="42" t="str">
        <f t="shared" si="63"/>
        <v>Funded</v>
      </c>
      <c r="G140" s="42" t="str">
        <f t="shared" si="63"/>
        <v>Unfunded</v>
      </c>
      <c r="H140" s="42" t="str">
        <f t="shared" si="63"/>
        <v>Funded</v>
      </c>
      <c r="I140" s="42" t="str">
        <f t="shared" si="63"/>
        <v>Funded</v>
      </c>
      <c r="J140" s="42" t="str">
        <f t="shared" si="63"/>
        <v>Funded</v>
      </c>
      <c r="K140" s="42" t="str">
        <f t="shared" si="63"/>
        <v>Unfunded</v>
      </c>
      <c r="L140" s="42" t="str">
        <f t="shared" si="63"/>
        <v>Funded</v>
      </c>
      <c r="M140" s="42" t="str">
        <f t="shared" si="63"/>
        <v>Funded</v>
      </c>
      <c r="N140" s="42" t="str">
        <f t="shared" si="63"/>
        <v>Funded</v>
      </c>
      <c r="O140" s="42" t="str">
        <f t="shared" si="63"/>
        <v>Funded</v>
      </c>
      <c r="P140" s="42" t="str">
        <f t="shared" si="63"/>
        <v>Funded</v>
      </c>
      <c r="Q140" s="42" t="str">
        <f t="shared" si="63"/>
        <v>Funded</v>
      </c>
      <c r="R140" s="42" t="str">
        <f t="shared" si="63"/>
        <v>Funded</v>
      </c>
      <c r="S140" s="42" t="str">
        <f t="shared" si="63"/>
        <v>Funded</v>
      </c>
      <c r="T140" s="42" t="str">
        <f t="shared" si="63"/>
        <v>Funded</v>
      </c>
    </row>
    <row r="141" spans="1:20" ht="12.75" hidden="1">
      <c r="A141" s="32" t="s">
        <v>161</v>
      </c>
      <c r="B141" s="33">
        <v>1499824000</v>
      </c>
      <c r="C141" s="33">
        <v>1575399523</v>
      </c>
      <c r="D141" s="33">
        <v>2029141228</v>
      </c>
      <c r="E141" s="33">
        <v>3788283741</v>
      </c>
      <c r="F141" s="33">
        <v>989200835</v>
      </c>
      <c r="G141" s="33">
        <v>1156008157</v>
      </c>
      <c r="H141" s="33">
        <v>777972009</v>
      </c>
      <c r="I141" s="33">
        <v>1202595365</v>
      </c>
      <c r="J141" s="33">
        <v>1575632800</v>
      </c>
      <c r="K141" s="33">
        <v>1925093243</v>
      </c>
      <c r="L141" s="33">
        <v>3134903065</v>
      </c>
      <c r="M141" s="33">
        <v>1175416668</v>
      </c>
      <c r="N141" s="33">
        <v>1435201809</v>
      </c>
      <c r="O141" s="33">
        <v>2581513997</v>
      </c>
      <c r="P141" s="33">
        <v>1349159077</v>
      </c>
      <c r="Q141" s="33">
        <v>986555166</v>
      </c>
      <c r="R141" s="33">
        <v>1213286731</v>
      </c>
      <c r="S141" s="33">
        <v>940059275</v>
      </c>
      <c r="T141" s="33">
        <v>2184224800</v>
      </c>
    </row>
    <row r="142" spans="1:20" ht="12.75" hidden="1">
      <c r="A142" s="11" t="s">
        <v>162</v>
      </c>
      <c r="B142" s="16">
        <v>1803516270</v>
      </c>
      <c r="C142" s="16">
        <v>1510173326</v>
      </c>
      <c r="D142" s="16">
        <v>2246221767</v>
      </c>
      <c r="E142" s="16">
        <v>4372745406</v>
      </c>
      <c r="F142" s="16">
        <v>939172445</v>
      </c>
      <c r="G142" s="16">
        <v>1222044428</v>
      </c>
      <c r="H142" s="16">
        <v>956827000</v>
      </c>
      <c r="I142" s="16">
        <v>1338761478</v>
      </c>
      <c r="J142" s="16">
        <v>1306059907</v>
      </c>
      <c r="K142" s="16">
        <v>1802152930</v>
      </c>
      <c r="L142" s="16">
        <v>3392150619</v>
      </c>
      <c r="M142" s="16">
        <v>1235229452</v>
      </c>
      <c r="N142" s="16">
        <v>1524803924</v>
      </c>
      <c r="O142" s="16">
        <v>2794276798</v>
      </c>
      <c r="P142" s="16">
        <v>1462883175</v>
      </c>
      <c r="Q142" s="16">
        <v>955633806</v>
      </c>
      <c r="R142" s="16">
        <v>1103961995</v>
      </c>
      <c r="S142" s="16">
        <v>898661853</v>
      </c>
      <c r="T142" s="16">
        <v>2192342500</v>
      </c>
    </row>
    <row r="143" spans="1:20" ht="12.75" hidden="1">
      <c r="A143" s="11" t="s">
        <v>163</v>
      </c>
      <c r="B143" s="16">
        <v>224009180</v>
      </c>
      <c r="C143" s="16">
        <v>123731446</v>
      </c>
      <c r="D143" s="16">
        <v>139939930</v>
      </c>
      <c r="E143" s="16">
        <v>309056433</v>
      </c>
      <c r="F143" s="16">
        <v>145409161</v>
      </c>
      <c r="G143" s="16">
        <v>117725047</v>
      </c>
      <c r="H143" s="16">
        <v>83011000</v>
      </c>
      <c r="I143" s="16">
        <v>206721396</v>
      </c>
      <c r="J143" s="16">
        <v>262813254</v>
      </c>
      <c r="K143" s="16">
        <v>116647768</v>
      </c>
      <c r="L143" s="16">
        <v>159787095</v>
      </c>
      <c r="M143" s="16">
        <v>26672954</v>
      </c>
      <c r="N143" s="16">
        <v>139599075</v>
      </c>
      <c r="O143" s="16">
        <v>207573329</v>
      </c>
      <c r="P143" s="16">
        <v>103550300</v>
      </c>
      <c r="Q143" s="16">
        <v>111605971</v>
      </c>
      <c r="R143" s="16">
        <v>111142252</v>
      </c>
      <c r="S143" s="16">
        <v>43956458</v>
      </c>
      <c r="T143" s="16">
        <v>52024200</v>
      </c>
    </row>
    <row r="144" spans="1:20" ht="12.75" hidden="1">
      <c r="A144" s="11" t="s">
        <v>164</v>
      </c>
      <c r="B144" s="16">
        <v>118500000</v>
      </c>
      <c r="C144" s="16">
        <v>168898182</v>
      </c>
      <c r="D144" s="16">
        <v>21903763</v>
      </c>
      <c r="E144" s="16">
        <v>155427606</v>
      </c>
      <c r="F144" s="16">
        <v>424644020</v>
      </c>
      <c r="G144" s="16">
        <v>148104006</v>
      </c>
      <c r="H144" s="16">
        <v>213832325</v>
      </c>
      <c r="I144" s="16">
        <v>34401435</v>
      </c>
      <c r="J144" s="16">
        <v>291779193</v>
      </c>
      <c r="K144" s="16">
        <v>63776221</v>
      </c>
      <c r="L144" s="16">
        <v>1131776000</v>
      </c>
      <c r="M144" s="16">
        <v>429354264</v>
      </c>
      <c r="N144" s="16">
        <v>473999800</v>
      </c>
      <c r="O144" s="16">
        <v>692127227</v>
      </c>
      <c r="P144" s="16">
        <v>223359668</v>
      </c>
      <c r="Q144" s="16">
        <v>405232239</v>
      </c>
      <c r="R144" s="16">
        <v>580175563</v>
      </c>
      <c r="S144" s="16">
        <v>398750359</v>
      </c>
      <c r="T144" s="16">
        <v>435722882</v>
      </c>
    </row>
    <row r="145" spans="1:20" ht="12.75" hidden="1">
      <c r="A145" s="11" t="s">
        <v>165</v>
      </c>
      <c r="B145" s="16">
        <v>448678000</v>
      </c>
      <c r="C145" s="16">
        <v>203022096</v>
      </c>
      <c r="D145" s="16">
        <v>830000000</v>
      </c>
      <c r="E145" s="16">
        <v>326022692</v>
      </c>
      <c r="F145" s="16">
        <v>147601215</v>
      </c>
      <c r="G145" s="16">
        <v>290711094</v>
      </c>
      <c r="H145" s="16">
        <v>165000000</v>
      </c>
      <c r="I145" s="16">
        <v>1450000000</v>
      </c>
      <c r="J145" s="16">
        <v>355793052</v>
      </c>
      <c r="K145" s="16">
        <v>420891140</v>
      </c>
      <c r="L145" s="16">
        <v>1217488814</v>
      </c>
      <c r="M145" s="16">
        <v>103000000</v>
      </c>
      <c r="N145" s="16">
        <v>720000000</v>
      </c>
      <c r="O145" s="16">
        <v>609945898</v>
      </c>
      <c r="P145" s="16">
        <v>217492860</v>
      </c>
      <c r="Q145" s="16">
        <v>115789365</v>
      </c>
      <c r="R145" s="16">
        <v>165175231</v>
      </c>
      <c r="S145" s="16">
        <v>113493157</v>
      </c>
      <c r="T145" s="16">
        <v>386359619</v>
      </c>
    </row>
    <row r="146" spans="1:20" ht="12.75" hidden="1">
      <c r="A146" s="11" t="s">
        <v>166</v>
      </c>
      <c r="B146" s="16">
        <v>102773000</v>
      </c>
      <c r="C146" s="16">
        <v>290396743</v>
      </c>
      <c r="D146" s="16">
        <v>881217837</v>
      </c>
      <c r="E146" s="16">
        <v>307588106</v>
      </c>
      <c r="F146" s="16">
        <v>75814177</v>
      </c>
      <c r="G146" s="16">
        <v>157216503</v>
      </c>
      <c r="H146" s="16">
        <v>50000000</v>
      </c>
      <c r="I146" s="16">
        <v>1912017473</v>
      </c>
      <c r="J146" s="16">
        <v>119818302</v>
      </c>
      <c r="K146" s="16">
        <v>362221707</v>
      </c>
      <c r="L146" s="16">
        <v>883146939</v>
      </c>
      <c r="M146" s="16">
        <v>1169587387</v>
      </c>
      <c r="N146" s="16">
        <v>364198069</v>
      </c>
      <c r="O146" s="16">
        <v>433795131</v>
      </c>
      <c r="P146" s="16">
        <v>287620830</v>
      </c>
      <c r="Q146" s="16">
        <v>118188385</v>
      </c>
      <c r="R146" s="16">
        <v>53372498</v>
      </c>
      <c r="S146" s="16">
        <v>147202796</v>
      </c>
      <c r="T146" s="16">
        <v>276095800</v>
      </c>
    </row>
    <row r="147" spans="1:20" ht="12.75" hidden="1">
      <c r="A147" s="11" t="s">
        <v>167</v>
      </c>
      <c r="B147" s="16">
        <v>10000000</v>
      </c>
      <c r="C147" s="16">
        <v>56891587</v>
      </c>
      <c r="D147" s="16">
        <v>90187000</v>
      </c>
      <c r="E147" s="16">
        <v>104450275</v>
      </c>
      <c r="F147" s="16">
        <v>60559426</v>
      </c>
      <c r="G147" s="16">
        <v>74211361</v>
      </c>
      <c r="H147" s="16">
        <v>27791175</v>
      </c>
      <c r="I147" s="16">
        <v>10000000</v>
      </c>
      <c r="J147" s="16">
        <v>0</v>
      </c>
      <c r="K147" s="16">
        <v>56455372</v>
      </c>
      <c r="L147" s="16">
        <v>376440000</v>
      </c>
      <c r="M147" s="16">
        <v>0</v>
      </c>
      <c r="N147" s="16">
        <v>47000000</v>
      </c>
      <c r="O147" s="16">
        <v>41853046</v>
      </c>
      <c r="P147" s="16">
        <v>317716468</v>
      </c>
      <c r="Q147" s="16">
        <v>114015400</v>
      </c>
      <c r="R147" s="16">
        <v>34136256</v>
      </c>
      <c r="S147" s="16">
        <v>26000000</v>
      </c>
      <c r="T147" s="16">
        <v>28127680</v>
      </c>
    </row>
    <row r="148" spans="1:20" ht="12.75" hidden="1">
      <c r="A148" s="11" t="s">
        <v>168</v>
      </c>
      <c r="B148" s="16">
        <v>130000</v>
      </c>
      <c r="C148" s="16">
        <v>1299946</v>
      </c>
      <c r="D148" s="16">
        <v>0</v>
      </c>
      <c r="E148" s="16">
        <v>0</v>
      </c>
      <c r="F148" s="16">
        <v>587306</v>
      </c>
      <c r="G148" s="16">
        <v>18778359</v>
      </c>
      <c r="H148" s="16">
        <v>0</v>
      </c>
      <c r="I148" s="16">
        <v>0</v>
      </c>
      <c r="J148" s="16">
        <v>408688</v>
      </c>
      <c r="K148" s="16">
        <v>0</v>
      </c>
      <c r="L148" s="16">
        <v>9455112</v>
      </c>
      <c r="M148" s="16">
        <v>0</v>
      </c>
      <c r="N148" s="16">
        <v>5593000</v>
      </c>
      <c r="O148" s="16">
        <v>2700627</v>
      </c>
      <c r="P148" s="16">
        <v>0</v>
      </c>
      <c r="Q148" s="16">
        <v>1802399</v>
      </c>
      <c r="R148" s="16">
        <v>0</v>
      </c>
      <c r="S148" s="16">
        <v>375000</v>
      </c>
      <c r="T148" s="16">
        <v>142610</v>
      </c>
    </row>
    <row r="149" spans="1:20" ht="12.75" hidden="1">
      <c r="A149" s="11" t="s">
        <v>169</v>
      </c>
      <c r="B149" s="16">
        <v>0</v>
      </c>
      <c r="C149" s="16">
        <v>84658410</v>
      </c>
      <c r="D149" s="16">
        <v>0</v>
      </c>
      <c r="E149" s="16">
        <v>0</v>
      </c>
      <c r="F149" s="16">
        <v>207882343</v>
      </c>
      <c r="G149" s="16">
        <v>100650715</v>
      </c>
      <c r="H149" s="16">
        <v>101600000</v>
      </c>
      <c r="I149" s="16">
        <v>0</v>
      </c>
      <c r="J149" s="16">
        <v>0</v>
      </c>
      <c r="K149" s="16">
        <v>142219970</v>
      </c>
      <c r="L149" s="16">
        <v>345510250</v>
      </c>
      <c r="M149" s="16">
        <v>0</v>
      </c>
      <c r="N149" s="16">
        <v>0</v>
      </c>
      <c r="O149" s="16">
        <v>440969807</v>
      </c>
      <c r="P149" s="16">
        <v>85800000</v>
      </c>
      <c r="Q149" s="16">
        <v>352527237</v>
      </c>
      <c r="R149" s="16">
        <v>285737789</v>
      </c>
      <c r="S149" s="16">
        <v>0</v>
      </c>
      <c r="T149" s="16">
        <v>144961997</v>
      </c>
    </row>
    <row r="150" spans="1:20" ht="12.75" hidden="1">
      <c r="A150" s="11" t="s">
        <v>170</v>
      </c>
      <c r="B150" s="16">
        <v>1310482270</v>
      </c>
      <c r="C150" s="16">
        <v>1171560038</v>
      </c>
      <c r="D150" s="16">
        <v>1636804491</v>
      </c>
      <c r="E150" s="16">
        <v>3323711369</v>
      </c>
      <c r="F150" s="16">
        <v>976236071</v>
      </c>
      <c r="G150" s="16">
        <v>1091473492</v>
      </c>
      <c r="H150" s="16">
        <v>995432000</v>
      </c>
      <c r="I150" s="16">
        <v>1503775520</v>
      </c>
      <c r="J150" s="16">
        <v>1641706020</v>
      </c>
      <c r="K150" s="16">
        <v>1799623974</v>
      </c>
      <c r="L150" s="16">
        <v>2829639682</v>
      </c>
      <c r="M150" s="16">
        <v>1226922820</v>
      </c>
      <c r="N150" s="16">
        <v>1494955559</v>
      </c>
      <c r="O150" s="16">
        <v>2576282349</v>
      </c>
      <c r="P150" s="16">
        <v>1164459290</v>
      </c>
      <c r="Q150" s="16">
        <v>741487663</v>
      </c>
      <c r="R150" s="16">
        <v>925158058</v>
      </c>
      <c r="S150" s="16">
        <v>822262651</v>
      </c>
      <c r="T150" s="16">
        <v>2073135400</v>
      </c>
    </row>
    <row r="151" spans="1:20" ht="12.75" hidden="1">
      <c r="A151" s="11" t="s">
        <v>171</v>
      </c>
      <c r="B151" s="16">
        <v>373522590</v>
      </c>
      <c r="C151" s="16">
        <v>96266610</v>
      </c>
      <c r="D151" s="16">
        <v>267630980</v>
      </c>
      <c r="E151" s="16">
        <v>772220200</v>
      </c>
      <c r="F151" s="16">
        <v>62180741</v>
      </c>
      <c r="G151" s="16">
        <v>129321957</v>
      </c>
      <c r="H151" s="16">
        <v>208167000</v>
      </c>
      <c r="I151" s="16">
        <v>87982527</v>
      </c>
      <c r="J151" s="16">
        <v>74574289</v>
      </c>
      <c r="K151" s="16">
        <v>109675195</v>
      </c>
      <c r="L151" s="16">
        <v>124586000</v>
      </c>
      <c r="M151" s="16">
        <v>102307893</v>
      </c>
      <c r="N151" s="16">
        <v>50000000</v>
      </c>
      <c r="O151" s="16">
        <v>391291476</v>
      </c>
      <c r="P151" s="16">
        <v>161000000</v>
      </c>
      <c r="Q151" s="16">
        <v>20727592</v>
      </c>
      <c r="R151" s="16">
        <v>17323239</v>
      </c>
      <c r="S151" s="16">
        <v>5000000</v>
      </c>
      <c r="T151" s="16">
        <v>3050000</v>
      </c>
    </row>
    <row r="152" spans="1:20" ht="12.75" hidden="1">
      <c r="A152" s="11" t="s">
        <v>172</v>
      </c>
      <c r="B152" s="16">
        <v>595426612</v>
      </c>
      <c r="C152" s="16">
        <v>459317872</v>
      </c>
      <c r="D152" s="16">
        <v>312353930</v>
      </c>
      <c r="E152" s="16">
        <v>731985541</v>
      </c>
      <c r="F152" s="16">
        <v>261436904</v>
      </c>
      <c r="G152" s="16">
        <v>194046244</v>
      </c>
      <c r="H152" s="16">
        <v>226140000</v>
      </c>
      <c r="I152" s="16">
        <v>283632257</v>
      </c>
      <c r="J152" s="16">
        <v>274208097</v>
      </c>
      <c r="K152" s="16">
        <v>385621557</v>
      </c>
      <c r="L152" s="16">
        <v>593163166</v>
      </c>
      <c r="M152" s="16">
        <v>257505482</v>
      </c>
      <c r="N152" s="16">
        <v>538604441</v>
      </c>
      <c r="O152" s="16">
        <v>311626540</v>
      </c>
      <c r="P152" s="16">
        <v>359282489</v>
      </c>
      <c r="Q152" s="16">
        <v>362958993</v>
      </c>
      <c r="R152" s="16">
        <v>303115577</v>
      </c>
      <c r="S152" s="16">
        <v>188618066</v>
      </c>
      <c r="T152" s="16">
        <v>238164000</v>
      </c>
    </row>
    <row r="153" spans="1:20" ht="12.75" hidden="1">
      <c r="A153" s="11" t="s">
        <v>173</v>
      </c>
      <c r="B153" s="16">
        <v>40</v>
      </c>
      <c r="C153" s="16">
        <v>40</v>
      </c>
      <c r="D153" s="16">
        <v>40</v>
      </c>
      <c r="E153" s="16">
        <v>40</v>
      </c>
      <c r="F153" s="16">
        <v>40</v>
      </c>
      <c r="G153" s="16">
        <v>40</v>
      </c>
      <c r="H153" s="16">
        <v>40</v>
      </c>
      <c r="I153" s="16">
        <v>40</v>
      </c>
      <c r="J153" s="16">
        <v>40</v>
      </c>
      <c r="K153" s="16">
        <v>40</v>
      </c>
      <c r="L153" s="16">
        <v>40</v>
      </c>
      <c r="M153" s="16">
        <v>40</v>
      </c>
      <c r="N153" s="16">
        <v>40</v>
      </c>
      <c r="O153" s="16">
        <v>40</v>
      </c>
      <c r="P153" s="16">
        <v>40</v>
      </c>
      <c r="Q153" s="16">
        <v>40</v>
      </c>
      <c r="R153" s="16">
        <v>40</v>
      </c>
      <c r="S153" s="16">
        <v>40</v>
      </c>
      <c r="T153" s="16">
        <v>40</v>
      </c>
    </row>
    <row r="154" spans="1:20" ht="12.75" hidden="1">
      <c r="A154" s="11" t="s">
        <v>174</v>
      </c>
      <c r="B154" s="16">
        <v>2015105390</v>
      </c>
      <c r="C154" s="16">
        <v>1511798367</v>
      </c>
      <c r="D154" s="16">
        <v>1921544589</v>
      </c>
      <c r="E154" s="16">
        <v>4708535688</v>
      </c>
      <c r="F154" s="16">
        <v>1156994737</v>
      </c>
      <c r="G154" s="16">
        <v>1592997258</v>
      </c>
      <c r="H154" s="16">
        <v>1391724008</v>
      </c>
      <c r="I154" s="16">
        <v>1797825637</v>
      </c>
      <c r="J154" s="16">
        <v>1728151272</v>
      </c>
      <c r="K154" s="16">
        <v>2001307949</v>
      </c>
      <c r="L154" s="16">
        <v>3570334170</v>
      </c>
      <c r="M154" s="16">
        <v>1526361893</v>
      </c>
      <c r="N154" s="16">
        <v>2228099000</v>
      </c>
      <c r="O154" s="16">
        <v>3599711979</v>
      </c>
      <c r="P154" s="16">
        <v>1648409475</v>
      </c>
      <c r="Q154" s="16">
        <v>1056997841</v>
      </c>
      <c r="R154" s="16">
        <v>1303203453</v>
      </c>
      <c r="S154" s="16">
        <v>1017141833</v>
      </c>
      <c r="T154" s="16">
        <v>2370558500</v>
      </c>
    </row>
    <row r="155" spans="1:20" ht="12.75" hidden="1">
      <c r="A155" s="11" t="s">
        <v>175</v>
      </c>
      <c r="B155" s="16">
        <v>270068400</v>
      </c>
      <c r="C155" s="16">
        <v>210543709</v>
      </c>
      <c r="D155" s="16">
        <v>363169576</v>
      </c>
      <c r="E155" s="16">
        <v>605050211</v>
      </c>
      <c r="F155" s="16">
        <v>189084096</v>
      </c>
      <c r="G155" s="16">
        <v>193932523</v>
      </c>
      <c r="H155" s="16">
        <v>337183000</v>
      </c>
      <c r="I155" s="16">
        <v>189178890</v>
      </c>
      <c r="J155" s="16">
        <v>374063230</v>
      </c>
      <c r="K155" s="16">
        <v>368043577</v>
      </c>
      <c r="L155" s="16">
        <v>743112753</v>
      </c>
      <c r="M155" s="16">
        <v>240640248</v>
      </c>
      <c r="N155" s="16">
        <v>332477244</v>
      </c>
      <c r="O155" s="16">
        <v>283491932</v>
      </c>
      <c r="P155" s="16">
        <v>423808235</v>
      </c>
      <c r="Q155" s="16">
        <v>265709366</v>
      </c>
      <c r="R155" s="16">
        <v>301305502</v>
      </c>
      <c r="S155" s="16">
        <v>127501478</v>
      </c>
      <c r="T155" s="16">
        <v>361500000</v>
      </c>
    </row>
    <row r="156" spans="1:20" ht="12.75" hidden="1">
      <c r="A156" s="11" t="s">
        <v>176</v>
      </c>
      <c r="B156" s="16">
        <v>230478416</v>
      </c>
      <c r="C156" s="16">
        <v>200747362</v>
      </c>
      <c r="D156" s="16">
        <v>298838276</v>
      </c>
      <c r="E156" s="16">
        <v>539000000</v>
      </c>
      <c r="F156" s="16">
        <v>171573053</v>
      </c>
      <c r="G156" s="16">
        <v>219807780</v>
      </c>
      <c r="H156" s="16">
        <v>330083730</v>
      </c>
      <c r="I156" s="16">
        <v>180514208</v>
      </c>
      <c r="J156" s="16">
        <v>324307862</v>
      </c>
      <c r="K156" s="16">
        <v>316405570</v>
      </c>
      <c r="L156" s="16">
        <v>659052000</v>
      </c>
      <c r="M156" s="16">
        <v>242669800</v>
      </c>
      <c r="N156" s="16">
        <v>302252040</v>
      </c>
      <c r="O156" s="16">
        <v>256483914</v>
      </c>
      <c r="P156" s="16">
        <v>397945837</v>
      </c>
      <c r="Q156" s="16">
        <v>250197143</v>
      </c>
      <c r="R156" s="16">
        <v>272882246</v>
      </c>
      <c r="S156" s="16">
        <v>114582929</v>
      </c>
      <c r="T156" s="16">
        <v>314000000</v>
      </c>
    </row>
    <row r="157" spans="1:20" ht="12.75" hidden="1">
      <c r="A157" s="11" t="s">
        <v>177</v>
      </c>
      <c r="B157" s="16">
        <v>753498900</v>
      </c>
      <c r="C157" s="16">
        <v>937740259</v>
      </c>
      <c r="D157" s="16">
        <v>1295391884</v>
      </c>
      <c r="E157" s="16">
        <v>2038452338</v>
      </c>
      <c r="F157" s="16">
        <v>527569712</v>
      </c>
      <c r="G157" s="16">
        <v>509982727</v>
      </c>
      <c r="H157" s="16">
        <v>431808000</v>
      </c>
      <c r="I157" s="16">
        <v>746024548</v>
      </c>
      <c r="J157" s="16">
        <v>765628140</v>
      </c>
      <c r="K157" s="16">
        <v>904354032</v>
      </c>
      <c r="L157" s="16">
        <v>1865706000</v>
      </c>
      <c r="M157" s="16">
        <v>649212045</v>
      </c>
      <c r="N157" s="16">
        <v>793523342</v>
      </c>
      <c r="O157" s="16">
        <v>1789135628</v>
      </c>
      <c r="P157" s="16">
        <v>651586404</v>
      </c>
      <c r="Q157" s="16">
        <v>457511760</v>
      </c>
      <c r="R157" s="16">
        <v>538663982</v>
      </c>
      <c r="S157" s="16">
        <v>591953846</v>
      </c>
      <c r="T157" s="16">
        <v>1386603100</v>
      </c>
    </row>
    <row r="158" spans="1:20" ht="12.75" hidden="1">
      <c r="A158" s="11" t="s">
        <v>178</v>
      </c>
      <c r="B158" s="16">
        <v>584282257</v>
      </c>
      <c r="C158" s="16">
        <v>805556835</v>
      </c>
      <c r="D158" s="16">
        <v>793418400</v>
      </c>
      <c r="E158" s="16">
        <v>1977314037</v>
      </c>
      <c r="F158" s="16">
        <v>475716917</v>
      </c>
      <c r="G158" s="16">
        <v>483238238</v>
      </c>
      <c r="H158" s="16">
        <v>450000096</v>
      </c>
      <c r="I158" s="16">
        <v>664906014</v>
      </c>
      <c r="J158" s="16">
        <v>681348254</v>
      </c>
      <c r="K158" s="16">
        <v>833172048</v>
      </c>
      <c r="L158" s="16">
        <v>1628542999</v>
      </c>
      <c r="M158" s="16">
        <v>609525428</v>
      </c>
      <c r="N158" s="16">
        <v>775070850</v>
      </c>
      <c r="O158" s="16">
        <v>1889181183</v>
      </c>
      <c r="P158" s="16">
        <v>608853019</v>
      </c>
      <c r="Q158" s="16">
        <v>416315160</v>
      </c>
      <c r="R158" s="16">
        <v>486740811</v>
      </c>
      <c r="S158" s="16">
        <v>530409737</v>
      </c>
      <c r="T158" s="16">
        <v>1385000000</v>
      </c>
    </row>
    <row r="159" spans="1:20" ht="12.75" hidden="1">
      <c r="A159" s="11" t="s">
        <v>179</v>
      </c>
      <c r="B159" s="16">
        <v>468233920</v>
      </c>
      <c r="C159" s="16">
        <v>156872061</v>
      </c>
      <c r="D159" s="16">
        <v>363178629</v>
      </c>
      <c r="E159" s="16">
        <v>1074220881</v>
      </c>
      <c r="F159" s="16">
        <v>101813433</v>
      </c>
      <c r="G159" s="16">
        <v>322731827</v>
      </c>
      <c r="H159" s="16">
        <v>133644000</v>
      </c>
      <c r="I159" s="16">
        <v>203889262</v>
      </c>
      <c r="J159" s="16">
        <v>42889564</v>
      </c>
      <c r="K159" s="16">
        <v>257054258</v>
      </c>
      <c r="L159" s="16">
        <v>467260500</v>
      </c>
      <c r="M159" s="16">
        <v>163809013</v>
      </c>
      <c r="N159" s="16">
        <v>258995033</v>
      </c>
      <c r="O159" s="16">
        <v>418740474</v>
      </c>
      <c r="P159" s="16">
        <v>245333003</v>
      </c>
      <c r="Q159" s="16">
        <v>107543000</v>
      </c>
      <c r="R159" s="16">
        <v>81422403</v>
      </c>
      <c r="S159" s="16">
        <v>91627693</v>
      </c>
      <c r="T159" s="16">
        <v>281565000</v>
      </c>
    </row>
    <row r="160" spans="1:20" ht="12.75" hidden="1">
      <c r="A160" s="11" t="s">
        <v>180</v>
      </c>
      <c r="B160" s="16">
        <v>388194777</v>
      </c>
      <c r="C160" s="16">
        <v>134515322</v>
      </c>
      <c r="D160" s="16">
        <v>320006122</v>
      </c>
      <c r="E160" s="16">
        <v>946898475</v>
      </c>
      <c r="F160" s="16">
        <v>91593508</v>
      </c>
      <c r="G160" s="16">
        <v>275316600</v>
      </c>
      <c r="H160" s="16">
        <v>100990070</v>
      </c>
      <c r="I160" s="16">
        <v>196047370</v>
      </c>
      <c r="J160" s="16">
        <v>30074473</v>
      </c>
      <c r="K160" s="16">
        <v>229868373</v>
      </c>
      <c r="L160" s="16">
        <v>391288000</v>
      </c>
      <c r="M160" s="16">
        <v>164356278</v>
      </c>
      <c r="N160" s="16">
        <v>279545526</v>
      </c>
      <c r="O160" s="16">
        <v>512998292</v>
      </c>
      <c r="P160" s="16">
        <v>239314763</v>
      </c>
      <c r="Q160" s="16">
        <v>103804990</v>
      </c>
      <c r="R160" s="16">
        <v>69178505</v>
      </c>
      <c r="S160" s="16">
        <v>86072140</v>
      </c>
      <c r="T160" s="16">
        <v>204600000</v>
      </c>
    </row>
    <row r="161" spans="1:20" ht="12.75" hidden="1">
      <c r="A161" s="11" t="s">
        <v>181</v>
      </c>
      <c r="B161" s="16">
        <v>1797923340</v>
      </c>
      <c r="C161" s="16">
        <v>1486693543</v>
      </c>
      <c r="D161" s="16">
        <v>2234487089</v>
      </c>
      <c r="E161" s="16">
        <v>4357114608</v>
      </c>
      <c r="F161" s="16">
        <v>936675365</v>
      </c>
      <c r="G161" s="16">
        <v>1219200771</v>
      </c>
      <c r="H161" s="16">
        <v>956199000</v>
      </c>
      <c r="I161" s="16">
        <v>1328002392</v>
      </c>
      <c r="J161" s="16">
        <v>1277999274</v>
      </c>
      <c r="K161" s="16">
        <v>1798705663</v>
      </c>
      <c r="L161" s="16">
        <v>3350821252</v>
      </c>
      <c r="M161" s="16">
        <v>1228103098</v>
      </c>
      <c r="N161" s="16">
        <v>1503583265</v>
      </c>
      <c r="O161" s="16">
        <v>2786416346</v>
      </c>
      <c r="P161" s="16">
        <v>1443701055</v>
      </c>
      <c r="Q161" s="16">
        <v>938225366</v>
      </c>
      <c r="R161" s="16">
        <v>1068094474</v>
      </c>
      <c r="S161" s="16">
        <v>894564677</v>
      </c>
      <c r="T161" s="16">
        <v>2181468100</v>
      </c>
    </row>
    <row r="162" spans="1:20" ht="12.75" hidden="1">
      <c r="A162" s="11" t="s">
        <v>182</v>
      </c>
      <c r="B162" s="16">
        <v>1478502956</v>
      </c>
      <c r="C162" s="16">
        <v>1266615640</v>
      </c>
      <c r="D162" s="16">
        <v>1602946281</v>
      </c>
      <c r="E162" s="16">
        <v>3921161018</v>
      </c>
      <c r="F162" s="16">
        <v>845218240</v>
      </c>
      <c r="G162" s="16">
        <v>1168032626</v>
      </c>
      <c r="H162" s="16">
        <v>931651133</v>
      </c>
      <c r="I162" s="16">
        <v>1221724931</v>
      </c>
      <c r="J162" s="16">
        <v>1124540925</v>
      </c>
      <c r="K162" s="16">
        <v>1628952190</v>
      </c>
      <c r="L162" s="16">
        <v>2932407996</v>
      </c>
      <c r="M162" s="16">
        <v>1180289464</v>
      </c>
      <c r="N162" s="16">
        <v>1483991239</v>
      </c>
      <c r="O162" s="16">
        <v>2923461082</v>
      </c>
      <c r="P162" s="16">
        <v>1360141029</v>
      </c>
      <c r="Q162" s="16">
        <v>866947490</v>
      </c>
      <c r="R162" s="16">
        <v>961335760</v>
      </c>
      <c r="S162" s="16">
        <v>809846450</v>
      </c>
      <c r="T162" s="16">
        <v>2043600000</v>
      </c>
    </row>
    <row r="163" spans="1:20" ht="12.75" hidden="1">
      <c r="A163" s="11" t="s">
        <v>183</v>
      </c>
      <c r="B163" s="16">
        <v>350594730</v>
      </c>
      <c r="C163" s="16">
        <v>182871423</v>
      </c>
      <c r="D163" s="16">
        <v>239447800</v>
      </c>
      <c r="E163" s="16">
        <v>669758793</v>
      </c>
      <c r="F163" s="16">
        <v>275184319</v>
      </c>
      <c r="G163" s="16">
        <v>222761000</v>
      </c>
      <c r="H163" s="16">
        <v>468393000</v>
      </c>
      <c r="I163" s="16">
        <v>406586000</v>
      </c>
      <c r="J163" s="16">
        <v>574714070</v>
      </c>
      <c r="K163" s="16">
        <v>274719886</v>
      </c>
      <c r="L163" s="16">
        <v>440652000</v>
      </c>
      <c r="M163" s="16">
        <v>307059000</v>
      </c>
      <c r="N163" s="16">
        <v>678860000</v>
      </c>
      <c r="O163" s="16">
        <v>545687974</v>
      </c>
      <c r="P163" s="16">
        <v>166787033</v>
      </c>
      <c r="Q163" s="16">
        <v>122945485</v>
      </c>
      <c r="R163" s="16">
        <v>126295300</v>
      </c>
      <c r="S163" s="16">
        <v>125790400</v>
      </c>
      <c r="T163" s="16">
        <v>257952700</v>
      </c>
    </row>
    <row r="164" spans="1:20" ht="12.75" hidden="1">
      <c r="A164" s="11" t="s">
        <v>184</v>
      </c>
      <c r="B164" s="16">
        <v>347183090</v>
      </c>
      <c r="C164" s="16">
        <v>161876170</v>
      </c>
      <c r="D164" s="16">
        <v>219579424</v>
      </c>
      <c r="E164" s="16">
        <v>669140122</v>
      </c>
      <c r="F164" s="16">
        <v>236511591</v>
      </c>
      <c r="G164" s="16">
        <v>224187996</v>
      </c>
      <c r="H164" s="16">
        <v>375670000</v>
      </c>
      <c r="I164" s="16">
        <v>417931000</v>
      </c>
      <c r="J164" s="16">
        <v>397237000</v>
      </c>
      <c r="K164" s="16">
        <v>250984100</v>
      </c>
      <c r="L164" s="16">
        <v>415372000</v>
      </c>
      <c r="M164" s="16">
        <v>298618069</v>
      </c>
      <c r="N164" s="16">
        <v>556489000</v>
      </c>
      <c r="O164" s="16">
        <v>389946839</v>
      </c>
      <c r="P164" s="16">
        <v>164709767</v>
      </c>
      <c r="Q164" s="16">
        <v>92112230</v>
      </c>
      <c r="R164" s="16">
        <v>189619569</v>
      </c>
      <c r="S164" s="16">
        <v>110540650</v>
      </c>
      <c r="T164" s="16">
        <v>260508600</v>
      </c>
    </row>
    <row r="165" spans="1:20" ht="12.75" hidden="1">
      <c r="A165" s="11" t="s">
        <v>185</v>
      </c>
      <c r="B165" s="16">
        <v>128926965</v>
      </c>
      <c r="C165" s="16">
        <v>51306577</v>
      </c>
      <c r="D165" s="16">
        <v>184828200</v>
      </c>
      <c r="E165" s="16">
        <v>401586560</v>
      </c>
      <c r="F165" s="16">
        <v>129881758</v>
      </c>
      <c r="G165" s="16">
        <v>84588000</v>
      </c>
      <c r="H165" s="16">
        <v>0</v>
      </c>
      <c r="I165" s="16">
        <v>116451000</v>
      </c>
      <c r="J165" s="16">
        <v>406591931</v>
      </c>
      <c r="K165" s="16">
        <v>141156739</v>
      </c>
      <c r="L165" s="16">
        <v>489060000</v>
      </c>
      <c r="M165" s="16">
        <v>0</v>
      </c>
      <c r="N165" s="16">
        <v>466288000</v>
      </c>
      <c r="O165" s="16">
        <v>653616518</v>
      </c>
      <c r="P165" s="16">
        <v>64276338</v>
      </c>
      <c r="Q165" s="16">
        <v>112255515</v>
      </c>
      <c r="R165" s="16">
        <v>112012333</v>
      </c>
      <c r="S165" s="16">
        <v>56025433</v>
      </c>
      <c r="T165" s="16">
        <v>159878200</v>
      </c>
    </row>
    <row r="166" spans="1:20" ht="12.75" hidden="1">
      <c r="A166" s="11" t="s">
        <v>186</v>
      </c>
      <c r="B166" s="16">
        <v>114855834</v>
      </c>
      <c r="C166" s="16">
        <v>54671140</v>
      </c>
      <c r="D166" s="16">
        <v>159915998</v>
      </c>
      <c r="E166" s="16">
        <v>266010788</v>
      </c>
      <c r="F166" s="16">
        <v>118339554</v>
      </c>
      <c r="G166" s="16">
        <v>71781000</v>
      </c>
      <c r="H166" s="16">
        <v>0</v>
      </c>
      <c r="I166" s="16">
        <v>156246000</v>
      </c>
      <c r="J166" s="16">
        <v>511234000</v>
      </c>
      <c r="K166" s="16">
        <v>122012129</v>
      </c>
      <c r="L166" s="16">
        <v>293824000</v>
      </c>
      <c r="M166" s="16">
        <v>0</v>
      </c>
      <c r="N166" s="16">
        <v>436799000</v>
      </c>
      <c r="O166" s="16">
        <v>686273161</v>
      </c>
      <c r="P166" s="16">
        <v>88927233</v>
      </c>
      <c r="Q166" s="16">
        <v>73993987</v>
      </c>
      <c r="R166" s="16">
        <v>45770680</v>
      </c>
      <c r="S166" s="16">
        <v>51580350</v>
      </c>
      <c r="T166" s="16">
        <v>119456100</v>
      </c>
    </row>
    <row r="167" spans="1:20" ht="12.75" hidden="1">
      <c r="A167" s="11" t="s">
        <v>187</v>
      </c>
      <c r="B167" s="16">
        <v>2119885100</v>
      </c>
      <c r="C167" s="16">
        <v>1559513886</v>
      </c>
      <c r="D167" s="16">
        <v>1921544394</v>
      </c>
      <c r="E167" s="16">
        <v>4566121131</v>
      </c>
      <c r="F167" s="16">
        <v>1215995633</v>
      </c>
      <c r="G167" s="16">
        <v>1833009215</v>
      </c>
      <c r="H167" s="16">
        <v>1391643895</v>
      </c>
      <c r="I167" s="16">
        <v>1954071637</v>
      </c>
      <c r="J167" s="16">
        <v>1918453514</v>
      </c>
      <c r="K167" s="16">
        <v>2370407667</v>
      </c>
      <c r="L167" s="16">
        <v>3500013735</v>
      </c>
      <c r="M167" s="16">
        <v>1858469000</v>
      </c>
      <c r="N167" s="16">
        <v>2145710999</v>
      </c>
      <c r="O167" s="16">
        <v>3561323579</v>
      </c>
      <c r="P167" s="16">
        <v>1632583503</v>
      </c>
      <c r="Q167" s="16">
        <v>1121211728</v>
      </c>
      <c r="R167" s="16">
        <v>1352386171</v>
      </c>
      <c r="S167" s="16">
        <v>1140567455</v>
      </c>
      <c r="T167" s="16">
        <v>2363247300</v>
      </c>
    </row>
    <row r="168" spans="1:20" ht="12.75" hidden="1">
      <c r="A168" s="11" t="s">
        <v>188</v>
      </c>
      <c r="B168" s="16">
        <v>499105000</v>
      </c>
      <c r="C168" s="16">
        <v>441003939</v>
      </c>
      <c r="D168" s="16">
        <v>571167409</v>
      </c>
      <c r="E168" s="16">
        <v>956406969</v>
      </c>
      <c r="F168" s="16">
        <v>346840060</v>
      </c>
      <c r="G168" s="16">
        <v>414429974</v>
      </c>
      <c r="H168" s="16">
        <v>340738995</v>
      </c>
      <c r="I168" s="16">
        <v>569262676</v>
      </c>
      <c r="J168" s="16">
        <v>546092327</v>
      </c>
      <c r="K168" s="16">
        <v>576304490</v>
      </c>
      <c r="L168" s="16">
        <v>956641551</v>
      </c>
      <c r="M168" s="16">
        <v>442461085</v>
      </c>
      <c r="N168" s="16">
        <v>571451009</v>
      </c>
      <c r="O168" s="16">
        <v>529540124</v>
      </c>
      <c r="P168" s="16">
        <v>597254002</v>
      </c>
      <c r="Q168" s="16">
        <v>350841519</v>
      </c>
      <c r="R168" s="16">
        <v>385662127</v>
      </c>
      <c r="S168" s="16">
        <v>336172015</v>
      </c>
      <c r="T168" s="16">
        <v>615819200</v>
      </c>
    </row>
    <row r="169" spans="1:20" ht="12.75" hidden="1">
      <c r="A169" s="11" t="s">
        <v>189</v>
      </c>
      <c r="B169" s="16">
        <v>468821566</v>
      </c>
      <c r="C169" s="16">
        <v>434516143</v>
      </c>
      <c r="D169" s="16">
        <v>485267647</v>
      </c>
      <c r="E169" s="16">
        <v>918944935</v>
      </c>
      <c r="F169" s="16">
        <v>308228907</v>
      </c>
      <c r="G169" s="16">
        <v>368794596</v>
      </c>
      <c r="H169" s="16">
        <v>308100489</v>
      </c>
      <c r="I169" s="16">
        <v>519231992</v>
      </c>
      <c r="J169" s="16">
        <v>483443112</v>
      </c>
      <c r="K169" s="16">
        <v>570351573</v>
      </c>
      <c r="L169" s="16">
        <v>855886219</v>
      </c>
      <c r="M169" s="16">
        <v>399662967</v>
      </c>
      <c r="N169" s="16">
        <v>504000000</v>
      </c>
      <c r="O169" s="16">
        <v>481335880</v>
      </c>
      <c r="P169" s="16">
        <v>547623567</v>
      </c>
      <c r="Q169" s="16">
        <v>324832045</v>
      </c>
      <c r="R169" s="16">
        <v>344431966</v>
      </c>
      <c r="S169" s="16">
        <v>315373352</v>
      </c>
      <c r="T169" s="16">
        <v>583140901</v>
      </c>
    </row>
    <row r="170" spans="1:20" ht="12.75" hidden="1">
      <c r="A170" s="11" t="s">
        <v>190</v>
      </c>
      <c r="B170" s="16">
        <v>20184044</v>
      </c>
      <c r="C170" s="16">
        <v>20689987</v>
      </c>
      <c r="D170" s="16">
        <v>45526635</v>
      </c>
      <c r="E170" s="16">
        <v>29971403</v>
      </c>
      <c r="F170" s="16">
        <v>15594870</v>
      </c>
      <c r="G170" s="16">
        <v>20996822</v>
      </c>
      <c r="H170" s="16">
        <v>22674802</v>
      </c>
      <c r="I170" s="16">
        <v>49353532</v>
      </c>
      <c r="J170" s="16">
        <v>56746928</v>
      </c>
      <c r="K170" s="16">
        <v>23891871</v>
      </c>
      <c r="L170" s="16">
        <v>32644125</v>
      </c>
      <c r="M170" s="16">
        <v>32116285</v>
      </c>
      <c r="N170" s="16">
        <v>0</v>
      </c>
      <c r="O170" s="16">
        <v>29496731</v>
      </c>
      <c r="P170" s="16">
        <v>17635159</v>
      </c>
      <c r="Q170" s="16">
        <v>12674323</v>
      </c>
      <c r="R170" s="16">
        <v>58679693</v>
      </c>
      <c r="S170" s="16">
        <v>6679350</v>
      </c>
      <c r="T170" s="16">
        <v>35907300</v>
      </c>
    </row>
    <row r="171" spans="1:20" ht="12.75" hidden="1">
      <c r="A171" s="11" t="s">
        <v>191</v>
      </c>
      <c r="B171" s="16">
        <v>514513000</v>
      </c>
      <c r="C171" s="16">
        <v>583828403</v>
      </c>
      <c r="D171" s="16">
        <v>801628331</v>
      </c>
      <c r="E171" s="16">
        <v>1517352538</v>
      </c>
      <c r="F171" s="16">
        <v>363242820</v>
      </c>
      <c r="G171" s="16">
        <v>413392429</v>
      </c>
      <c r="H171" s="16">
        <v>423780000</v>
      </c>
      <c r="I171" s="16">
        <v>347098503</v>
      </c>
      <c r="J171" s="16">
        <v>467629521</v>
      </c>
      <c r="K171" s="16">
        <v>628186722</v>
      </c>
      <c r="L171" s="16">
        <v>1270801279</v>
      </c>
      <c r="M171" s="16">
        <v>474096000</v>
      </c>
      <c r="N171" s="16">
        <v>602000000</v>
      </c>
      <c r="O171" s="16">
        <v>1435543889</v>
      </c>
      <c r="P171" s="16">
        <v>395000000</v>
      </c>
      <c r="Q171" s="16">
        <v>310000000</v>
      </c>
      <c r="R171" s="16">
        <v>361039300</v>
      </c>
      <c r="S171" s="16">
        <v>388969300</v>
      </c>
      <c r="T171" s="16">
        <v>980824100</v>
      </c>
    </row>
    <row r="172" spans="1:20" ht="12.75" hidden="1">
      <c r="A172" s="11" t="s">
        <v>192</v>
      </c>
      <c r="B172" s="16">
        <v>430000137</v>
      </c>
      <c r="C172" s="16">
        <v>511054273</v>
      </c>
      <c r="D172" s="16">
        <v>701705472</v>
      </c>
      <c r="E172" s="16">
        <v>1431467525</v>
      </c>
      <c r="F172" s="16">
        <v>324001640</v>
      </c>
      <c r="G172" s="16">
        <v>412909961</v>
      </c>
      <c r="H172" s="16">
        <v>326501377</v>
      </c>
      <c r="I172" s="16">
        <v>303832723</v>
      </c>
      <c r="J172" s="16">
        <v>440289567</v>
      </c>
      <c r="K172" s="16">
        <v>556243635</v>
      </c>
      <c r="L172" s="16">
        <v>1134643999</v>
      </c>
      <c r="M172" s="16">
        <v>432240000</v>
      </c>
      <c r="N172" s="16">
        <v>540000000</v>
      </c>
      <c r="O172" s="16">
        <v>1345340518</v>
      </c>
      <c r="P172" s="16">
        <v>362000000</v>
      </c>
      <c r="Q172" s="16">
        <v>277621830</v>
      </c>
      <c r="R172" s="16">
        <v>328053000</v>
      </c>
      <c r="S172" s="16">
        <v>350523850</v>
      </c>
      <c r="T172" s="16">
        <v>998283400</v>
      </c>
    </row>
    <row r="173" spans="1:20" ht="12.75" hidden="1">
      <c r="A173" s="11" t="s">
        <v>193</v>
      </c>
      <c r="B173" s="16">
        <v>232844000</v>
      </c>
      <c r="C173" s="16">
        <v>32075263</v>
      </c>
      <c r="D173" s="16">
        <v>93368744</v>
      </c>
      <c r="E173" s="16">
        <v>655722324</v>
      </c>
      <c r="F173" s="16">
        <v>0</v>
      </c>
      <c r="G173" s="16">
        <v>139779261</v>
      </c>
      <c r="H173" s="16">
        <v>87346000</v>
      </c>
      <c r="I173" s="16">
        <v>270711413</v>
      </c>
      <c r="J173" s="16">
        <v>59940909</v>
      </c>
      <c r="K173" s="16">
        <v>219025625</v>
      </c>
      <c r="L173" s="16">
        <v>387901628</v>
      </c>
      <c r="M173" s="16">
        <v>0</v>
      </c>
      <c r="N173" s="16">
        <v>165000000</v>
      </c>
      <c r="O173" s="16">
        <v>259277149</v>
      </c>
      <c r="P173" s="16">
        <v>66000000</v>
      </c>
      <c r="Q173" s="16">
        <v>17369277</v>
      </c>
      <c r="R173" s="16">
        <v>18868797</v>
      </c>
      <c r="S173" s="16">
        <v>15854000</v>
      </c>
      <c r="T173" s="16">
        <v>144732200</v>
      </c>
    </row>
    <row r="174" spans="1:20" ht="12.75" hidden="1">
      <c r="A174" s="11" t="s">
        <v>194</v>
      </c>
      <c r="B174" s="16">
        <v>175600130</v>
      </c>
      <c r="C174" s="16">
        <v>26660221</v>
      </c>
      <c r="D174" s="16">
        <v>36591600</v>
      </c>
      <c r="E174" s="16">
        <v>518775166</v>
      </c>
      <c r="F174" s="16">
        <v>0</v>
      </c>
      <c r="G174" s="16">
        <v>159242143</v>
      </c>
      <c r="H174" s="16">
        <v>122698623</v>
      </c>
      <c r="I174" s="16">
        <v>249964370</v>
      </c>
      <c r="J174" s="16">
        <v>43380871</v>
      </c>
      <c r="K174" s="16">
        <v>193908843</v>
      </c>
      <c r="L174" s="16">
        <v>281663396</v>
      </c>
      <c r="M174" s="16">
        <v>0</v>
      </c>
      <c r="N174" s="16">
        <v>158000000</v>
      </c>
      <c r="O174" s="16">
        <v>251258706</v>
      </c>
      <c r="P174" s="16">
        <v>60000000</v>
      </c>
      <c r="Q174" s="16">
        <v>16386110</v>
      </c>
      <c r="R174" s="16">
        <v>11816155</v>
      </c>
      <c r="S174" s="16">
        <v>14045250</v>
      </c>
      <c r="T174" s="16">
        <v>97196700</v>
      </c>
    </row>
    <row r="175" spans="1:20" ht="12.75" hidden="1">
      <c r="A175" s="11" t="s">
        <v>195</v>
      </c>
      <c r="B175" s="16">
        <v>21421270</v>
      </c>
      <c r="C175" s="16">
        <v>21346235</v>
      </c>
      <c r="D175" s="16">
        <v>20939900</v>
      </c>
      <c r="E175" s="16">
        <v>47293237</v>
      </c>
      <c r="F175" s="16">
        <v>19451700</v>
      </c>
      <c r="G175" s="16">
        <v>19674803</v>
      </c>
      <c r="H175" s="16">
        <v>26345005</v>
      </c>
      <c r="I175" s="16">
        <v>26763326</v>
      </c>
      <c r="J175" s="16">
        <v>29410857</v>
      </c>
      <c r="K175" s="16">
        <v>31225301</v>
      </c>
      <c r="L175" s="16">
        <v>42288811</v>
      </c>
      <c r="M175" s="16">
        <v>19208130</v>
      </c>
      <c r="N175" s="16">
        <v>25779550</v>
      </c>
      <c r="O175" s="16">
        <v>28076261</v>
      </c>
      <c r="P175" s="16">
        <v>21365288</v>
      </c>
      <c r="Q175" s="16">
        <v>16063032</v>
      </c>
      <c r="R175" s="16">
        <v>19698455</v>
      </c>
      <c r="S175" s="16">
        <v>19970778</v>
      </c>
      <c r="T175" s="16">
        <v>24728600</v>
      </c>
    </row>
    <row r="176" spans="1:20" ht="12.75" hidden="1">
      <c r="A176" s="11" t="s">
        <v>196</v>
      </c>
      <c r="B176" s="16">
        <v>463944000</v>
      </c>
      <c r="C176" s="16">
        <v>178720762</v>
      </c>
      <c r="D176" s="16">
        <v>165000000</v>
      </c>
      <c r="E176" s="16">
        <v>394441442</v>
      </c>
      <c r="F176" s="16">
        <v>136627584</v>
      </c>
      <c r="G176" s="16">
        <v>190336723</v>
      </c>
      <c r="H176" s="16">
        <v>82430000</v>
      </c>
      <c r="I176" s="16">
        <v>192680410</v>
      </c>
      <c r="J176" s="16">
        <v>191056259</v>
      </c>
      <c r="K176" s="16">
        <v>298153967</v>
      </c>
      <c r="L176" s="16">
        <v>485745586</v>
      </c>
      <c r="M176" s="16">
        <v>247951555</v>
      </c>
      <c r="N176" s="16">
        <v>205000000</v>
      </c>
      <c r="O176" s="16">
        <v>288510205</v>
      </c>
      <c r="P176" s="16">
        <v>53600000</v>
      </c>
      <c r="Q176" s="16">
        <v>149052990</v>
      </c>
      <c r="R176" s="16">
        <v>157228228</v>
      </c>
      <c r="S176" s="16">
        <v>169251403</v>
      </c>
      <c r="T176" s="16">
        <v>205014200</v>
      </c>
    </row>
    <row r="177" spans="1:20" ht="12.75" hidden="1">
      <c r="A177" s="11" t="s">
        <v>197</v>
      </c>
      <c r="B177" s="16">
        <v>31500000</v>
      </c>
      <c r="C177" s="16">
        <v>23483360</v>
      </c>
      <c r="D177" s="16">
        <v>32274020</v>
      </c>
      <c r="E177" s="16">
        <v>145058426</v>
      </c>
      <c r="F177" s="16">
        <v>199452327</v>
      </c>
      <c r="G177" s="16">
        <v>51769194</v>
      </c>
      <c r="H177" s="16">
        <v>73763000</v>
      </c>
      <c r="I177" s="16">
        <v>89089602</v>
      </c>
      <c r="J177" s="16">
        <v>334053576</v>
      </c>
      <c r="K177" s="16">
        <v>220308637</v>
      </c>
      <c r="L177" s="16">
        <v>18555560</v>
      </c>
      <c r="M177" s="16">
        <v>190653000</v>
      </c>
      <c r="N177" s="16">
        <v>87245000</v>
      </c>
      <c r="O177" s="16">
        <v>249486956</v>
      </c>
      <c r="P177" s="16">
        <v>0</v>
      </c>
      <c r="Q177" s="16">
        <v>15325080</v>
      </c>
      <c r="R177" s="16">
        <v>41075859</v>
      </c>
      <c r="S177" s="16">
        <v>61296558</v>
      </c>
      <c r="T177" s="16">
        <v>204839600</v>
      </c>
    </row>
    <row r="178" spans="1:20" ht="12.75" hidden="1">
      <c r="A178" s="11" t="s">
        <v>198</v>
      </c>
      <c r="B178" s="13">
        <v>0</v>
      </c>
      <c r="C178" s="13">
        <v>28731670</v>
      </c>
      <c r="D178" s="13">
        <v>0</v>
      </c>
      <c r="E178" s="13">
        <v>278500991</v>
      </c>
      <c r="F178" s="13">
        <v>0</v>
      </c>
      <c r="G178" s="13">
        <v>0</v>
      </c>
      <c r="H178" s="13">
        <v>125000000</v>
      </c>
      <c r="I178" s="13">
        <v>0</v>
      </c>
      <c r="J178" s="13">
        <v>27966264</v>
      </c>
      <c r="K178" s="13">
        <v>32033</v>
      </c>
      <c r="L178" s="13">
        <v>89781750</v>
      </c>
      <c r="M178" s="13">
        <v>0</v>
      </c>
      <c r="N178" s="13">
        <v>40355232</v>
      </c>
      <c r="O178" s="13">
        <v>79701145</v>
      </c>
      <c r="P178" s="13">
        <v>56942067</v>
      </c>
      <c r="Q178" s="13">
        <v>0</v>
      </c>
      <c r="R178" s="13">
        <v>40025000</v>
      </c>
      <c r="S178" s="13">
        <v>32281286</v>
      </c>
      <c r="T178" s="13">
        <v>38022000</v>
      </c>
    </row>
    <row r="179" spans="1:20" ht="12.75" hidden="1">
      <c r="A179" s="11" t="s">
        <v>199</v>
      </c>
      <c r="B179" s="13">
        <v>0</v>
      </c>
      <c r="C179" s="13">
        <v>4931407</v>
      </c>
      <c r="D179" s="13">
        <v>0</v>
      </c>
      <c r="E179" s="13">
        <v>175255483</v>
      </c>
      <c r="F179" s="13">
        <v>0</v>
      </c>
      <c r="G179" s="13">
        <v>0</v>
      </c>
      <c r="H179" s="13">
        <v>187016794</v>
      </c>
      <c r="I179" s="13">
        <v>0</v>
      </c>
      <c r="J179" s="13">
        <v>1029261</v>
      </c>
      <c r="K179" s="13">
        <v>36684</v>
      </c>
      <c r="L179" s="13">
        <v>83664080</v>
      </c>
      <c r="M179" s="13">
        <v>0</v>
      </c>
      <c r="N179" s="13">
        <v>21706958</v>
      </c>
      <c r="O179" s="13">
        <v>46891273</v>
      </c>
      <c r="P179" s="13">
        <v>9166605</v>
      </c>
      <c r="Q179" s="13">
        <v>0</v>
      </c>
      <c r="R179" s="13">
        <v>3719411</v>
      </c>
      <c r="S179" s="13">
        <v>10407</v>
      </c>
      <c r="T179" s="13">
        <v>24505864</v>
      </c>
    </row>
    <row r="180" spans="1:20" ht="12.75" hidden="1">
      <c r="A180" s="11" t="s">
        <v>200</v>
      </c>
      <c r="B180" s="13">
        <v>38000000</v>
      </c>
      <c r="C180" s="13">
        <v>133214080</v>
      </c>
      <c r="D180" s="13">
        <v>441754359</v>
      </c>
      <c r="E180" s="13">
        <v>90000000</v>
      </c>
      <c r="F180" s="13">
        <v>38441636</v>
      </c>
      <c r="G180" s="13">
        <v>4122367</v>
      </c>
      <c r="H180" s="13">
        <v>24549932</v>
      </c>
      <c r="I180" s="13">
        <v>0</v>
      </c>
      <c r="J180" s="13">
        <v>18600408</v>
      </c>
      <c r="K180" s="13">
        <v>41173446</v>
      </c>
      <c r="L180" s="13">
        <v>49849760</v>
      </c>
      <c r="M180" s="13">
        <v>27104604</v>
      </c>
      <c r="N180" s="13">
        <v>58100000</v>
      </c>
      <c r="O180" s="13">
        <v>57035147</v>
      </c>
      <c r="P180" s="13">
        <v>10878446</v>
      </c>
      <c r="Q180" s="13">
        <v>6974545</v>
      </c>
      <c r="R180" s="13">
        <v>16770192</v>
      </c>
      <c r="S180" s="13">
        <v>0</v>
      </c>
      <c r="T180" s="13">
        <v>140619462</v>
      </c>
    </row>
    <row r="181" spans="1:20" ht="12.75" hidden="1">
      <c r="A181" s="11" t="s">
        <v>201</v>
      </c>
      <c r="B181" s="13">
        <v>11099000</v>
      </c>
      <c r="C181" s="13">
        <v>69128338</v>
      </c>
      <c r="D181" s="13">
        <v>81496633</v>
      </c>
      <c r="E181" s="13">
        <v>1877875</v>
      </c>
      <c r="F181" s="13">
        <v>44104404</v>
      </c>
      <c r="G181" s="13">
        <v>2885108</v>
      </c>
      <c r="H181" s="13">
        <v>10000000</v>
      </c>
      <c r="I181" s="13">
        <v>168000000</v>
      </c>
      <c r="J181" s="13">
        <v>54340037</v>
      </c>
      <c r="K181" s="13">
        <v>56034795</v>
      </c>
      <c r="L181" s="13">
        <v>69489091</v>
      </c>
      <c r="M181" s="13">
        <v>27104605</v>
      </c>
      <c r="N181" s="13">
        <v>37000000</v>
      </c>
      <c r="O181" s="13">
        <v>50043998</v>
      </c>
      <c r="P181" s="13">
        <v>29790000</v>
      </c>
      <c r="Q181" s="13">
        <v>23713525</v>
      </c>
      <c r="R181" s="13">
        <v>30890224</v>
      </c>
      <c r="S181" s="13">
        <v>0</v>
      </c>
      <c r="T181" s="13">
        <v>79806300</v>
      </c>
    </row>
    <row r="182" spans="1:20" ht="12.75" hidden="1">
      <c r="A182" s="11" t="s">
        <v>202</v>
      </c>
      <c r="B182" s="13">
        <v>112930000</v>
      </c>
      <c r="C182" s="13">
        <v>348877276</v>
      </c>
      <c r="D182" s="13">
        <v>971404837</v>
      </c>
      <c r="E182" s="13">
        <v>412038381</v>
      </c>
      <c r="F182" s="13">
        <v>137191673</v>
      </c>
      <c r="G182" s="13">
        <v>258785266</v>
      </c>
      <c r="H182" s="13">
        <v>77791175</v>
      </c>
      <c r="I182" s="13">
        <v>1922017473</v>
      </c>
      <c r="J182" s="13">
        <v>120226990</v>
      </c>
      <c r="K182" s="13">
        <v>418677079</v>
      </c>
      <c r="L182" s="13">
        <v>1269085132</v>
      </c>
      <c r="M182" s="13">
        <v>1169587387</v>
      </c>
      <c r="N182" s="13">
        <v>423170069</v>
      </c>
      <c r="O182" s="13">
        <v>478362939</v>
      </c>
      <c r="P182" s="13">
        <v>605337298</v>
      </c>
      <c r="Q182" s="13">
        <v>234196421</v>
      </c>
      <c r="R182" s="13">
        <v>87508754</v>
      </c>
      <c r="S182" s="13">
        <v>173777796</v>
      </c>
      <c r="T182" s="13">
        <v>304408666</v>
      </c>
    </row>
    <row r="183" spans="1:20" ht="12.75" hidden="1">
      <c r="A183" s="11" t="s">
        <v>203</v>
      </c>
      <c r="B183" s="13">
        <v>1885009000</v>
      </c>
      <c r="C183" s="13">
        <v>1532089264</v>
      </c>
      <c r="D183" s="13">
        <v>2316685588</v>
      </c>
      <c r="E183" s="13">
        <v>4397808938</v>
      </c>
      <c r="F183" s="13">
        <v>964687875</v>
      </c>
      <c r="G183" s="13">
        <v>1263286482</v>
      </c>
      <c r="H183" s="13">
        <v>1017405000</v>
      </c>
      <c r="I183" s="13">
        <v>1452367478</v>
      </c>
      <c r="J183" s="13">
        <v>1323981545</v>
      </c>
      <c r="K183" s="13">
        <v>1842390357</v>
      </c>
      <c r="L183" s="13">
        <v>3488731916</v>
      </c>
      <c r="M183" s="13">
        <v>1255929501</v>
      </c>
      <c r="N183" s="13">
        <v>1587603924</v>
      </c>
      <c r="O183" s="13">
        <v>2961849043</v>
      </c>
      <c r="P183" s="13">
        <v>1528883175</v>
      </c>
      <c r="Q183" s="13">
        <v>987694943</v>
      </c>
      <c r="R183" s="13">
        <v>1127310771</v>
      </c>
      <c r="S183" s="13">
        <v>921742653</v>
      </c>
      <c r="T183" s="13">
        <v>2214382000</v>
      </c>
    </row>
    <row r="184" spans="1:20" ht="12.75" hidden="1">
      <c r="A184" s="11" t="s">
        <v>204</v>
      </c>
      <c r="B184" s="13">
        <v>32000</v>
      </c>
      <c r="C184" s="13">
        <v>289000</v>
      </c>
      <c r="D184" s="13">
        <v>0</v>
      </c>
      <c r="E184" s="13">
        <v>0</v>
      </c>
      <c r="F184" s="13">
        <v>-65800</v>
      </c>
      <c r="G184" s="13">
        <v>-9187536</v>
      </c>
      <c r="H184" s="13">
        <v>0</v>
      </c>
      <c r="I184" s="13">
        <v>0</v>
      </c>
      <c r="J184" s="13">
        <v>0</v>
      </c>
      <c r="K184" s="13">
        <v>0</v>
      </c>
      <c r="L184" s="13">
        <v>0</v>
      </c>
      <c r="M184" s="13">
        <v>225000000</v>
      </c>
      <c r="N184" s="13">
        <v>399996</v>
      </c>
      <c r="O184" s="13">
        <v>0</v>
      </c>
      <c r="P184" s="13">
        <v>0</v>
      </c>
      <c r="Q184" s="13">
        <v>0</v>
      </c>
      <c r="R184" s="13">
        <v>0</v>
      </c>
      <c r="S184" s="13">
        <v>0</v>
      </c>
      <c r="T184" s="13">
        <v>230000</v>
      </c>
    </row>
    <row r="185" spans="1:20" ht="12.75" hidden="1">
      <c r="A185" s="11" t="s">
        <v>205</v>
      </c>
      <c r="B185" s="13">
        <v>0</v>
      </c>
      <c r="C185" s="13">
        <v>0</v>
      </c>
      <c r="D185" s="13">
        <v>0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3">
        <v>3057641</v>
      </c>
      <c r="K185" s="13">
        <v>8500000</v>
      </c>
      <c r="L185" s="13">
        <v>0</v>
      </c>
      <c r="M185" s="13">
        <v>0</v>
      </c>
      <c r="N185" s="13">
        <v>0</v>
      </c>
      <c r="O185" s="13">
        <v>90440431</v>
      </c>
      <c r="P185" s="13">
        <v>0</v>
      </c>
      <c r="Q185" s="13">
        <v>12000000</v>
      </c>
      <c r="R185" s="13">
        <v>0</v>
      </c>
      <c r="S185" s="13">
        <v>0</v>
      </c>
      <c r="T185" s="13">
        <v>1115000</v>
      </c>
    </row>
    <row r="186" spans="1:20" ht="12.75" hidden="1">
      <c r="A186" s="11" t="s">
        <v>206</v>
      </c>
      <c r="B186" s="13">
        <v>4968502000</v>
      </c>
      <c r="C186" s="13">
        <v>3897313664</v>
      </c>
      <c r="D186" s="13">
        <v>1816979063</v>
      </c>
      <c r="E186" s="13">
        <v>11614890450</v>
      </c>
      <c r="F186" s="13">
        <v>2691359799</v>
      </c>
      <c r="G186" s="13">
        <v>2825529033</v>
      </c>
      <c r="H186" s="13">
        <v>4271862666</v>
      </c>
      <c r="I186" s="13">
        <v>5966896092</v>
      </c>
      <c r="J186" s="13">
        <v>5266207666</v>
      </c>
      <c r="K186" s="13">
        <v>4985269076</v>
      </c>
      <c r="L186" s="13">
        <v>8061779420</v>
      </c>
      <c r="M186" s="13">
        <v>5536628751</v>
      </c>
      <c r="N186" s="13">
        <v>7878857301</v>
      </c>
      <c r="O186" s="13">
        <v>8777008785</v>
      </c>
      <c r="P186" s="13">
        <v>1784199720</v>
      </c>
      <c r="Q186" s="13">
        <v>4965181871</v>
      </c>
      <c r="R186" s="13">
        <v>6190269163</v>
      </c>
      <c r="S186" s="13">
        <v>4038922536</v>
      </c>
      <c r="T186" s="13">
        <v>4034243417</v>
      </c>
    </row>
    <row r="187" spans="1:20" ht="12.75" hidden="1">
      <c r="A187" s="11" t="s">
        <v>207</v>
      </c>
      <c r="B187" s="13">
        <v>302800000</v>
      </c>
      <c r="C187" s="13">
        <v>541329359</v>
      </c>
      <c r="D187" s="13">
        <v>1024925142</v>
      </c>
      <c r="E187" s="13">
        <v>598124859</v>
      </c>
      <c r="F187" s="13">
        <v>727660544</v>
      </c>
      <c r="G187" s="13">
        <v>384500549</v>
      </c>
      <c r="H187" s="13">
        <v>274469325</v>
      </c>
      <c r="I187" s="13">
        <v>2287118657</v>
      </c>
      <c r="J187" s="13">
        <v>416433392</v>
      </c>
      <c r="K187" s="13">
        <v>433189259</v>
      </c>
      <c r="L187" s="13">
        <v>3133299026</v>
      </c>
      <c r="M187" s="13">
        <v>1598941651</v>
      </c>
      <c r="N187" s="13">
        <v>887577069</v>
      </c>
      <c r="O187" s="13">
        <v>1193875648</v>
      </c>
      <c r="P187" s="13">
        <v>870616971</v>
      </c>
      <c r="Q187" s="13">
        <v>644464061</v>
      </c>
      <c r="R187" s="13">
        <v>717285723</v>
      </c>
      <c r="S187" s="13">
        <v>914924110</v>
      </c>
      <c r="T187" s="13">
        <v>817367878</v>
      </c>
    </row>
    <row r="188" spans="1:20" ht="12.75" hidden="1">
      <c r="A188" s="11" t="s">
        <v>208</v>
      </c>
      <c r="B188" s="13">
        <v>464678000</v>
      </c>
      <c r="C188" s="13">
        <v>392538231</v>
      </c>
      <c r="D188" s="13">
        <v>985954858</v>
      </c>
      <c r="E188" s="13">
        <v>371980730</v>
      </c>
      <c r="F188" s="13">
        <v>232843789</v>
      </c>
      <c r="G188" s="13">
        <v>342694511</v>
      </c>
      <c r="H188" s="13">
        <v>191190250</v>
      </c>
      <c r="I188" s="13">
        <v>1483000000</v>
      </c>
      <c r="J188" s="13">
        <v>405104622</v>
      </c>
      <c r="K188" s="13">
        <v>514507579</v>
      </c>
      <c r="L188" s="13">
        <v>1378121655</v>
      </c>
      <c r="M188" s="13">
        <v>143539649</v>
      </c>
      <c r="N188" s="13">
        <v>857080266</v>
      </c>
      <c r="O188" s="13">
        <v>700997940</v>
      </c>
      <c r="P188" s="13">
        <v>238481648</v>
      </c>
      <c r="Q188" s="13">
        <v>165426145</v>
      </c>
      <c r="R188" s="13">
        <v>273021673</v>
      </c>
      <c r="S188" s="13">
        <v>136693157</v>
      </c>
      <c r="T188" s="13">
        <v>595404965</v>
      </c>
    </row>
    <row r="189" spans="1:20" ht="12.75" hidden="1">
      <c r="A189" s="11" t="s">
        <v>209</v>
      </c>
      <c r="B189" s="13">
        <v>100000000</v>
      </c>
      <c r="C189" s="13">
        <v>168752029</v>
      </c>
      <c r="D189" s="13">
        <v>15020305</v>
      </c>
      <c r="E189" s="13">
        <v>155427606</v>
      </c>
      <c r="F189" s="13">
        <v>424644020</v>
      </c>
      <c r="G189" s="13">
        <v>129684172</v>
      </c>
      <c r="H189" s="13">
        <v>190000000</v>
      </c>
      <c r="I189" s="13">
        <v>18624000</v>
      </c>
      <c r="J189" s="13">
        <v>274737301</v>
      </c>
      <c r="K189" s="13">
        <v>216830</v>
      </c>
      <c r="L189" s="13">
        <v>1131776000</v>
      </c>
      <c r="M189" s="13">
        <v>429354264</v>
      </c>
      <c r="N189" s="13">
        <v>415000000</v>
      </c>
      <c r="O189" s="13">
        <v>691663336</v>
      </c>
      <c r="P189" s="13">
        <v>240000000</v>
      </c>
      <c r="Q189" s="13">
        <v>405232239</v>
      </c>
      <c r="R189" s="13">
        <v>580175563</v>
      </c>
      <c r="S189" s="13">
        <v>373750359</v>
      </c>
      <c r="T189" s="13">
        <v>435722882</v>
      </c>
    </row>
    <row r="190" spans="1:20" ht="12.75" hidden="1">
      <c r="A190" s="11" t="s">
        <v>210</v>
      </c>
      <c r="B190" s="13">
        <v>112800000</v>
      </c>
      <c r="C190" s="13">
        <v>347577330</v>
      </c>
      <c r="D190" s="13">
        <v>971404837</v>
      </c>
      <c r="E190" s="13">
        <v>412038381</v>
      </c>
      <c r="F190" s="13">
        <v>136604367</v>
      </c>
      <c r="G190" s="13">
        <v>240006907</v>
      </c>
      <c r="H190" s="13">
        <v>77791175</v>
      </c>
      <c r="I190" s="13">
        <v>1922017473</v>
      </c>
      <c r="J190" s="13">
        <v>119818302</v>
      </c>
      <c r="K190" s="13">
        <v>418677079</v>
      </c>
      <c r="L190" s="13">
        <v>1259630020</v>
      </c>
      <c r="M190" s="13">
        <v>1169587387</v>
      </c>
      <c r="N190" s="13">
        <v>417577069</v>
      </c>
      <c r="O190" s="13">
        <v>475662312</v>
      </c>
      <c r="P190" s="13">
        <v>605337298</v>
      </c>
      <c r="Q190" s="13">
        <v>232394022</v>
      </c>
      <c r="R190" s="13">
        <v>87508754</v>
      </c>
      <c r="S190" s="13">
        <v>173402796</v>
      </c>
      <c r="T190" s="13">
        <v>304266056</v>
      </c>
    </row>
    <row r="191" spans="1:20" ht="12.75" hidden="1">
      <c r="A191" s="11" t="s">
        <v>211</v>
      </c>
      <c r="B191" s="13">
        <v>0</v>
      </c>
      <c r="C191" s="13">
        <v>294530916</v>
      </c>
      <c r="D191" s="13">
        <v>0</v>
      </c>
      <c r="E191" s="13">
        <v>90000000</v>
      </c>
      <c r="F191" s="13">
        <v>21970000</v>
      </c>
      <c r="G191" s="13">
        <v>0</v>
      </c>
      <c r="H191" s="13">
        <v>0</v>
      </c>
      <c r="I191" s="13">
        <v>0</v>
      </c>
      <c r="J191" s="13">
        <v>44489736</v>
      </c>
      <c r="K191" s="13">
        <v>0</v>
      </c>
      <c r="L191" s="13">
        <v>100000000</v>
      </c>
      <c r="M191" s="13">
        <v>63336000</v>
      </c>
      <c r="N191" s="13">
        <v>0</v>
      </c>
      <c r="O191" s="13">
        <v>100000000</v>
      </c>
      <c r="P191" s="13">
        <v>0</v>
      </c>
      <c r="Q191" s="13">
        <v>88000000</v>
      </c>
      <c r="R191" s="13">
        <v>97976000</v>
      </c>
      <c r="S191" s="13">
        <v>0</v>
      </c>
      <c r="T191" s="13">
        <v>185500000</v>
      </c>
    </row>
    <row r="192" spans="1:20" ht="12.75" hidden="1">
      <c r="A192" s="11" t="s">
        <v>212</v>
      </c>
      <c r="B192" s="13">
        <v>1422977000</v>
      </c>
      <c r="C192" s="13">
        <v>1439119355</v>
      </c>
      <c r="D192" s="13">
        <v>1986416087</v>
      </c>
      <c r="E192" s="13">
        <v>3621850582</v>
      </c>
      <c r="F192" s="13">
        <v>899208346</v>
      </c>
      <c r="G192" s="13">
        <v>1103376697</v>
      </c>
      <c r="H192" s="13">
        <v>750816009</v>
      </c>
      <c r="I192" s="13">
        <v>1100237700</v>
      </c>
      <c r="J192" s="13">
        <v>1303880373</v>
      </c>
      <c r="K192" s="13">
        <v>1730691625</v>
      </c>
      <c r="L192" s="13">
        <v>3050582704</v>
      </c>
      <c r="M192" s="13">
        <v>927827328</v>
      </c>
      <c r="N192" s="13">
        <v>1318091760</v>
      </c>
      <c r="O192" s="13">
        <v>2505700515</v>
      </c>
      <c r="P192" s="13">
        <v>1281636013</v>
      </c>
      <c r="Q192" s="13">
        <v>917310001</v>
      </c>
      <c r="R192" s="13">
        <v>1068094474</v>
      </c>
      <c r="S192" s="13">
        <v>898286441</v>
      </c>
      <c r="T192" s="13">
        <v>2134688200</v>
      </c>
    </row>
    <row r="193" spans="1:20" ht="12.75" hidden="1">
      <c r="A193" s="11" t="s">
        <v>213</v>
      </c>
      <c r="B193" s="13">
        <v>2108000</v>
      </c>
      <c r="C193" s="13">
        <v>21915938</v>
      </c>
      <c r="D193" s="13">
        <v>61303524</v>
      </c>
      <c r="E193" s="13">
        <v>25063532</v>
      </c>
      <c r="F193" s="13">
        <v>25515433</v>
      </c>
      <c r="G193" s="13">
        <v>2991070</v>
      </c>
      <c r="H193" s="13">
        <v>60578004</v>
      </c>
      <c r="I193" s="13">
        <v>113606000</v>
      </c>
      <c r="J193" s="13">
        <v>17921638</v>
      </c>
      <c r="K193" s="13">
        <v>40237428</v>
      </c>
      <c r="L193" s="13">
        <v>64894113</v>
      </c>
      <c r="M193" s="13">
        <v>12174000</v>
      </c>
      <c r="N193" s="13">
        <v>58403999</v>
      </c>
      <c r="O193" s="13">
        <v>27951948</v>
      </c>
      <c r="P193" s="13">
        <v>25999996</v>
      </c>
      <c r="Q193" s="13">
        <v>31943651</v>
      </c>
      <c r="R193" s="13">
        <v>23348776</v>
      </c>
      <c r="S193" s="13">
        <v>23080800</v>
      </c>
      <c r="T193" s="13">
        <v>23539500</v>
      </c>
    </row>
  </sheetData>
  <sheetProtection/>
  <mergeCells count="1">
    <mergeCell ref="A1:T1"/>
  </mergeCells>
  <printOptions/>
  <pageMargins left="0.75" right="0.75" top="1" bottom="1" header="0.5" footer="0.5"/>
  <pageSetup horizontalDpi="1200" verticalDpi="1200" orientation="landscape" paperSize="9" scale="80" r:id="rId1"/>
  <rowBreaks count="3" manualBreakCount="3">
    <brk id="37" max="255" man="1"/>
    <brk id="75" max="255" man="1"/>
    <brk id="1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cp:lastPrinted>2015-11-05T15:15:38Z</cp:lastPrinted>
  <dcterms:created xsi:type="dcterms:W3CDTF">2015-11-05T15:12:36Z</dcterms:created>
  <dcterms:modified xsi:type="dcterms:W3CDTF">2015-11-05T15:16:17Z</dcterms:modified>
  <cp:category/>
  <cp:version/>
  <cp:contentType/>
  <cp:contentStatus/>
</cp:coreProperties>
</file>