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FS" sheetId="1" r:id="rId1"/>
  </sheets>
  <externalReferences>
    <externalReference r:id="rId4"/>
  </externalReferences>
  <definedNames>
    <definedName name="_xlnm.Print_Titles" localSheetId="0">'FS'!$A:$A,'FS'!$1:$6</definedName>
  </definedNames>
  <calcPr fullCalcOnLoad="1"/>
</workbook>
</file>

<file path=xl/sharedStrings.xml><?xml version="1.0" encoding="utf-8"?>
<sst xmlns="http://schemas.openxmlformats.org/spreadsheetml/2006/main" count="262" uniqueCount="222">
  <si>
    <t xml:space="preserve">Summarised Outcome: Municipal Budget and Benchmarking Engagement - 2016/17 Budget vs Original Budget 2015/16 </t>
  </si>
  <si>
    <t>Location</t>
  </si>
  <si>
    <t>MAN</t>
  </si>
  <si>
    <t>FS161</t>
  </si>
  <si>
    <t>FS162</t>
  </si>
  <si>
    <t>FS163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</si>
  <si>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</si>
  <si>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</si>
  <si>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</si>
  <si>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</si>
  <si>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</si>
  <si>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</si>
  <si>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</si>
  <si>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</si>
  <si>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</si>
  <si>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</si>
  <si>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</si>
  <si>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</si>
  <si>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</si>
  <si>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</si>
  <si>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</si>
  <si>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</si>
  <si>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</si>
  <si>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</si>
  <si>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</si>
  <si>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Mangaung</t>
  </si>
  <si>
    <t>Letsemeng</t>
  </si>
  <si>
    <t>Kopanong</t>
  </si>
  <si>
    <t>Mohokare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</si>
  <si>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</si>
  <si>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</si>
  <si>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</si>
  <si>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</si>
  <si>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</si>
  <si>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</si>
  <si>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</si>
  <si>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</si>
  <si>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</si>
  <si>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</si>
  <si>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</si>
  <si>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</si>
  <si>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</si>
  <si>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</t>
  </si>
  <si>
    <t>Moqhaka</t>
  </si>
  <si>
    <t>Ngwathe</t>
  </si>
  <si>
    <t>Metsimaholo</t>
  </si>
  <si>
    <t>Mafube</t>
  </si>
  <si>
    <t>Fezile</t>
  </si>
  <si>
    <t>(H)</t>
  </si>
  <si>
    <t>(M)</t>
  </si>
  <si>
    <t>(L)</t>
  </si>
  <si>
    <t>Mofutsanyana (L)</t>
  </si>
  <si>
    <t>Dabi (L)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</si>
  <si>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</si>
  <si>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</si>
  <si>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</si>
  <si>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</si>
  <si>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</si>
  <si>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</si>
  <si>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</si>
  <si>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</si>
  <si>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</si>
  <si>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</si>
  <si>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</si>
  <si>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</si>
  <si>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</si>
  <si>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</si>
  <si>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</si>
  <si>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</si>
  <si>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</si>
  <si>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</si>
  <si>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</si>
  <si>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</si>
  <si>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</si>
  <si>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</si>
  <si>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</si>
  <si>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</si>
  <si>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</si>
  <si>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</si>
  <si>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</si>
  <si>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</si>
  <si>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</si>
  <si>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</si>
  <si>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</si>
  <si>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</si>
  <si>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</si>
  <si>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</si>
  <si>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</si>
  <si>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</si>
  <si>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</si>
  <si>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</si>
  <si>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</si>
  <si>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</si>
  <si>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</si>
  <si>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</si>
  <si>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</si>
  <si>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</si>
  <si>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</si>
  <si>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</si>
  <si>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</si>
  <si>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</si>
  <si>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</si>
  <si>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</si>
  <si>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</si>
  <si>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</si>
  <si>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</si>
  <si>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</si>
  <si>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</si>
  <si>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</si>
  <si>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</si>
  <si>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</si>
  <si>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</si>
  <si>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</si>
  <si>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</si>
  <si>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</si>
  <si>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</si>
  <si>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</si>
  <si>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</si>
  <si>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</si>
  <si>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</si>
  <si>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</si>
  <si>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</si>
  <si>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</si>
  <si>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</si>
  <si>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</si>
  <si>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</si>
  <si>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</si>
  <si>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</si>
  <si>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</si>
  <si>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</si>
  <si>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</si>
  <si>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</si>
  <si>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</si>
  <si>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</si>
  <si>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</si>
  <si>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</si>
  <si>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</si>
  <si>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</si>
  <si>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</si>
  <si>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</si>
  <si>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</si>
  <si>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</si>
  <si>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</si>
  <si>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</si>
  <si>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</si>
  <si>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</si>
  <si>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</si>
  <si>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</si>
  <si>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</si>
  <si>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</si>
  <si>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</si>
  <si>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</si>
  <si>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</si>
  <si>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</si>
  <si>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</si>
  <si>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</si>
  <si>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</si>
  <si>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</si>
  <si>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</si>
  <si>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</si>
  <si>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</si>
  <si>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</si>
  <si>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</si>
  <si>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</si>
  <si>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</si>
  <si>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</si>
  <si>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</si>
  <si>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</si>
  <si>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</si>
  <si>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</si>
  <si>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</si>
  <si>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</si>
  <si>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</si>
  <si>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</si>
  <si>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</si>
  <si>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</si>
  <si>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</si>
  <si>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</si>
  <si>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</si>
  <si>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</si>
  <si>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</si>
  <si>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2015/16</t>
  </si>
  <si>
    <t>Property Rates Revenue</t>
  </si>
  <si>
    <t>Property Rates Revenue 2015/16</t>
  </si>
  <si>
    <t>Electricity Revenue</t>
  </si>
  <si>
    <t>Electricity Revenue 2015/16</t>
  </si>
  <si>
    <t>Water Revenue</t>
  </si>
  <si>
    <t>Water Revenue 2015/16</t>
  </si>
  <si>
    <t>Property Rates &amp; Service Charges</t>
  </si>
  <si>
    <t>Property Rates &amp; Service Charges 2015/16</t>
  </si>
  <si>
    <t>Operating Grant Revenue</t>
  </si>
  <si>
    <t>Operating Grant Revenue 2015/16</t>
  </si>
  <si>
    <t>Capital Grant Revenue</t>
  </si>
  <si>
    <t>Capital Grant Revenue 2015/16</t>
  </si>
  <si>
    <t>Total Operating Expenditure 2015/16</t>
  </si>
  <si>
    <t>Employee Costs</t>
  </si>
  <si>
    <t>Employee Costs 2015/16</t>
  </si>
  <si>
    <t>Overtime Costs</t>
  </si>
  <si>
    <t>Electricity Bulk Purchases</t>
  </si>
  <si>
    <t>Electricity Bulk Purchases 2015/16</t>
  </si>
  <si>
    <t>Water Bulk Purchases</t>
  </si>
  <si>
    <t>Water Bulk Purchases 2015/16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</si>
  <si>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</si>
  <si>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</si>
  <si>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</si>
  <si>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</si>
  <si>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</si>
  <si>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</si>
  <si>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</si>
  <si>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</si>
  <si>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</si>
  <si>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</si>
  <si>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</si>
  <si>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</si>
  <si>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</si>
  <si>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</si>
  <si>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</si>
  <si>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</si>
  <si>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</si>
  <si>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</si>
  <si>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</si>
  <si>
    <t>Source: National Treasury Local Government Database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</si>
</sst>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9A0000"/>
      </top>
      <bottom>
        <color indexed="63"/>
      </bottom>
    </border>
    <border>
      <left style="hair"/>
      <right>
        <color indexed="63"/>
      </right>
      <top style="thin">
        <color rgb="FF9A0000"/>
      </top>
      <bottom style="hair"/>
    </border>
    <border>
      <left>
        <color indexed="63"/>
      </left>
      <right>
        <color indexed="63"/>
      </right>
      <top style="thin">
        <color rgb="FF9A0000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>
        <color rgb="FF9A0000"/>
      </bottom>
    </border>
    <border>
      <left style="hair"/>
      <right style="hair"/>
      <top style="hair"/>
      <bottom style="thin">
        <color rgb="FF9A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19" fillId="0" borderId="15" xfId="0" applyFont="1" applyBorder="1" applyAlignment="1">
      <alignment/>
    </xf>
    <xf numFmtId="0" fontId="43" fillId="0" borderId="0" xfId="0" applyFont="1" applyBorder="1" applyAlignment="1">
      <alignment wrapText="1"/>
    </xf>
    <xf numFmtId="164" fontId="43" fillId="0" borderId="13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5" fontId="21" fillId="0" borderId="13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/>
    </xf>
    <xf numFmtId="0" fontId="44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166" fontId="23" fillId="0" borderId="13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44" fillId="0" borderId="17" xfId="0" applyNumberFormat="1" applyFont="1" applyBorder="1" applyAlignment="1">
      <alignment horizontal="right" wrapText="1"/>
    </xf>
    <xf numFmtId="164" fontId="44" fillId="0" borderId="13" xfId="0" applyNumberFormat="1" applyFont="1" applyBorder="1" applyAlignment="1">
      <alignment horizontal="right" wrapText="1"/>
    </xf>
    <xf numFmtId="165" fontId="23" fillId="0" borderId="13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3" xfId="0" applyNumberFormat="1" applyFont="1" applyBorder="1" applyAlignment="1">
      <alignment horizontal="right" wrapText="1"/>
    </xf>
    <xf numFmtId="166" fontId="44" fillId="0" borderId="17" xfId="0" applyNumberFormat="1" applyFont="1" applyBorder="1" applyAlignment="1">
      <alignment horizontal="right" wrapText="1"/>
    </xf>
    <xf numFmtId="166" fontId="44" fillId="0" borderId="13" xfId="0" applyNumberFormat="1" applyFont="1" applyBorder="1" applyAlignment="1">
      <alignment horizontal="right" wrapText="1"/>
    </xf>
    <xf numFmtId="167" fontId="44" fillId="0" borderId="17" xfId="0" applyNumberFormat="1" applyFont="1" applyBorder="1" applyAlignment="1">
      <alignment horizontal="right" wrapText="1"/>
    </xf>
    <xf numFmtId="167" fontId="44" fillId="0" borderId="13" xfId="0" applyNumberFormat="1" applyFont="1" applyBorder="1" applyAlignment="1">
      <alignment horizontal="right" wrapText="1"/>
    </xf>
    <xf numFmtId="168" fontId="44" fillId="0" borderId="13" xfId="0" applyNumberFormat="1" applyFont="1" applyBorder="1" applyAlignment="1">
      <alignment horizontal="right" wrapText="1"/>
    </xf>
    <xf numFmtId="168" fontId="44" fillId="0" borderId="17" xfId="0" applyNumberFormat="1" applyFont="1" applyBorder="1" applyAlignment="1">
      <alignment horizontal="right" wrapText="1"/>
    </xf>
    <xf numFmtId="169" fontId="43" fillId="0" borderId="13" xfId="0" applyNumberFormat="1" applyFont="1" applyBorder="1" applyAlignment="1">
      <alignment horizontal="right" wrapText="1"/>
    </xf>
    <xf numFmtId="167" fontId="21" fillId="0" borderId="13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3" xfId="0" applyNumberFormat="1" applyFont="1" applyBorder="1" applyAlignment="1">
      <alignment horizontal="right" wrapText="1"/>
    </xf>
    <xf numFmtId="164" fontId="21" fillId="0" borderId="13" xfId="0" applyNumberFormat="1" applyFont="1" applyBorder="1" applyAlignment="1">
      <alignment horizontal="right" wrapText="1"/>
    </xf>
    <xf numFmtId="169" fontId="43" fillId="0" borderId="17" xfId="0" applyNumberFormat="1" applyFont="1" applyBorder="1" applyAlignment="1">
      <alignment horizontal="right" wrapText="1"/>
    </xf>
    <xf numFmtId="0" fontId="43" fillId="0" borderId="18" xfId="0" applyFont="1" applyBorder="1" applyAlignment="1">
      <alignment wrapText="1"/>
    </xf>
    <xf numFmtId="168" fontId="43" fillId="0" borderId="19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164" fontId="44" fillId="0" borderId="15" xfId="0" applyNumberFormat="1" applyFont="1" applyBorder="1" applyAlignment="1">
      <alignment horizontal="right" wrapText="1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.%20Consolidate%20benchmark%20report%20-%203%20Nov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0.7109375" style="6" customWidth="1"/>
    <col min="2" max="55" width="10.7109375" style="6" customWidth="1"/>
    <col min="56" max="16384" width="9.140625" style="6" customWidth="1"/>
  </cols>
  <sheetData>
    <row r="1" spans="1:2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>
      <c r="A2" s="3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</row>
    <row r="4" spans="1:24" ht="25.5">
      <c r="A4" s="7"/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  <c r="P4" s="8" t="s">
        <v>39</v>
      </c>
      <c r="Q4" s="8" t="s">
        <v>40</v>
      </c>
      <c r="R4" s="8" t="s">
        <v>41</v>
      </c>
      <c r="S4" s="8" t="s">
        <v>42</v>
      </c>
      <c r="T4" s="8" t="s">
        <v>43</v>
      </c>
      <c r="U4" s="8" t="s">
        <v>44</v>
      </c>
      <c r="V4" s="8" t="s">
        <v>45</v>
      </c>
      <c r="W4" s="8" t="s">
        <v>46</v>
      </c>
      <c r="X4" s="8" t="s">
        <v>47</v>
      </c>
    </row>
    <row r="5" spans="1:24" ht="25.5">
      <c r="A5" s="7"/>
      <c r="B5" s="8" t="s">
        <v>48</v>
      </c>
      <c r="C5" s="8" t="s">
        <v>49</v>
      </c>
      <c r="D5" s="8" t="s">
        <v>49</v>
      </c>
      <c r="E5" s="8" t="s">
        <v>50</v>
      </c>
      <c r="F5" s="8" t="s">
        <v>50</v>
      </c>
      <c r="G5" s="8" t="s">
        <v>50</v>
      </c>
      <c r="H5" s="8" t="s">
        <v>50</v>
      </c>
      <c r="I5" s="8" t="s">
        <v>49</v>
      </c>
      <c r="J5" s="8" t="s">
        <v>48</v>
      </c>
      <c r="K5" s="8" t="s">
        <v>49</v>
      </c>
      <c r="L5" s="8" t="s">
        <v>50</v>
      </c>
      <c r="M5" s="8" t="s">
        <v>49</v>
      </c>
      <c r="N5" s="8" t="s">
        <v>49</v>
      </c>
      <c r="O5" s="8" t="s">
        <v>49</v>
      </c>
      <c r="P5" s="8" t="s">
        <v>48</v>
      </c>
      <c r="Q5" s="8" t="s">
        <v>50</v>
      </c>
      <c r="R5" s="8" t="s">
        <v>49</v>
      </c>
      <c r="S5" s="8" t="s">
        <v>51</v>
      </c>
      <c r="T5" s="8" t="s">
        <v>48</v>
      </c>
      <c r="U5" s="8" t="s">
        <v>49</v>
      </c>
      <c r="V5" s="8" t="s">
        <v>48</v>
      </c>
      <c r="W5" s="8" t="s">
        <v>49</v>
      </c>
      <c r="X5" s="8" t="s">
        <v>52</v>
      </c>
    </row>
    <row r="6" spans="1:24" ht="12.7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11" t="s">
        <v>54</v>
      </c>
      <c r="B7" s="12">
        <v>6641626548</v>
      </c>
      <c r="C7" s="12">
        <v>110575000</v>
      </c>
      <c r="D7" s="12">
        <v>235219498</v>
      </c>
      <c r="E7" s="12">
        <v>150010366</v>
      </c>
      <c r="F7" s="12">
        <v>52618112</v>
      </c>
      <c r="G7" s="12">
        <v>228103217</v>
      </c>
      <c r="H7" s="12">
        <v>83116402</v>
      </c>
      <c r="I7" s="12">
        <v>136070375</v>
      </c>
      <c r="J7" s="12">
        <v>2041472840</v>
      </c>
      <c r="K7" s="12">
        <v>388686000</v>
      </c>
      <c r="L7" s="12">
        <v>118399900</v>
      </c>
      <c r="M7" s="12">
        <v>450648630</v>
      </c>
      <c r="N7" s="12">
        <v>704224351</v>
      </c>
      <c r="O7" s="12">
        <v>307805268</v>
      </c>
      <c r="P7" s="12">
        <v>1627864778</v>
      </c>
      <c r="Q7" s="12">
        <v>125686480</v>
      </c>
      <c r="R7" s="12">
        <v>207998901</v>
      </c>
      <c r="S7" s="12">
        <v>107116166</v>
      </c>
      <c r="T7" s="12">
        <v>736572074</v>
      </c>
      <c r="U7" s="12">
        <v>612959475</v>
      </c>
      <c r="V7" s="12">
        <v>980306390</v>
      </c>
      <c r="W7" s="12">
        <v>195792996</v>
      </c>
      <c r="X7" s="12">
        <v>149547000</v>
      </c>
    </row>
    <row r="8" spans="1:24" ht="12.75">
      <c r="A8" s="13" t="s">
        <v>55</v>
      </c>
      <c r="B8" s="12">
        <v>6598468274</v>
      </c>
      <c r="C8" s="12">
        <v>147888412</v>
      </c>
      <c r="D8" s="12">
        <v>307530083</v>
      </c>
      <c r="E8" s="12">
        <v>167231705</v>
      </c>
      <c r="F8" s="12">
        <v>54418112</v>
      </c>
      <c r="G8" s="12">
        <v>228102500</v>
      </c>
      <c r="H8" s="12">
        <v>83101806</v>
      </c>
      <c r="I8" s="12">
        <v>158209089</v>
      </c>
      <c r="J8" s="12">
        <v>2036734910</v>
      </c>
      <c r="K8" s="12">
        <v>388422242</v>
      </c>
      <c r="L8" s="12">
        <v>117700000</v>
      </c>
      <c r="M8" s="12">
        <v>440992040</v>
      </c>
      <c r="N8" s="12">
        <v>698504995</v>
      </c>
      <c r="O8" s="12">
        <v>307425180</v>
      </c>
      <c r="P8" s="12">
        <v>1555464780</v>
      </c>
      <c r="Q8" s="12">
        <v>125635347</v>
      </c>
      <c r="R8" s="12">
        <v>206239506</v>
      </c>
      <c r="S8" s="12">
        <v>104704077</v>
      </c>
      <c r="T8" s="12">
        <v>720107870</v>
      </c>
      <c r="U8" s="12">
        <v>738410598</v>
      </c>
      <c r="V8" s="12">
        <v>998836490</v>
      </c>
      <c r="W8" s="12">
        <v>186259230</v>
      </c>
      <c r="X8" s="12">
        <v>151616000</v>
      </c>
    </row>
    <row r="9" spans="1:24" ht="12.75">
      <c r="A9" s="13" t="s">
        <v>56</v>
      </c>
      <c r="B9" s="12">
        <f>+B7-B8</f>
        <v>43158274</v>
      </c>
      <c r="C9" s="12">
        <f aca="true" t="shared" si="0" ref="C9:X9">+C7-C8</f>
        <v>-37313412</v>
      </c>
      <c r="D9" s="12">
        <f t="shared" si="0"/>
        <v>-72310585</v>
      </c>
      <c r="E9" s="12">
        <f t="shared" si="0"/>
        <v>-17221339</v>
      </c>
      <c r="F9" s="12">
        <f t="shared" si="0"/>
        <v>-1800000</v>
      </c>
      <c r="G9" s="12">
        <f t="shared" si="0"/>
        <v>717</v>
      </c>
      <c r="H9" s="12">
        <f t="shared" si="0"/>
        <v>14596</v>
      </c>
      <c r="I9" s="12">
        <f t="shared" si="0"/>
        <v>-22138714</v>
      </c>
      <c r="J9" s="12">
        <f t="shared" si="0"/>
        <v>4737930</v>
      </c>
      <c r="K9" s="12">
        <f t="shared" si="0"/>
        <v>263758</v>
      </c>
      <c r="L9" s="12">
        <f t="shared" si="0"/>
        <v>699900</v>
      </c>
      <c r="M9" s="12">
        <f t="shared" si="0"/>
        <v>9656590</v>
      </c>
      <c r="N9" s="12">
        <f t="shared" si="0"/>
        <v>5719356</v>
      </c>
      <c r="O9" s="12">
        <f t="shared" si="0"/>
        <v>380088</v>
      </c>
      <c r="P9" s="12">
        <f t="shared" si="0"/>
        <v>72399998</v>
      </c>
      <c r="Q9" s="12">
        <f t="shared" si="0"/>
        <v>51133</v>
      </c>
      <c r="R9" s="12">
        <f t="shared" si="0"/>
        <v>1759395</v>
      </c>
      <c r="S9" s="12">
        <f t="shared" si="0"/>
        <v>2412089</v>
      </c>
      <c r="T9" s="12">
        <f t="shared" si="0"/>
        <v>16464204</v>
      </c>
      <c r="U9" s="12">
        <f t="shared" si="0"/>
        <v>-125451123</v>
      </c>
      <c r="V9" s="12">
        <f t="shared" si="0"/>
        <v>-18530100</v>
      </c>
      <c r="W9" s="12">
        <f t="shared" si="0"/>
        <v>9533766</v>
      </c>
      <c r="X9" s="12">
        <f t="shared" si="0"/>
        <v>-2069000</v>
      </c>
    </row>
    <row r="10" spans="1:24" ht="12.75">
      <c r="A10" s="13" t="s">
        <v>57</v>
      </c>
      <c r="B10" s="12">
        <v>780214097</v>
      </c>
      <c r="C10" s="12">
        <v>-5715929</v>
      </c>
      <c r="D10" s="12">
        <v>65962848</v>
      </c>
      <c r="E10" s="12">
        <v>3356116</v>
      </c>
      <c r="F10" s="12">
        <v>-1799976</v>
      </c>
      <c r="G10" s="12">
        <v>23364083</v>
      </c>
      <c r="H10" s="12">
        <v>10079682</v>
      </c>
      <c r="I10" s="12">
        <v>5285137</v>
      </c>
      <c r="J10" s="12">
        <v>4176062</v>
      </c>
      <c r="K10" s="12">
        <v>54213593</v>
      </c>
      <c r="L10" s="12">
        <v>23865128</v>
      </c>
      <c r="M10" s="12">
        <v>-935782</v>
      </c>
      <c r="N10" s="12">
        <v>182896642</v>
      </c>
      <c r="O10" s="12">
        <v>-30213742</v>
      </c>
      <c r="P10" s="12">
        <v>129050002</v>
      </c>
      <c r="Q10" s="12">
        <v>-25027541</v>
      </c>
      <c r="R10" s="12">
        <v>-7649749</v>
      </c>
      <c r="S10" s="12">
        <v>-4</v>
      </c>
      <c r="T10" s="12">
        <v>6419222</v>
      </c>
      <c r="U10" s="12">
        <v>27437011</v>
      </c>
      <c r="V10" s="12">
        <v>19000544</v>
      </c>
      <c r="W10" s="12">
        <v>-29555973</v>
      </c>
      <c r="X10" s="12">
        <v>77270146</v>
      </c>
    </row>
    <row r="11" spans="1:24" ht="12.75">
      <c r="A11" s="13" t="s">
        <v>58</v>
      </c>
      <c r="B11" s="12">
        <v>302604130</v>
      </c>
      <c r="C11" s="12">
        <v>-7715929</v>
      </c>
      <c r="D11" s="12">
        <v>556592</v>
      </c>
      <c r="E11" s="12">
        <v>3156116</v>
      </c>
      <c r="F11" s="12">
        <v>-1799976</v>
      </c>
      <c r="G11" s="12">
        <v>23364083</v>
      </c>
      <c r="H11" s="12">
        <v>-3991967</v>
      </c>
      <c r="I11" s="12">
        <v>-1070294</v>
      </c>
      <c r="J11" s="12">
        <v>326500062</v>
      </c>
      <c r="K11" s="12">
        <v>39337009</v>
      </c>
      <c r="L11" s="12">
        <v>5795785</v>
      </c>
      <c r="M11" s="12">
        <v>-4637782</v>
      </c>
      <c r="N11" s="12">
        <v>182896642</v>
      </c>
      <c r="O11" s="12">
        <v>-37483027</v>
      </c>
      <c r="P11" s="12">
        <v>126050003</v>
      </c>
      <c r="Q11" s="12">
        <v>-21802840</v>
      </c>
      <c r="R11" s="12">
        <v>-7654749</v>
      </c>
      <c r="S11" s="12">
        <v>-4</v>
      </c>
      <c r="T11" s="12">
        <v>-24140778</v>
      </c>
      <c r="U11" s="12">
        <v>22437012</v>
      </c>
      <c r="V11" s="12">
        <v>18268544</v>
      </c>
      <c r="W11" s="12">
        <v>-29555973</v>
      </c>
      <c r="X11" s="12">
        <v>-5397854</v>
      </c>
    </row>
    <row r="12" spans="1:24" ht="12.75">
      <c r="A12" s="13" t="s">
        <v>59</v>
      </c>
      <c r="B12" s="12">
        <f>IF((B144+B145)=0,0,(B146-(B151-(((B148+B149+B150)*(B143/(B144+B145)))-B147))))</f>
        <v>51474802.70688105</v>
      </c>
      <c r="C12" s="12">
        <f aca="true" t="shared" si="1" ref="C12:X12">IF((C144+C145)=0,0,(C146-(C151-(((C148+C149+C150)*(C143/(C144+C145)))-C147))))</f>
        <v>44005820.20778346</v>
      </c>
      <c r="D12" s="12">
        <f t="shared" si="1"/>
        <v>-132939870.56237465</v>
      </c>
      <c r="E12" s="12">
        <f t="shared" si="1"/>
        <v>2921249.3658185303</v>
      </c>
      <c r="F12" s="12">
        <f t="shared" si="1"/>
        <v>-6440000</v>
      </c>
      <c r="G12" s="12">
        <f t="shared" si="1"/>
        <v>934220.7953151278</v>
      </c>
      <c r="H12" s="12">
        <f t="shared" si="1"/>
        <v>6895160.1911618635</v>
      </c>
      <c r="I12" s="12">
        <f t="shared" si="1"/>
        <v>6646382.958615383</v>
      </c>
      <c r="J12" s="12">
        <f t="shared" si="1"/>
        <v>426681054.92661</v>
      </c>
      <c r="K12" s="12">
        <f t="shared" si="1"/>
        <v>-155327883.71232164</v>
      </c>
      <c r="L12" s="12">
        <f t="shared" si="1"/>
        <v>27303000</v>
      </c>
      <c r="M12" s="12">
        <f t="shared" si="1"/>
        <v>214996600.38727242</v>
      </c>
      <c r="N12" s="12">
        <f t="shared" si="1"/>
        <v>-146155072.58280897</v>
      </c>
      <c r="O12" s="12">
        <f t="shared" si="1"/>
        <v>-99878413.85780741</v>
      </c>
      <c r="P12" s="12">
        <f t="shared" si="1"/>
        <v>34572447.76727474</v>
      </c>
      <c r="Q12" s="12">
        <f t="shared" si="1"/>
        <v>-13896939.339577815</v>
      </c>
      <c r="R12" s="12">
        <f t="shared" si="1"/>
        <v>191800581.02176237</v>
      </c>
      <c r="S12" s="12">
        <f t="shared" si="1"/>
        <v>-22996108.65421757</v>
      </c>
      <c r="T12" s="12">
        <f t="shared" si="1"/>
        <v>-4405685.323563233</v>
      </c>
      <c r="U12" s="12">
        <f t="shared" si="1"/>
        <v>155419546.0288754</v>
      </c>
      <c r="V12" s="12">
        <f t="shared" si="1"/>
        <v>15130902.675732464</v>
      </c>
      <c r="W12" s="12">
        <f t="shared" si="1"/>
        <v>-20723248.28293571</v>
      </c>
      <c r="X12" s="12">
        <f t="shared" si="1"/>
        <v>81102000</v>
      </c>
    </row>
    <row r="13" spans="1:24" ht="12.75">
      <c r="A13" s="13" t="s">
        <v>60</v>
      </c>
      <c r="B13" s="14">
        <f>IF(((B152+B153+(B154*B155/100))/12)=0,0,B10/((B152+B153+(B154*B155/100))/12))</f>
        <v>1.7136489782105304</v>
      </c>
      <c r="C13" s="14">
        <f aca="true" t="shared" si="2" ref="C13:X13">IF(((C152+C153+(C154*C155/100))/12)=0,0,C10/((C152+C153+(C154*C155/100))/12))</f>
        <v>-0.6608251561241946</v>
      </c>
      <c r="D13" s="14">
        <f t="shared" si="2"/>
        <v>3.9128419771984926</v>
      </c>
      <c r="E13" s="14">
        <f t="shared" si="2"/>
        <v>0.3424124505678879</v>
      </c>
      <c r="F13" s="14">
        <f t="shared" si="2"/>
        <v>-0.46763294315021353</v>
      </c>
      <c r="G13" s="14">
        <f t="shared" si="2"/>
        <v>1.6373585388287855</v>
      </c>
      <c r="H13" s="14">
        <f t="shared" si="2"/>
        <v>1.6655955945060785</v>
      </c>
      <c r="I13" s="14">
        <f t="shared" si="2"/>
        <v>0.558228957771743</v>
      </c>
      <c r="J13" s="14">
        <f t="shared" si="2"/>
        <v>0.0286646147666443</v>
      </c>
      <c r="K13" s="14">
        <f t="shared" si="2"/>
        <v>1.9343388584485637</v>
      </c>
      <c r="L13" s="14">
        <f t="shared" si="2"/>
        <v>3.1099986955624708</v>
      </c>
      <c r="M13" s="14">
        <f t="shared" si="2"/>
        <v>-0.03142554476791472</v>
      </c>
      <c r="N13" s="14">
        <f t="shared" si="2"/>
        <v>4.081017559474249</v>
      </c>
      <c r="O13" s="14">
        <f t="shared" si="2"/>
        <v>-1.7801297037121027</v>
      </c>
      <c r="P13" s="14">
        <f t="shared" si="2"/>
        <v>1.2034491224332335</v>
      </c>
      <c r="Q13" s="14">
        <f t="shared" si="2"/>
        <v>-2.847676619127647</v>
      </c>
      <c r="R13" s="14">
        <f t="shared" si="2"/>
        <v>-0.5187517693236865</v>
      </c>
      <c r="S13" s="14">
        <f t="shared" si="2"/>
        <v>-6.12916282076597E-07</v>
      </c>
      <c r="T13" s="14">
        <f t="shared" si="2"/>
        <v>0.1309821589486</v>
      </c>
      <c r="U13" s="14">
        <f t="shared" si="2"/>
        <v>0.5528549090028427</v>
      </c>
      <c r="V13" s="14">
        <f t="shared" si="2"/>
        <v>0.2758670547901753</v>
      </c>
      <c r="W13" s="14">
        <f t="shared" si="2"/>
        <v>-2.5370762974202945</v>
      </c>
      <c r="X13" s="14">
        <f t="shared" si="2"/>
        <v>7.677621899115689</v>
      </c>
    </row>
    <row r="14" spans="1:24" ht="12.75">
      <c r="A14" s="15" t="s">
        <v>61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2.75">
      <c r="A15" s="13" t="s">
        <v>62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>
      <c r="A16" s="18" t="s">
        <v>63</v>
      </c>
      <c r="B16" s="19">
        <f>IF(B156=0,0,(B7-B156)*100/B156)</f>
        <v>-1.4631587986955847</v>
      </c>
      <c r="C16" s="19">
        <f aca="true" t="shared" si="3" ref="C16:X16">IF(C156=0,0,(C7-C156)*100/C156)</f>
        <v>-16.81496660456621</v>
      </c>
      <c r="D16" s="19">
        <f t="shared" si="3"/>
        <v>1.4757404860897654</v>
      </c>
      <c r="E16" s="19">
        <f t="shared" si="3"/>
        <v>-2.177313408620296</v>
      </c>
      <c r="F16" s="19">
        <f t="shared" si="3"/>
        <v>0.5369941933121393</v>
      </c>
      <c r="G16" s="19">
        <f t="shared" si="3"/>
        <v>11.234150905328374</v>
      </c>
      <c r="H16" s="19">
        <f t="shared" si="3"/>
        <v>-5.349710607194681</v>
      </c>
      <c r="I16" s="19">
        <f t="shared" si="3"/>
        <v>4.054690480705192</v>
      </c>
      <c r="J16" s="19">
        <f t="shared" si="3"/>
        <v>4.545041085068054</v>
      </c>
      <c r="K16" s="19">
        <f t="shared" si="3"/>
        <v>10.609325781683657</v>
      </c>
      <c r="L16" s="19">
        <f t="shared" si="3"/>
        <v>0.5433933423913043</v>
      </c>
      <c r="M16" s="19">
        <f t="shared" si="3"/>
        <v>9.520853013649258</v>
      </c>
      <c r="N16" s="19">
        <f t="shared" si="3"/>
        <v>9.192720868268879</v>
      </c>
      <c r="O16" s="19">
        <f t="shared" si="3"/>
        <v>-1.0046237768274084</v>
      </c>
      <c r="P16" s="19">
        <f t="shared" si="3"/>
        <v>-22.450082250925124</v>
      </c>
      <c r="Q16" s="19">
        <f t="shared" si="3"/>
        <v>-15.289641077973785</v>
      </c>
      <c r="R16" s="19">
        <f t="shared" si="3"/>
        <v>-10.688746946794954</v>
      </c>
      <c r="S16" s="19">
        <f t="shared" si="3"/>
        <v>-1.5877418257503586</v>
      </c>
      <c r="T16" s="19">
        <f t="shared" si="3"/>
        <v>10.510952341657728</v>
      </c>
      <c r="U16" s="19">
        <f t="shared" si="3"/>
        <v>15.47579606703751</v>
      </c>
      <c r="V16" s="19">
        <f t="shared" si="3"/>
        <v>9.630107320051733</v>
      </c>
      <c r="W16" s="19">
        <f t="shared" si="3"/>
        <v>4.674842513391468</v>
      </c>
      <c r="X16" s="19">
        <f t="shared" si="3"/>
        <v>-0.12955703514735442</v>
      </c>
    </row>
    <row r="17" spans="1:24" ht="12.75">
      <c r="A17" s="20" t="s">
        <v>64</v>
      </c>
      <c r="B17" s="21">
        <f>IF(B158=0,0,(B157-B158)*100/B158)</f>
        <v>10.588279510680033</v>
      </c>
      <c r="C17" s="21">
        <f aca="true" t="shared" si="4" ref="C17:X17">IF(C158=0,0,(C157-C158)*100/C158)</f>
        <v>7.421567851526876</v>
      </c>
      <c r="D17" s="21">
        <f t="shared" si="4"/>
        <v>14.061885624872813</v>
      </c>
      <c r="E17" s="21">
        <f t="shared" si="4"/>
        <v>-39.512363860697455</v>
      </c>
      <c r="F17" s="21">
        <f t="shared" si="4"/>
        <v>0</v>
      </c>
      <c r="G17" s="21">
        <f t="shared" si="4"/>
        <v>59.99122589602054</v>
      </c>
      <c r="H17" s="21">
        <f t="shared" si="4"/>
        <v>-30.750875197167595</v>
      </c>
      <c r="I17" s="21">
        <f t="shared" si="4"/>
        <v>44.917105000654544</v>
      </c>
      <c r="J17" s="21">
        <f t="shared" si="4"/>
        <v>6.600000137436053</v>
      </c>
      <c r="K17" s="21">
        <f t="shared" si="4"/>
        <v>7.457237171151346</v>
      </c>
      <c r="L17" s="21">
        <f t="shared" si="4"/>
        <v>0</v>
      </c>
      <c r="M17" s="21">
        <f t="shared" si="4"/>
        <v>14.935064935064934</v>
      </c>
      <c r="N17" s="21">
        <f t="shared" si="4"/>
        <v>18.520229726403908</v>
      </c>
      <c r="O17" s="21">
        <f t="shared" si="4"/>
        <v>-1.9544416027062768</v>
      </c>
      <c r="P17" s="21">
        <f t="shared" si="4"/>
        <v>-22.24868913857678</v>
      </c>
      <c r="Q17" s="21">
        <f t="shared" si="4"/>
        <v>-46.80412641846134</v>
      </c>
      <c r="R17" s="21">
        <f t="shared" si="4"/>
        <v>-1.076276959723371</v>
      </c>
      <c r="S17" s="21">
        <f t="shared" si="4"/>
        <v>0</v>
      </c>
      <c r="T17" s="21">
        <f t="shared" si="4"/>
        <v>6.162513934889732</v>
      </c>
      <c r="U17" s="21">
        <f t="shared" si="4"/>
        <v>17.228162608439803</v>
      </c>
      <c r="V17" s="21">
        <f t="shared" si="4"/>
        <v>5.569489763990703</v>
      </c>
      <c r="W17" s="21">
        <f t="shared" si="4"/>
        <v>6.000001327494388</v>
      </c>
      <c r="X17" s="21">
        <f t="shared" si="4"/>
        <v>0</v>
      </c>
    </row>
    <row r="18" spans="1:24" ht="12.75">
      <c r="A18" s="20" t="s">
        <v>65</v>
      </c>
      <c r="B18" s="21">
        <f>IF(B160=0,0,(B159-B160)*100/B160)</f>
        <v>2.3393999120581563</v>
      </c>
      <c r="C18" s="21">
        <f aca="true" t="shared" si="5" ref="C18:X18">IF(C160=0,0,(C159-C160)*100/C160)</f>
        <v>-26.431394315183038</v>
      </c>
      <c r="D18" s="21">
        <f t="shared" si="5"/>
        <v>11.766156903889321</v>
      </c>
      <c r="E18" s="21">
        <f t="shared" si="5"/>
        <v>3.4304336948508394</v>
      </c>
      <c r="F18" s="21">
        <f t="shared" si="5"/>
        <v>0</v>
      </c>
      <c r="G18" s="21">
        <f t="shared" si="5"/>
        <v>12.351597541089365</v>
      </c>
      <c r="H18" s="21">
        <f t="shared" si="5"/>
        <v>-12.875263712218645</v>
      </c>
      <c r="I18" s="21">
        <f t="shared" si="5"/>
        <v>8.036176939900969</v>
      </c>
      <c r="J18" s="21">
        <f t="shared" si="5"/>
        <v>4.32144962071677</v>
      </c>
      <c r="K18" s="21">
        <f t="shared" si="5"/>
        <v>7.842142857992889</v>
      </c>
      <c r="L18" s="21">
        <f t="shared" si="5"/>
        <v>0</v>
      </c>
      <c r="M18" s="21">
        <f t="shared" si="5"/>
        <v>7.696111111111111</v>
      </c>
      <c r="N18" s="21">
        <f t="shared" si="5"/>
        <v>10.710372803346445</v>
      </c>
      <c r="O18" s="21">
        <f t="shared" si="5"/>
        <v>7.111118682595124</v>
      </c>
      <c r="P18" s="21">
        <f t="shared" si="5"/>
        <v>13.310263944223108</v>
      </c>
      <c r="Q18" s="21">
        <f t="shared" si="5"/>
        <v>-2.2915286449303562</v>
      </c>
      <c r="R18" s="21">
        <f t="shared" si="5"/>
        <v>6.161994497278963</v>
      </c>
      <c r="S18" s="21">
        <f t="shared" si="5"/>
        <v>0</v>
      </c>
      <c r="T18" s="21">
        <f t="shared" si="5"/>
        <v>11.127531609277789</v>
      </c>
      <c r="U18" s="21">
        <f t="shared" si="5"/>
        <v>8.30877336583161</v>
      </c>
      <c r="V18" s="21">
        <f t="shared" si="5"/>
        <v>16.78692237563675</v>
      </c>
      <c r="W18" s="21">
        <f t="shared" si="5"/>
        <v>0</v>
      </c>
      <c r="X18" s="21">
        <f t="shared" si="5"/>
        <v>0</v>
      </c>
    </row>
    <row r="19" spans="1:24" ht="12.75">
      <c r="A19" s="20" t="s">
        <v>66</v>
      </c>
      <c r="B19" s="21">
        <f>IF(B162=0,0,(B161-B162)*100/B162)</f>
        <v>-18.31651175992118</v>
      </c>
      <c r="C19" s="21">
        <f aca="true" t="shared" si="6" ref="C19:X19">IF(C162=0,0,(C161-C162)*100/C162)</f>
        <v>-3.8459366795359453</v>
      </c>
      <c r="D19" s="21">
        <f t="shared" si="6"/>
        <v>35.2075429184218</v>
      </c>
      <c r="E19" s="21">
        <f t="shared" si="6"/>
        <v>-10.469910345333602</v>
      </c>
      <c r="F19" s="21">
        <f t="shared" si="6"/>
        <v>0</v>
      </c>
      <c r="G19" s="21">
        <f t="shared" si="6"/>
        <v>48.234373933810986</v>
      </c>
      <c r="H19" s="21">
        <f t="shared" si="6"/>
        <v>-32.41125453812021</v>
      </c>
      <c r="I19" s="21">
        <f t="shared" si="6"/>
        <v>10.00023066217986</v>
      </c>
      <c r="J19" s="21">
        <f t="shared" si="6"/>
        <v>6.600001328171956</v>
      </c>
      <c r="K19" s="21">
        <f t="shared" si="6"/>
        <v>14.177301854479088</v>
      </c>
      <c r="L19" s="21">
        <f t="shared" si="6"/>
        <v>0</v>
      </c>
      <c r="M19" s="21">
        <f t="shared" si="6"/>
        <v>53.514784810126585</v>
      </c>
      <c r="N19" s="21">
        <f t="shared" si="6"/>
        <v>-3.503081659403233</v>
      </c>
      <c r="O19" s="21">
        <f t="shared" si="6"/>
        <v>2.4193580803937653</v>
      </c>
      <c r="P19" s="21">
        <f t="shared" si="6"/>
        <v>-18.74848784779501</v>
      </c>
      <c r="Q19" s="21">
        <f t="shared" si="6"/>
        <v>-32.5784271177204</v>
      </c>
      <c r="R19" s="21">
        <f t="shared" si="6"/>
        <v>-10.438899669814669</v>
      </c>
      <c r="S19" s="21">
        <f t="shared" si="6"/>
        <v>0</v>
      </c>
      <c r="T19" s="21">
        <f t="shared" si="6"/>
        <v>3.0054347592548827</v>
      </c>
      <c r="U19" s="21">
        <f t="shared" si="6"/>
        <v>-20.95096088949843</v>
      </c>
      <c r="V19" s="21">
        <f t="shared" si="6"/>
        <v>13.834247939153027</v>
      </c>
      <c r="W19" s="21">
        <f t="shared" si="6"/>
        <v>6.000851356434009</v>
      </c>
      <c r="X19" s="21">
        <f t="shared" si="6"/>
        <v>0</v>
      </c>
    </row>
    <row r="20" spans="1:24" ht="12.75">
      <c r="A20" s="20" t="s">
        <v>67</v>
      </c>
      <c r="B20" s="21">
        <f>IF(B164=0,0,(B163-B164)*100/B164)</f>
        <v>0.1988790693863768</v>
      </c>
      <c r="C20" s="21">
        <f aca="true" t="shared" si="7" ref="C20:X20">IF(C164=0,0,(C163-C164)*100/C164)</f>
        <v>-15.942228581986138</v>
      </c>
      <c r="D20" s="21">
        <f t="shared" si="7"/>
        <v>16.37862809870149</v>
      </c>
      <c r="E20" s="21">
        <f t="shared" si="7"/>
        <v>-10.28025023457636</v>
      </c>
      <c r="F20" s="21">
        <f t="shared" si="7"/>
        <v>0</v>
      </c>
      <c r="G20" s="21">
        <f t="shared" si="7"/>
        <v>27.779352188515816</v>
      </c>
      <c r="H20" s="21">
        <f t="shared" si="7"/>
        <v>-26.621834716764972</v>
      </c>
      <c r="I20" s="21">
        <f t="shared" si="7"/>
        <v>14.958198016325815</v>
      </c>
      <c r="J20" s="21">
        <f t="shared" si="7"/>
        <v>5.319991547123659</v>
      </c>
      <c r="K20" s="21">
        <f t="shared" si="7"/>
        <v>10.964559016134576</v>
      </c>
      <c r="L20" s="21">
        <f t="shared" si="7"/>
        <v>0</v>
      </c>
      <c r="M20" s="21">
        <f t="shared" si="7"/>
        <v>17.578971739405933</v>
      </c>
      <c r="N20" s="21">
        <f t="shared" si="7"/>
        <v>9.458842755882529</v>
      </c>
      <c r="O20" s="21">
        <f t="shared" si="7"/>
        <v>-2.9309740065230407</v>
      </c>
      <c r="P20" s="21">
        <f t="shared" si="7"/>
        <v>-6.99344129889406</v>
      </c>
      <c r="Q20" s="21">
        <f t="shared" si="7"/>
        <v>-38.821926808594206</v>
      </c>
      <c r="R20" s="21">
        <f t="shared" si="7"/>
        <v>-7.018470371626892</v>
      </c>
      <c r="S20" s="21">
        <f t="shared" si="7"/>
        <v>0</v>
      </c>
      <c r="T20" s="21">
        <f t="shared" si="7"/>
        <v>10.635136565192942</v>
      </c>
      <c r="U20" s="21">
        <f t="shared" si="7"/>
        <v>24.656150328191455</v>
      </c>
      <c r="V20" s="21">
        <f t="shared" si="7"/>
        <v>9.707452846866444</v>
      </c>
      <c r="W20" s="21">
        <f t="shared" si="7"/>
        <v>5.999997066129468</v>
      </c>
      <c r="X20" s="21">
        <f t="shared" si="7"/>
        <v>0</v>
      </c>
    </row>
    <row r="21" spans="1:24" ht="12.75">
      <c r="A21" s="20" t="s">
        <v>68</v>
      </c>
      <c r="B21" s="21">
        <f>IF(B166=0,0,(B165-B166)*100/B166)</f>
        <v>97.07389196349482</v>
      </c>
      <c r="C21" s="21">
        <f aca="true" t="shared" si="8" ref="C21:X21">IF(C166=0,0,(C165-C166)*100/C166)</f>
        <v>-6.142317898120118</v>
      </c>
      <c r="D21" s="21">
        <f t="shared" si="8"/>
        <v>-6.730063333454894</v>
      </c>
      <c r="E21" s="21">
        <f t="shared" si="8"/>
        <v>-7.537549425420685</v>
      </c>
      <c r="F21" s="21">
        <f t="shared" si="8"/>
        <v>0.5214895507397536</v>
      </c>
      <c r="G21" s="21">
        <f t="shared" si="8"/>
        <v>0.18564737003718415</v>
      </c>
      <c r="H21" s="21">
        <f t="shared" si="8"/>
        <v>-5.785832242210916</v>
      </c>
      <c r="I21" s="21">
        <f t="shared" si="8"/>
        <v>-5.89102676876289</v>
      </c>
      <c r="J21" s="21">
        <f t="shared" si="8"/>
        <v>-4.376441884373786</v>
      </c>
      <c r="K21" s="21">
        <f t="shared" si="8"/>
        <v>-5.635618509529304</v>
      </c>
      <c r="L21" s="21">
        <f t="shared" si="8"/>
        <v>0.421007132051005</v>
      </c>
      <c r="M21" s="21">
        <f t="shared" si="8"/>
        <v>-5.248831678505101</v>
      </c>
      <c r="N21" s="21">
        <f t="shared" si="8"/>
        <v>0.994240832476895</v>
      </c>
      <c r="O21" s="21">
        <f t="shared" si="8"/>
        <v>-1.3794648479735752</v>
      </c>
      <c r="P21" s="21">
        <f t="shared" si="8"/>
        <v>-0.8037100252158094</v>
      </c>
      <c r="Q21" s="21">
        <f t="shared" si="8"/>
        <v>-2.22042416792444</v>
      </c>
      <c r="R21" s="21">
        <f t="shared" si="8"/>
        <v>-6.826477866258389</v>
      </c>
      <c r="S21" s="21">
        <f t="shared" si="8"/>
        <v>-0.18520143092473998</v>
      </c>
      <c r="T21" s="21">
        <f t="shared" si="8"/>
        <v>-1.6689065363469762</v>
      </c>
      <c r="U21" s="21">
        <f t="shared" si="8"/>
        <v>-0.5738475433304047</v>
      </c>
      <c r="V21" s="21">
        <f t="shared" si="8"/>
        <v>4.659268880015811</v>
      </c>
      <c r="W21" s="21">
        <f t="shared" si="8"/>
        <v>-1.0535003398388194</v>
      </c>
      <c r="X21" s="21">
        <f t="shared" si="8"/>
        <v>0.13277928367984368</v>
      </c>
    </row>
    <row r="22" spans="1:24" ht="12.75">
      <c r="A22" s="20" t="s">
        <v>69</v>
      </c>
      <c r="B22" s="21">
        <f>IF(B168=0,0,(B167-B168)*100/B168)</f>
        <v>26.06401106625429</v>
      </c>
      <c r="C22" s="21">
        <f aca="true" t="shared" si="9" ref="C22:X22">IF(C168=0,0,(C167-C168)*100/C168)</f>
        <v>0</v>
      </c>
      <c r="D22" s="21">
        <f t="shared" si="9"/>
        <v>0</v>
      </c>
      <c r="E22" s="21">
        <f t="shared" si="9"/>
        <v>8.625686924664363</v>
      </c>
      <c r="F22" s="21">
        <f t="shared" si="9"/>
        <v>0</v>
      </c>
      <c r="G22" s="21">
        <f t="shared" si="9"/>
        <v>-10.82392786365438</v>
      </c>
      <c r="H22" s="21">
        <f t="shared" si="9"/>
        <v>50.23665699638358</v>
      </c>
      <c r="I22" s="21">
        <f t="shared" si="9"/>
        <v>118.29760342229352</v>
      </c>
      <c r="J22" s="21">
        <f t="shared" si="9"/>
        <v>-2.65175910898146</v>
      </c>
      <c r="K22" s="21">
        <f t="shared" si="9"/>
        <v>0</v>
      </c>
      <c r="L22" s="21">
        <f t="shared" si="9"/>
        <v>0</v>
      </c>
      <c r="M22" s="21">
        <f t="shared" si="9"/>
        <v>76.17502687942846</v>
      </c>
      <c r="N22" s="21">
        <f t="shared" si="9"/>
        <v>-7.8440698389908725</v>
      </c>
      <c r="O22" s="21">
        <f t="shared" si="9"/>
        <v>2.3019466968282543</v>
      </c>
      <c r="P22" s="21">
        <f t="shared" si="9"/>
        <v>-39.146835484558736</v>
      </c>
      <c r="Q22" s="21">
        <f t="shared" si="9"/>
        <v>0</v>
      </c>
      <c r="R22" s="21">
        <f t="shared" si="9"/>
        <v>30.401250903199973</v>
      </c>
      <c r="S22" s="21">
        <f t="shared" si="9"/>
        <v>0</v>
      </c>
      <c r="T22" s="21">
        <f t="shared" si="9"/>
        <v>0</v>
      </c>
      <c r="U22" s="21">
        <f t="shared" si="9"/>
        <v>48.77283039622339</v>
      </c>
      <c r="V22" s="21">
        <f t="shared" si="9"/>
        <v>-14.91708734561948</v>
      </c>
      <c r="W22" s="21">
        <f t="shared" si="9"/>
        <v>25.613110689241022</v>
      </c>
      <c r="X22" s="21">
        <f t="shared" si="9"/>
        <v>0</v>
      </c>
    </row>
    <row r="23" spans="1:24" ht="12.75">
      <c r="A23" s="20" t="s">
        <v>70</v>
      </c>
      <c r="B23" s="21">
        <f>IF((B144+B145)=0,0,B143*100/(B144+B145))</f>
        <v>82.71746356284345</v>
      </c>
      <c r="C23" s="21">
        <f aca="true" t="shared" si="10" ref="C23:X23">IF((C144+C145)=0,0,C143*100/(C144+C145))</f>
        <v>75.29201622677081</v>
      </c>
      <c r="D23" s="21">
        <f t="shared" si="10"/>
        <v>87.45992264004339</v>
      </c>
      <c r="E23" s="21">
        <f t="shared" si="10"/>
        <v>68.83606669305506</v>
      </c>
      <c r="F23" s="21">
        <f t="shared" si="10"/>
        <v>100</v>
      </c>
      <c r="G23" s="21">
        <f t="shared" si="10"/>
        <v>62.65736632826637</v>
      </c>
      <c r="H23" s="21">
        <f t="shared" si="10"/>
        <v>93.65792875599269</v>
      </c>
      <c r="I23" s="21">
        <f t="shared" si="10"/>
        <v>102.93795296760443</v>
      </c>
      <c r="J23" s="21">
        <f t="shared" si="10"/>
        <v>98.05908934463521</v>
      </c>
      <c r="K23" s="21">
        <f t="shared" si="10"/>
        <v>91.48103056981967</v>
      </c>
      <c r="L23" s="21">
        <f t="shared" si="10"/>
        <v>26.400401909068073</v>
      </c>
      <c r="M23" s="21">
        <f t="shared" si="10"/>
        <v>65.34244439803432</v>
      </c>
      <c r="N23" s="21">
        <f t="shared" si="10"/>
        <v>93.36735075296751</v>
      </c>
      <c r="O23" s="21">
        <f t="shared" si="10"/>
        <v>39.719075034678525</v>
      </c>
      <c r="P23" s="21">
        <f t="shared" si="10"/>
        <v>97.50131501086403</v>
      </c>
      <c r="Q23" s="21">
        <f t="shared" si="10"/>
        <v>59.747851930722504</v>
      </c>
      <c r="R23" s="21">
        <f t="shared" si="10"/>
        <v>70.95737537934758</v>
      </c>
      <c r="S23" s="21">
        <f t="shared" si="10"/>
        <v>98.606277352407</v>
      </c>
      <c r="T23" s="21">
        <f t="shared" si="10"/>
        <v>83.88303928067292</v>
      </c>
      <c r="U23" s="21">
        <f t="shared" si="10"/>
        <v>78.32528120405819</v>
      </c>
      <c r="V23" s="21">
        <f t="shared" si="10"/>
        <v>87.25196377269491</v>
      </c>
      <c r="W23" s="21">
        <f t="shared" si="10"/>
        <v>49.74200097879312</v>
      </c>
      <c r="X23" s="21">
        <f t="shared" si="10"/>
        <v>100</v>
      </c>
    </row>
    <row r="24" spans="1:24" ht="12.75">
      <c r="A24" s="20" t="s">
        <v>71</v>
      </c>
      <c r="B24" s="21">
        <f>IF(+B185=0,0,+B194*100/B185)</f>
        <v>83.79212964528948</v>
      </c>
      <c r="C24" s="21">
        <f aca="true" t="shared" si="11" ref="C24:X24">IF(+C185=0,0,+C194*100/C185)</f>
        <v>71.36660702241096</v>
      </c>
      <c r="D24" s="21">
        <f t="shared" si="11"/>
        <v>83.31987401818992</v>
      </c>
      <c r="E24" s="21">
        <f t="shared" si="11"/>
        <v>58.78972297356994</v>
      </c>
      <c r="F24" s="21">
        <f t="shared" si="11"/>
        <v>0</v>
      </c>
      <c r="G24" s="21">
        <f t="shared" si="11"/>
        <v>62.25971358835454</v>
      </c>
      <c r="H24" s="21">
        <f t="shared" si="11"/>
        <v>58.69079358240301</v>
      </c>
      <c r="I24" s="21">
        <f t="shared" si="11"/>
        <v>98.27852832596456</v>
      </c>
      <c r="J24" s="21">
        <f t="shared" si="11"/>
        <v>80.26076545415214</v>
      </c>
      <c r="K24" s="21">
        <f t="shared" si="11"/>
        <v>90.73921943347348</v>
      </c>
      <c r="L24" s="21">
        <f t="shared" si="11"/>
        <v>0</v>
      </c>
      <c r="M24" s="21">
        <f t="shared" si="11"/>
        <v>66.13646655099058</v>
      </c>
      <c r="N24" s="21">
        <f t="shared" si="11"/>
        <v>92.33838157190263</v>
      </c>
      <c r="O24" s="21">
        <f t="shared" si="11"/>
        <v>37.210881703789674</v>
      </c>
      <c r="P24" s="21">
        <f t="shared" si="11"/>
        <v>96.75267781488058</v>
      </c>
      <c r="Q24" s="21">
        <f t="shared" si="11"/>
        <v>57.0864035915197</v>
      </c>
      <c r="R24" s="21">
        <f t="shared" si="11"/>
        <v>70.1884351328383</v>
      </c>
      <c r="S24" s="21">
        <f t="shared" si="11"/>
        <v>0</v>
      </c>
      <c r="T24" s="21">
        <f t="shared" si="11"/>
        <v>82.91119743970326</v>
      </c>
      <c r="U24" s="21">
        <f t="shared" si="11"/>
        <v>76.64440868274352</v>
      </c>
      <c r="V24" s="21">
        <f t="shared" si="11"/>
        <v>87.6428220928138</v>
      </c>
      <c r="W24" s="21">
        <f t="shared" si="11"/>
        <v>47.68088068764157</v>
      </c>
      <c r="X24" s="21">
        <f t="shared" si="11"/>
        <v>0</v>
      </c>
    </row>
    <row r="25" spans="1:24" ht="12.75">
      <c r="A25" s="20" t="s">
        <v>72</v>
      </c>
      <c r="B25" s="21">
        <f>IF(+B185=0,0,+(B186+B194)*100/B185)</f>
        <v>83.79212964528948</v>
      </c>
      <c r="C25" s="21">
        <f aca="true" t="shared" si="12" ref="C25:X25">IF(+C185=0,0,+(C186+C194)*100/C185)</f>
        <v>71.36660702241096</v>
      </c>
      <c r="D25" s="21">
        <f t="shared" si="12"/>
        <v>83.31987401818992</v>
      </c>
      <c r="E25" s="21">
        <f t="shared" si="12"/>
        <v>58.78972297356994</v>
      </c>
      <c r="F25" s="21">
        <f t="shared" si="12"/>
        <v>0</v>
      </c>
      <c r="G25" s="21">
        <f t="shared" si="12"/>
        <v>62.25971358835454</v>
      </c>
      <c r="H25" s="21">
        <f t="shared" si="12"/>
        <v>91.44095948064502</v>
      </c>
      <c r="I25" s="21">
        <f t="shared" si="12"/>
        <v>98.27852832596456</v>
      </c>
      <c r="J25" s="21">
        <f t="shared" si="12"/>
        <v>101.33323182437762</v>
      </c>
      <c r="K25" s="21">
        <f t="shared" si="12"/>
        <v>90.73921943347348</v>
      </c>
      <c r="L25" s="21">
        <f t="shared" si="12"/>
        <v>0</v>
      </c>
      <c r="M25" s="21">
        <f t="shared" si="12"/>
        <v>66.13646655099058</v>
      </c>
      <c r="N25" s="21">
        <f t="shared" si="12"/>
        <v>92.33838157190263</v>
      </c>
      <c r="O25" s="21">
        <f t="shared" si="12"/>
        <v>37.210881703789674</v>
      </c>
      <c r="P25" s="21">
        <f t="shared" si="12"/>
        <v>96.75267781488058</v>
      </c>
      <c r="Q25" s="21">
        <f t="shared" si="12"/>
        <v>57.0864035915197</v>
      </c>
      <c r="R25" s="21">
        <f t="shared" si="12"/>
        <v>70.1884351328383</v>
      </c>
      <c r="S25" s="21">
        <f t="shared" si="12"/>
        <v>0</v>
      </c>
      <c r="T25" s="21">
        <f t="shared" si="12"/>
        <v>82.91119743970326</v>
      </c>
      <c r="U25" s="21">
        <f t="shared" si="12"/>
        <v>76.64440868274352</v>
      </c>
      <c r="V25" s="21">
        <f t="shared" si="12"/>
        <v>87.6428220928138</v>
      </c>
      <c r="W25" s="21">
        <f t="shared" si="12"/>
        <v>47.68088068764157</v>
      </c>
      <c r="X25" s="21">
        <f t="shared" si="12"/>
        <v>0</v>
      </c>
    </row>
    <row r="26" spans="1:24" ht="12.75">
      <c r="A26" s="20" t="s">
        <v>73</v>
      </c>
      <c r="B26" s="21">
        <f>IF(+B7=0,0,+B184*100/B7)</f>
        <v>25.670300395215776</v>
      </c>
      <c r="C26" s="21">
        <f aca="true" t="shared" si="13" ref="C26:X26">IF(+C7=0,0,+C184*100/C7)</f>
        <v>66.05923581279674</v>
      </c>
      <c r="D26" s="21">
        <f t="shared" si="13"/>
        <v>32.02624129399341</v>
      </c>
      <c r="E26" s="21">
        <f t="shared" si="13"/>
        <v>55.959799471457856</v>
      </c>
      <c r="F26" s="21">
        <f t="shared" si="13"/>
        <v>1.06427231748642</v>
      </c>
      <c r="G26" s="21">
        <f t="shared" si="13"/>
        <v>10.020902072591111</v>
      </c>
      <c r="H26" s="21">
        <f t="shared" si="13"/>
        <v>24.150505215565033</v>
      </c>
      <c r="I26" s="21">
        <f t="shared" si="13"/>
        <v>3.6742016768896244</v>
      </c>
      <c r="J26" s="21">
        <f t="shared" si="13"/>
        <v>112.6637570157436</v>
      </c>
      <c r="K26" s="21">
        <f t="shared" si="13"/>
        <v>27.054640249455858</v>
      </c>
      <c r="L26" s="21">
        <f t="shared" si="13"/>
        <v>0</v>
      </c>
      <c r="M26" s="21">
        <f t="shared" si="13"/>
        <v>80.46180013905735</v>
      </c>
      <c r="N26" s="21">
        <f t="shared" si="13"/>
        <v>13.538776224453505</v>
      </c>
      <c r="O26" s="21">
        <f t="shared" si="13"/>
        <v>20.55173825030181</v>
      </c>
      <c r="P26" s="21">
        <f t="shared" si="13"/>
        <v>57.41313741969789</v>
      </c>
      <c r="Q26" s="21">
        <f t="shared" si="13"/>
        <v>11.972300441543116</v>
      </c>
      <c r="R26" s="21">
        <f t="shared" si="13"/>
        <v>154.13169851315706</v>
      </c>
      <c r="S26" s="21">
        <f t="shared" si="13"/>
        <v>4.798080618382103</v>
      </c>
      <c r="T26" s="21">
        <f t="shared" si="13"/>
        <v>15.558830431575661</v>
      </c>
      <c r="U26" s="21">
        <f t="shared" si="13"/>
        <v>110.26079660486528</v>
      </c>
      <c r="V26" s="21">
        <f t="shared" si="13"/>
        <v>29.882494186332906</v>
      </c>
      <c r="W26" s="21">
        <f t="shared" si="13"/>
        <v>38.44802854949929</v>
      </c>
      <c r="X26" s="21">
        <f t="shared" si="13"/>
        <v>0</v>
      </c>
    </row>
    <row r="27" spans="1:24" ht="12.75">
      <c r="A27" s="20" t="s">
        <v>74</v>
      </c>
      <c r="B27" s="21">
        <f>IF(+B144=0,0,+B192*100/B144)</f>
        <v>37.16798820378602</v>
      </c>
      <c r="C27" s="21">
        <f aca="true" t="shared" si="14" ref="C27:X27">IF(+C144=0,0,+C192*100/C144)</f>
        <v>131.9121434965742</v>
      </c>
      <c r="D27" s="21">
        <f t="shared" si="14"/>
        <v>54.229324601197554</v>
      </c>
      <c r="E27" s="21">
        <f t="shared" si="14"/>
        <v>126.9418417325552</v>
      </c>
      <c r="F27" s="21">
        <f t="shared" si="14"/>
        <v>0</v>
      </c>
      <c r="G27" s="21">
        <f t="shared" si="14"/>
        <v>17.61964188158813</v>
      </c>
      <c r="H27" s="21">
        <f t="shared" si="14"/>
        <v>74.87987828242917</v>
      </c>
      <c r="I27" s="21">
        <f t="shared" si="14"/>
        <v>7.317306634006749</v>
      </c>
      <c r="J27" s="21">
        <f t="shared" si="14"/>
        <v>163.10654796321467</v>
      </c>
      <c r="K27" s="21">
        <f t="shared" si="14"/>
        <v>44.55698305558733</v>
      </c>
      <c r="L27" s="21">
        <f t="shared" si="14"/>
        <v>0</v>
      </c>
      <c r="M27" s="21">
        <f t="shared" si="14"/>
        <v>149.34823663433164</v>
      </c>
      <c r="N27" s="21">
        <f t="shared" si="14"/>
        <v>18.791557188118055</v>
      </c>
      <c r="O27" s="21">
        <f t="shared" si="14"/>
        <v>38.892775122214445</v>
      </c>
      <c r="P27" s="21">
        <f t="shared" si="14"/>
        <v>101.05916282828282</v>
      </c>
      <c r="Q27" s="21">
        <f t="shared" si="14"/>
        <v>32.04373841779958</v>
      </c>
      <c r="R27" s="21">
        <f t="shared" si="14"/>
        <v>266.2060506345479</v>
      </c>
      <c r="S27" s="21">
        <f t="shared" si="14"/>
        <v>0</v>
      </c>
      <c r="T27" s="21">
        <f t="shared" si="14"/>
        <v>21.162962653300507</v>
      </c>
      <c r="U27" s="21">
        <f t="shared" si="14"/>
        <v>158.25783871069572</v>
      </c>
      <c r="V27" s="21">
        <f t="shared" si="14"/>
        <v>36.52169856293587</v>
      </c>
      <c r="W27" s="21">
        <f t="shared" si="14"/>
        <v>92.68237816787509</v>
      </c>
      <c r="X27" s="21">
        <f t="shared" si="14"/>
        <v>0</v>
      </c>
    </row>
    <row r="28" spans="1:24" ht="12.75">
      <c r="A28" s="13" t="s">
        <v>75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2.75">
      <c r="A29" s="18" t="s">
        <v>76</v>
      </c>
      <c r="B29" s="19">
        <f>IF(B169=0,0,(B8-B169)*100/B169)</f>
        <v>6.3081557254392235</v>
      </c>
      <c r="C29" s="19">
        <f aca="true" t="shared" si="15" ref="C29:X29">IF(C169=0,0,(C8-C169)*100/C169)</f>
        <v>11.499092176239035</v>
      </c>
      <c r="D29" s="19">
        <f t="shared" si="15"/>
        <v>-3.5826768306021357</v>
      </c>
      <c r="E29" s="19">
        <f t="shared" si="15"/>
        <v>-0.7032009688770203</v>
      </c>
      <c r="F29" s="19">
        <f t="shared" si="15"/>
        <v>-2.190900975815313</v>
      </c>
      <c r="G29" s="19">
        <f t="shared" si="15"/>
        <v>-10.852220180409132</v>
      </c>
      <c r="H29" s="19">
        <f t="shared" si="15"/>
        <v>-5.364439658284454</v>
      </c>
      <c r="I29" s="19">
        <f t="shared" si="15"/>
        <v>3.7022887248540823</v>
      </c>
      <c r="J29" s="19">
        <f t="shared" si="15"/>
        <v>-1.5152191744638768</v>
      </c>
      <c r="K29" s="19">
        <f t="shared" si="15"/>
        <v>-18.31812029196723</v>
      </c>
      <c r="L29" s="19">
        <f t="shared" si="15"/>
        <v>-1.4554147750383266</v>
      </c>
      <c r="M29" s="19">
        <f t="shared" si="15"/>
        <v>8.618883431270294</v>
      </c>
      <c r="N29" s="19">
        <f t="shared" si="15"/>
        <v>8.305912170313754</v>
      </c>
      <c r="O29" s="19">
        <f t="shared" si="15"/>
        <v>-2.022947284743298</v>
      </c>
      <c r="P29" s="19">
        <f t="shared" si="15"/>
        <v>-20.368098263783526</v>
      </c>
      <c r="Q29" s="19">
        <f t="shared" si="15"/>
        <v>-14.72721509301658</v>
      </c>
      <c r="R29" s="19">
        <f t="shared" si="15"/>
        <v>-10.231291607274661</v>
      </c>
      <c r="S29" s="19">
        <f t="shared" si="15"/>
        <v>-3.8039631977297956</v>
      </c>
      <c r="T29" s="19">
        <f t="shared" si="15"/>
        <v>8.203914291295398</v>
      </c>
      <c r="U29" s="19">
        <f t="shared" si="15"/>
        <v>10.535325105397828</v>
      </c>
      <c r="V29" s="19">
        <f t="shared" si="15"/>
        <v>7.174502095894219</v>
      </c>
      <c r="W29" s="19">
        <f t="shared" si="15"/>
        <v>9.205751657249278</v>
      </c>
      <c r="X29" s="19">
        <f t="shared" si="15"/>
        <v>-9.065500716723346</v>
      </c>
    </row>
    <row r="30" spans="1:24" ht="12.75">
      <c r="A30" s="20" t="s">
        <v>77</v>
      </c>
      <c r="B30" s="21">
        <f>IF(B171=0,0,(B170-B171)*100/B171)</f>
        <v>4.038983710021105</v>
      </c>
      <c r="C30" s="21">
        <f aca="true" t="shared" si="16" ref="C30:X30">IF(C171=0,0,(C170-C171)*100/C171)</f>
        <v>10.480122430339417</v>
      </c>
      <c r="D30" s="21">
        <f t="shared" si="16"/>
        <v>5.705759793169202</v>
      </c>
      <c r="E30" s="21">
        <f t="shared" si="16"/>
        <v>6.710748590062935</v>
      </c>
      <c r="F30" s="21">
        <f t="shared" si="16"/>
        <v>2.125854088901413</v>
      </c>
      <c r="G30" s="21">
        <f t="shared" si="16"/>
        <v>4.7711002250257675</v>
      </c>
      <c r="H30" s="21">
        <f t="shared" si="16"/>
        <v>1.3090182926189298</v>
      </c>
      <c r="I30" s="21">
        <f t="shared" si="16"/>
        <v>8.076512278098209</v>
      </c>
      <c r="J30" s="21">
        <f t="shared" si="16"/>
        <v>8.930222574437675</v>
      </c>
      <c r="K30" s="21">
        <f t="shared" si="16"/>
        <v>11.019792430899603</v>
      </c>
      <c r="L30" s="21">
        <f t="shared" si="16"/>
        <v>6.9882580750142385</v>
      </c>
      <c r="M30" s="21">
        <f t="shared" si="16"/>
        <v>8.441256060957404</v>
      </c>
      <c r="N30" s="21">
        <f t="shared" si="16"/>
        <v>13.863998663716917</v>
      </c>
      <c r="O30" s="21">
        <f t="shared" si="16"/>
        <v>4.45669121011412</v>
      </c>
      <c r="P30" s="21">
        <f t="shared" si="16"/>
        <v>20.059733344489963</v>
      </c>
      <c r="Q30" s="21">
        <f t="shared" si="16"/>
        <v>25.936572140588698</v>
      </c>
      <c r="R30" s="21">
        <f t="shared" si="16"/>
        <v>9.89726616119251</v>
      </c>
      <c r="S30" s="21">
        <f t="shared" si="16"/>
        <v>11.650162986136992</v>
      </c>
      <c r="T30" s="21">
        <f t="shared" si="16"/>
        <v>8.233406007751938</v>
      </c>
      <c r="U30" s="21">
        <f t="shared" si="16"/>
        <v>1.7216924633717694</v>
      </c>
      <c r="V30" s="21">
        <f t="shared" si="16"/>
        <v>11.87484646870509</v>
      </c>
      <c r="W30" s="21">
        <f t="shared" si="16"/>
        <v>13.092843667991666</v>
      </c>
      <c r="X30" s="21">
        <f t="shared" si="16"/>
        <v>0.9933098990815286</v>
      </c>
    </row>
    <row r="31" spans="1:24" ht="12.75">
      <c r="A31" s="20" t="s">
        <v>78</v>
      </c>
      <c r="B31" s="21">
        <f>IF(B170=0,0,B172*100/B170)</f>
        <v>3.174934395951846</v>
      </c>
      <c r="C31" s="21">
        <f aca="true" t="shared" si="17" ref="C31:X31">IF(C170=0,0,C172*100/C170)</f>
        <v>2.8418170891851586</v>
      </c>
      <c r="D31" s="21">
        <f t="shared" si="17"/>
        <v>1.6474358630994739</v>
      </c>
      <c r="E31" s="21">
        <f t="shared" si="17"/>
        <v>3.9530597410888797</v>
      </c>
      <c r="F31" s="21">
        <f t="shared" si="17"/>
        <v>0</v>
      </c>
      <c r="G31" s="21">
        <f t="shared" si="17"/>
        <v>2.6875097347889496</v>
      </c>
      <c r="H31" s="21">
        <f t="shared" si="17"/>
        <v>4.135282875503659</v>
      </c>
      <c r="I31" s="21">
        <f t="shared" si="17"/>
        <v>1.857597185412668</v>
      </c>
      <c r="J31" s="21">
        <f t="shared" si="17"/>
        <v>4.484489495308089</v>
      </c>
      <c r="K31" s="21">
        <f t="shared" si="17"/>
        <v>0</v>
      </c>
      <c r="L31" s="21">
        <f t="shared" si="17"/>
        <v>0</v>
      </c>
      <c r="M31" s="21">
        <f t="shared" si="17"/>
        <v>1.856781785590515</v>
      </c>
      <c r="N31" s="21">
        <f t="shared" si="17"/>
        <v>2.109962630926159</v>
      </c>
      <c r="O31" s="21">
        <f t="shared" si="17"/>
        <v>4.52390362746806</v>
      </c>
      <c r="P31" s="21">
        <f t="shared" si="17"/>
        <v>2.8707850008754088</v>
      </c>
      <c r="Q31" s="21">
        <f t="shared" si="17"/>
        <v>4.26252583664615</v>
      </c>
      <c r="R31" s="21">
        <f t="shared" si="17"/>
        <v>6.762136268372106</v>
      </c>
      <c r="S31" s="21">
        <f t="shared" si="17"/>
        <v>0</v>
      </c>
      <c r="T31" s="21">
        <f t="shared" si="17"/>
        <v>6.9514030719301685</v>
      </c>
      <c r="U31" s="21">
        <f t="shared" si="17"/>
        <v>1.8896847568095292</v>
      </c>
      <c r="V31" s="21">
        <f t="shared" si="17"/>
        <v>6.651041519668089</v>
      </c>
      <c r="W31" s="21">
        <f t="shared" si="17"/>
        <v>1.7179482220008553</v>
      </c>
      <c r="X31" s="21">
        <f t="shared" si="17"/>
        <v>2.9169380010329418</v>
      </c>
    </row>
    <row r="32" spans="1:24" ht="12.75">
      <c r="A32" s="20" t="s">
        <v>79</v>
      </c>
      <c r="B32" s="21">
        <f>IF(B174=0,0,(B173-B174)*100/B174)</f>
        <v>10.587889146810761</v>
      </c>
      <c r="C32" s="21">
        <f aca="true" t="shared" si="18" ref="C32:X32">IF(C174=0,0,(C173-C174)*100/C174)</f>
        <v>3.343861762105425</v>
      </c>
      <c r="D32" s="21">
        <f t="shared" si="18"/>
        <v>1.5432174174993911</v>
      </c>
      <c r="E32" s="21">
        <f t="shared" si="18"/>
        <v>8</v>
      </c>
      <c r="F32" s="21">
        <f t="shared" si="18"/>
        <v>0</v>
      </c>
      <c r="G32" s="21">
        <f t="shared" si="18"/>
        <v>-38.59653267142494</v>
      </c>
      <c r="H32" s="21">
        <f t="shared" si="18"/>
        <v>-1.54</v>
      </c>
      <c r="I32" s="21">
        <f t="shared" si="18"/>
        <v>16.666666666666668</v>
      </c>
      <c r="J32" s="21">
        <f t="shared" si="18"/>
        <v>12.2810264612406</v>
      </c>
      <c r="K32" s="21">
        <f t="shared" si="18"/>
        <v>13.050000942083342</v>
      </c>
      <c r="L32" s="21">
        <f t="shared" si="18"/>
        <v>0</v>
      </c>
      <c r="M32" s="21">
        <f t="shared" si="18"/>
        <v>9.531100319830813</v>
      </c>
      <c r="N32" s="21">
        <f t="shared" si="18"/>
        <v>-7.140764029740056</v>
      </c>
      <c r="O32" s="21">
        <f t="shared" si="18"/>
        <v>4.325596570275148</v>
      </c>
      <c r="P32" s="21">
        <f t="shared" si="18"/>
        <v>-38.70967741935484</v>
      </c>
      <c r="Q32" s="21">
        <f t="shared" si="18"/>
        <v>-11.979591836734693</v>
      </c>
      <c r="R32" s="21">
        <f t="shared" si="18"/>
        <v>5.220994475138122</v>
      </c>
      <c r="S32" s="21">
        <f t="shared" si="18"/>
        <v>0</v>
      </c>
      <c r="T32" s="21">
        <f t="shared" si="18"/>
        <v>6.28535221212628</v>
      </c>
      <c r="U32" s="21">
        <f t="shared" si="18"/>
        <v>-24.393231431626425</v>
      </c>
      <c r="V32" s="21">
        <f t="shared" si="18"/>
        <v>13.499996411570542</v>
      </c>
      <c r="W32" s="21">
        <f t="shared" si="18"/>
        <v>0</v>
      </c>
      <c r="X32" s="21">
        <f t="shared" si="18"/>
        <v>0</v>
      </c>
    </row>
    <row r="33" spans="1:24" ht="12.75">
      <c r="A33" s="20" t="s">
        <v>80</v>
      </c>
      <c r="B33" s="21">
        <f>IF(B176=0,0,(B175-B176)*100/B176)</f>
        <v>-3.6774753291963935</v>
      </c>
      <c r="C33" s="21">
        <f aca="true" t="shared" si="19" ref="C33:X33">IF(C176=0,0,(C175-C176)*100/C176)</f>
        <v>-27.213202373267904</v>
      </c>
      <c r="D33" s="21">
        <f t="shared" si="19"/>
        <v>-29.178443268190613</v>
      </c>
      <c r="E33" s="21">
        <f t="shared" si="19"/>
        <v>0</v>
      </c>
      <c r="F33" s="21">
        <f t="shared" si="19"/>
        <v>0</v>
      </c>
      <c r="G33" s="21">
        <f t="shared" si="19"/>
        <v>6.003507331815977</v>
      </c>
      <c r="H33" s="21">
        <f t="shared" si="19"/>
        <v>-88.74161672635486</v>
      </c>
      <c r="I33" s="21">
        <f t="shared" si="19"/>
        <v>-38.72727272727273</v>
      </c>
      <c r="J33" s="21">
        <f t="shared" si="19"/>
        <v>5.910000181632534</v>
      </c>
      <c r="K33" s="21">
        <f t="shared" si="19"/>
        <v>3.1927738801942795</v>
      </c>
      <c r="L33" s="21">
        <f t="shared" si="19"/>
        <v>0</v>
      </c>
      <c r="M33" s="21">
        <f t="shared" si="19"/>
        <v>0</v>
      </c>
      <c r="N33" s="21">
        <f t="shared" si="19"/>
        <v>0</v>
      </c>
      <c r="O33" s="21">
        <f t="shared" si="19"/>
        <v>-86.69313698630137</v>
      </c>
      <c r="P33" s="21">
        <f t="shared" si="19"/>
        <v>8.116114973539483</v>
      </c>
      <c r="Q33" s="21">
        <f t="shared" si="19"/>
        <v>1.3847951764864055</v>
      </c>
      <c r="R33" s="21">
        <f t="shared" si="19"/>
        <v>0</v>
      </c>
      <c r="S33" s="21">
        <f t="shared" si="19"/>
        <v>0</v>
      </c>
      <c r="T33" s="21">
        <f t="shared" si="19"/>
        <v>0</v>
      </c>
      <c r="U33" s="21">
        <f t="shared" si="19"/>
        <v>75</v>
      </c>
      <c r="V33" s="21">
        <f t="shared" si="19"/>
        <v>15.690092537820332</v>
      </c>
      <c r="W33" s="21">
        <f t="shared" si="19"/>
        <v>-33.333333333333336</v>
      </c>
      <c r="X33" s="21">
        <f t="shared" si="19"/>
        <v>0</v>
      </c>
    </row>
    <row r="34" spans="1:24" ht="12.75">
      <c r="A34" s="20" t="s">
        <v>81</v>
      </c>
      <c r="B34" s="21">
        <f>IF((B8-B153-B178)=0,0,B170*100/(B8-B153-B178))</f>
        <v>31.345456964760615</v>
      </c>
      <c r="C34" s="21">
        <f aca="true" t="shared" si="20" ref="C34:X34">IF((C8-C153-C178)=0,0,C170*100/(C8-C153-C178))</f>
        <v>43.66769699973599</v>
      </c>
      <c r="D34" s="21">
        <f t="shared" si="20"/>
        <v>42.724161124637604</v>
      </c>
      <c r="E34" s="21">
        <f t="shared" si="20"/>
        <v>49.61847486487128</v>
      </c>
      <c r="F34" s="21">
        <f t="shared" si="20"/>
        <v>72.11386261825587</v>
      </c>
      <c r="G34" s="21">
        <f t="shared" si="20"/>
        <v>43.21140997087545</v>
      </c>
      <c r="H34" s="21">
        <f t="shared" si="20"/>
        <v>43.41258974871005</v>
      </c>
      <c r="I34" s="21">
        <f t="shared" si="20"/>
        <v>40.165130901711265</v>
      </c>
      <c r="J34" s="21">
        <f t="shared" si="20"/>
        <v>32.98864625544461</v>
      </c>
      <c r="K34" s="21">
        <f t="shared" si="20"/>
        <v>38.44078532357721</v>
      </c>
      <c r="L34" s="21">
        <f t="shared" si="20"/>
        <v>59.95216438046744</v>
      </c>
      <c r="M34" s="21">
        <f t="shared" si="20"/>
        <v>45.606228544838025</v>
      </c>
      <c r="N34" s="21">
        <f t="shared" si="20"/>
        <v>39.63570715150921</v>
      </c>
      <c r="O34" s="21">
        <f t="shared" si="20"/>
        <v>38.15586270345849</v>
      </c>
      <c r="P34" s="21">
        <f t="shared" si="20"/>
        <v>31.203470888045334</v>
      </c>
      <c r="Q34" s="21">
        <f t="shared" si="20"/>
        <v>54.52380252533099</v>
      </c>
      <c r="R34" s="21">
        <f t="shared" si="20"/>
        <v>46.27917215840789</v>
      </c>
      <c r="S34" s="21">
        <f t="shared" si="20"/>
        <v>52.424798604057166</v>
      </c>
      <c r="T34" s="21">
        <f t="shared" si="20"/>
        <v>30.39810047378871</v>
      </c>
      <c r="U34" s="21">
        <f t="shared" si="20"/>
        <v>28.396485325930097</v>
      </c>
      <c r="V34" s="21">
        <f t="shared" si="20"/>
        <v>29.66433131181587</v>
      </c>
      <c r="W34" s="21">
        <f t="shared" si="20"/>
        <v>47.86735621712943</v>
      </c>
      <c r="X34" s="21">
        <f t="shared" si="20"/>
        <v>60.955679049522296</v>
      </c>
    </row>
    <row r="35" spans="1:24" ht="25.5">
      <c r="A35" s="20" t="s">
        <v>82</v>
      </c>
      <c r="B35" s="21">
        <f>IF((B8-B153-B178)=0,0,B179*100/(B8-B153-B178))</f>
        <v>16.505746678378298</v>
      </c>
      <c r="C35" s="21">
        <f aca="true" t="shared" si="21" ref="C35:X35">IF((C8-C153-C178)=0,0,C179*100/(C8-C153-C178))</f>
        <v>3.9363033419157056</v>
      </c>
      <c r="D35" s="21">
        <f t="shared" si="21"/>
        <v>0</v>
      </c>
      <c r="E35" s="21">
        <f t="shared" si="21"/>
        <v>0.484988197017497</v>
      </c>
      <c r="F35" s="21">
        <f t="shared" si="21"/>
        <v>0</v>
      </c>
      <c r="G35" s="21">
        <f t="shared" si="21"/>
        <v>1.2237206001125822</v>
      </c>
      <c r="H35" s="21">
        <f t="shared" si="21"/>
        <v>4.284274085454234</v>
      </c>
      <c r="I35" s="21">
        <f t="shared" si="21"/>
        <v>0.4778020903900261</v>
      </c>
      <c r="J35" s="21">
        <f t="shared" si="21"/>
        <v>4.255919256189161</v>
      </c>
      <c r="K35" s="21">
        <f t="shared" si="21"/>
        <v>3.28243895558364</v>
      </c>
      <c r="L35" s="21">
        <f t="shared" si="21"/>
        <v>1.009390348380912</v>
      </c>
      <c r="M35" s="21">
        <f t="shared" si="21"/>
        <v>8.877164562399779</v>
      </c>
      <c r="N35" s="21">
        <f t="shared" si="21"/>
        <v>4.467206257800519</v>
      </c>
      <c r="O35" s="21">
        <f t="shared" si="21"/>
        <v>4.549274639928107</v>
      </c>
      <c r="P35" s="21">
        <f t="shared" si="21"/>
        <v>6.070752246260136</v>
      </c>
      <c r="Q35" s="21">
        <f t="shared" si="21"/>
        <v>2.3645344938903485</v>
      </c>
      <c r="R35" s="21">
        <f t="shared" si="21"/>
        <v>1.7299395717114792</v>
      </c>
      <c r="S35" s="21">
        <f t="shared" si="21"/>
        <v>0.39435418493245417</v>
      </c>
      <c r="T35" s="21">
        <f t="shared" si="21"/>
        <v>4.220253173492207</v>
      </c>
      <c r="U35" s="21">
        <f t="shared" si="21"/>
        <v>4.63517897961905</v>
      </c>
      <c r="V35" s="21">
        <f t="shared" si="21"/>
        <v>4.344622948445834</v>
      </c>
      <c r="W35" s="21">
        <f t="shared" si="21"/>
        <v>0</v>
      </c>
      <c r="X35" s="21">
        <f t="shared" si="21"/>
        <v>3.5245968956171807</v>
      </c>
    </row>
    <row r="36" spans="1:24" ht="12.75">
      <c r="A36" s="20" t="s">
        <v>83</v>
      </c>
      <c r="B36" s="21">
        <f>IF(B144=0,0,B153*100/B144)</f>
        <v>6.506749255604808</v>
      </c>
      <c r="C36" s="21">
        <f aca="true" t="shared" si="22" ref="C36:X36">IF(C144=0,0,C153*100/C144)</f>
        <v>27.088536552106415</v>
      </c>
      <c r="D36" s="21">
        <f t="shared" si="22"/>
        <v>17.080352870870446</v>
      </c>
      <c r="E36" s="21">
        <f t="shared" si="22"/>
        <v>22.22888645909633</v>
      </c>
      <c r="F36" s="21">
        <f t="shared" si="22"/>
        <v>0</v>
      </c>
      <c r="G36" s="21">
        <f t="shared" si="22"/>
        <v>24.959489199659796</v>
      </c>
      <c r="H36" s="21">
        <f t="shared" si="22"/>
        <v>2.1458033908785534</v>
      </c>
      <c r="I36" s="21">
        <f t="shared" si="22"/>
        <v>3.659751022769052</v>
      </c>
      <c r="J36" s="21">
        <f t="shared" si="22"/>
        <v>4.964112329315229</v>
      </c>
      <c r="K36" s="21">
        <f t="shared" si="22"/>
        <v>4.369785641951298</v>
      </c>
      <c r="L36" s="21">
        <f t="shared" si="22"/>
        <v>0</v>
      </c>
      <c r="M36" s="21">
        <f t="shared" si="22"/>
        <v>11.532682365585455</v>
      </c>
      <c r="N36" s="21">
        <f t="shared" si="22"/>
        <v>19.590423933533838</v>
      </c>
      <c r="O36" s="21">
        <f t="shared" si="22"/>
        <v>26.58522665906686</v>
      </c>
      <c r="P36" s="21">
        <f t="shared" si="22"/>
        <v>7.577581248289196</v>
      </c>
      <c r="Q36" s="21">
        <f t="shared" si="22"/>
        <v>2.14206090876407</v>
      </c>
      <c r="R36" s="21">
        <f t="shared" si="22"/>
        <v>23.99863969068833</v>
      </c>
      <c r="S36" s="21">
        <f t="shared" si="22"/>
        <v>0</v>
      </c>
      <c r="T36" s="21">
        <f t="shared" si="22"/>
        <v>1.0891238168194435</v>
      </c>
      <c r="U36" s="21">
        <f t="shared" si="22"/>
        <v>20.257661578172016</v>
      </c>
      <c r="V36" s="21">
        <f t="shared" si="22"/>
        <v>10.527518621122985</v>
      </c>
      <c r="W36" s="21">
        <f t="shared" si="22"/>
        <v>2.339265641231926</v>
      </c>
      <c r="X36" s="21">
        <f t="shared" si="22"/>
        <v>0</v>
      </c>
    </row>
    <row r="37" spans="1:24" ht="12.75">
      <c r="A37" s="20" t="s">
        <v>84</v>
      </c>
      <c r="B37" s="21">
        <f>IF(B173=0,0,B180*100/B173)</f>
        <v>12.643494634318417</v>
      </c>
      <c r="C37" s="21">
        <f aca="true" t="shared" si="23" ref="C37:X37">IF(C173=0,0,C180*100/C173)</f>
        <v>0</v>
      </c>
      <c r="D37" s="21">
        <f t="shared" si="23"/>
        <v>0</v>
      </c>
      <c r="E37" s="21">
        <f t="shared" si="23"/>
        <v>0</v>
      </c>
      <c r="F37" s="21">
        <f t="shared" si="23"/>
        <v>0</v>
      </c>
      <c r="G37" s="21">
        <f t="shared" si="23"/>
        <v>0</v>
      </c>
      <c r="H37" s="21">
        <f t="shared" si="23"/>
        <v>0</v>
      </c>
      <c r="I37" s="21">
        <f t="shared" si="23"/>
        <v>0</v>
      </c>
      <c r="J37" s="21">
        <f t="shared" si="23"/>
        <v>0</v>
      </c>
      <c r="K37" s="21">
        <f t="shared" si="23"/>
        <v>0</v>
      </c>
      <c r="L37" s="21">
        <f t="shared" si="23"/>
        <v>0</v>
      </c>
      <c r="M37" s="21">
        <f t="shared" si="23"/>
        <v>19.29505135135135</v>
      </c>
      <c r="N37" s="21">
        <f t="shared" si="23"/>
        <v>0</v>
      </c>
      <c r="O37" s="21">
        <f t="shared" si="23"/>
        <v>0</v>
      </c>
      <c r="P37" s="21">
        <f t="shared" si="23"/>
        <v>0</v>
      </c>
      <c r="Q37" s="21">
        <f t="shared" si="23"/>
        <v>0</v>
      </c>
      <c r="R37" s="21">
        <f t="shared" si="23"/>
        <v>0</v>
      </c>
      <c r="S37" s="21">
        <f t="shared" si="23"/>
        <v>0</v>
      </c>
      <c r="T37" s="21">
        <f t="shared" si="23"/>
        <v>0</v>
      </c>
      <c r="U37" s="21">
        <f t="shared" si="23"/>
        <v>0</v>
      </c>
      <c r="V37" s="21">
        <f t="shared" si="23"/>
        <v>14.00653359803487</v>
      </c>
      <c r="W37" s="21">
        <f t="shared" si="23"/>
        <v>0</v>
      </c>
      <c r="X37" s="21">
        <f t="shared" si="23"/>
        <v>0</v>
      </c>
    </row>
    <row r="38" spans="1:24" ht="12.75">
      <c r="A38" s="20" t="s">
        <v>85</v>
      </c>
      <c r="B38" s="21">
        <f>IF(B175=0,0,B181*100/B175)</f>
        <v>32.49286905237058</v>
      </c>
      <c r="C38" s="21">
        <f aca="true" t="shared" si="24" ref="C38:X38">IF(C175=0,0,C181*100/C175)</f>
        <v>0</v>
      </c>
      <c r="D38" s="21">
        <f t="shared" si="24"/>
        <v>0</v>
      </c>
      <c r="E38" s="21">
        <f t="shared" si="24"/>
        <v>0</v>
      </c>
      <c r="F38" s="21">
        <f t="shared" si="24"/>
        <v>0</v>
      </c>
      <c r="G38" s="21">
        <f t="shared" si="24"/>
        <v>0</v>
      </c>
      <c r="H38" s="21">
        <f t="shared" si="24"/>
        <v>0</v>
      </c>
      <c r="I38" s="21">
        <f t="shared" si="24"/>
        <v>0</v>
      </c>
      <c r="J38" s="21">
        <f t="shared" si="24"/>
        <v>0</v>
      </c>
      <c r="K38" s="21">
        <f t="shared" si="24"/>
        <v>0</v>
      </c>
      <c r="L38" s="21">
        <f t="shared" si="24"/>
        <v>0</v>
      </c>
      <c r="M38" s="21">
        <f t="shared" si="24"/>
        <v>0</v>
      </c>
      <c r="N38" s="21">
        <f t="shared" si="24"/>
        <v>0</v>
      </c>
      <c r="O38" s="21">
        <f t="shared" si="24"/>
        <v>0</v>
      </c>
      <c r="P38" s="21">
        <f t="shared" si="24"/>
        <v>0</v>
      </c>
      <c r="Q38" s="21">
        <f t="shared" si="24"/>
        <v>0</v>
      </c>
      <c r="R38" s="21">
        <f t="shared" si="24"/>
        <v>0</v>
      </c>
      <c r="S38" s="21">
        <f t="shared" si="24"/>
        <v>0</v>
      </c>
      <c r="T38" s="21">
        <f t="shared" si="24"/>
        <v>0</v>
      </c>
      <c r="U38" s="21">
        <f t="shared" si="24"/>
        <v>0</v>
      </c>
      <c r="V38" s="21">
        <f t="shared" si="24"/>
        <v>6.451920097873047E-06</v>
      </c>
      <c r="W38" s="21">
        <f t="shared" si="24"/>
        <v>0</v>
      </c>
      <c r="X38" s="21">
        <f t="shared" si="24"/>
        <v>0</v>
      </c>
    </row>
    <row r="39" spans="1:24" ht="12.75">
      <c r="A39" s="20" t="s">
        <v>86</v>
      </c>
      <c r="B39" s="21">
        <f>IF(+B7=0,0,+B170*100/B7)</f>
        <v>26.803072276565466</v>
      </c>
      <c r="C39" s="21">
        <f aca="true" t="shared" si="25" ref="C39:X39">IF(+C7=0,0,+C170*100/C7)</f>
        <v>40.63215012434999</v>
      </c>
      <c r="D39" s="21">
        <f t="shared" si="25"/>
        <v>38.41425254635991</v>
      </c>
      <c r="E39" s="21">
        <f t="shared" si="25"/>
        <v>40.579616344646475</v>
      </c>
      <c r="F39" s="21">
        <f t="shared" si="25"/>
        <v>72.11386261825587</v>
      </c>
      <c r="G39" s="21">
        <f t="shared" si="25"/>
        <v>30.96098377253487</v>
      </c>
      <c r="H39" s="21">
        <f t="shared" si="25"/>
        <v>42.62095103683627</v>
      </c>
      <c r="I39" s="21">
        <f t="shared" si="25"/>
        <v>40.15604351792225</v>
      </c>
      <c r="J39" s="21">
        <f t="shared" si="25"/>
        <v>30.375084490470126</v>
      </c>
      <c r="K39" s="21">
        <f t="shared" si="25"/>
        <v>34.64930560915495</v>
      </c>
      <c r="L39" s="21">
        <f t="shared" si="25"/>
        <v>55.531832374858425</v>
      </c>
      <c r="M39" s="21">
        <f t="shared" si="25"/>
        <v>38.39774504584647</v>
      </c>
      <c r="N39" s="21">
        <f t="shared" si="25"/>
        <v>29.366612742989343</v>
      </c>
      <c r="O39" s="21">
        <f t="shared" si="25"/>
        <v>24.429633868384606</v>
      </c>
      <c r="P39" s="21">
        <f t="shared" si="25"/>
        <v>27.514523260973217</v>
      </c>
      <c r="Q39" s="21">
        <f t="shared" si="25"/>
        <v>53.20468995551471</v>
      </c>
      <c r="R39" s="21">
        <f t="shared" si="25"/>
        <v>38.584676464228046</v>
      </c>
      <c r="S39" s="21">
        <f t="shared" si="25"/>
        <v>49.64268792070097</v>
      </c>
      <c r="T39" s="21">
        <f t="shared" si="25"/>
        <v>29.11568433966993</v>
      </c>
      <c r="U39" s="21">
        <f t="shared" si="25"/>
        <v>26.030989732233113</v>
      </c>
      <c r="V39" s="21">
        <f t="shared" si="25"/>
        <v>25.44464899387221</v>
      </c>
      <c r="W39" s="21">
        <f t="shared" si="25"/>
        <v>44.70531673155458</v>
      </c>
      <c r="X39" s="21">
        <f t="shared" si="25"/>
        <v>59.557196065450995</v>
      </c>
    </row>
    <row r="40" spans="1:24" ht="25.5">
      <c r="A40" s="15" t="s">
        <v>87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23" customFormat="1" ht="12.75">
      <c r="A41" s="13" t="s">
        <v>88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23" customFormat="1" ht="12.75">
      <c r="A42" s="18" t="s">
        <v>89</v>
      </c>
      <c r="B42" s="24">
        <v>1806094176</v>
      </c>
      <c r="C42" s="24">
        <v>71635000</v>
      </c>
      <c r="D42" s="24">
        <v>66379000</v>
      </c>
      <c r="E42" s="24">
        <v>95104900</v>
      </c>
      <c r="F42" s="24">
        <v>0</v>
      </c>
      <c r="G42" s="24">
        <v>22500000</v>
      </c>
      <c r="H42" s="24">
        <v>75608100</v>
      </c>
      <c r="I42" s="24">
        <v>44905999</v>
      </c>
      <c r="J42" s="24">
        <v>133363002</v>
      </c>
      <c r="K42" s="24">
        <v>34300000</v>
      </c>
      <c r="L42" s="24">
        <v>700000</v>
      </c>
      <c r="M42" s="24">
        <v>89052450</v>
      </c>
      <c r="N42" s="24">
        <v>79888998</v>
      </c>
      <c r="O42" s="24">
        <v>64218001</v>
      </c>
      <c r="P42" s="24">
        <v>257920000</v>
      </c>
      <c r="Q42" s="24">
        <v>47529977</v>
      </c>
      <c r="R42" s="24">
        <v>58417950</v>
      </c>
      <c r="S42" s="24">
        <v>2412088</v>
      </c>
      <c r="T42" s="24">
        <v>102688000</v>
      </c>
      <c r="U42" s="24">
        <v>64920001</v>
      </c>
      <c r="V42" s="24">
        <v>113245440</v>
      </c>
      <c r="W42" s="24">
        <v>41931635</v>
      </c>
      <c r="X42" s="24">
        <v>3330000</v>
      </c>
    </row>
    <row r="43" spans="1:24" s="23" customFormat="1" ht="12.75">
      <c r="A43" s="20" t="s">
        <v>90</v>
      </c>
      <c r="B43" s="25">
        <v>331638686</v>
      </c>
      <c r="C43" s="25">
        <v>0</v>
      </c>
      <c r="D43" s="25">
        <v>0</v>
      </c>
      <c r="E43" s="25">
        <v>1410900</v>
      </c>
      <c r="F43" s="25">
        <v>0</v>
      </c>
      <c r="G43" s="25">
        <v>0</v>
      </c>
      <c r="H43" s="25">
        <v>0</v>
      </c>
      <c r="I43" s="25">
        <v>24170000</v>
      </c>
      <c r="J43" s="25">
        <v>20000000</v>
      </c>
      <c r="K43" s="25">
        <v>1000000</v>
      </c>
      <c r="L43" s="25">
        <v>700000</v>
      </c>
      <c r="M43" s="25">
        <v>0</v>
      </c>
      <c r="N43" s="25">
        <v>8000000</v>
      </c>
      <c r="O43" s="25">
        <v>0</v>
      </c>
      <c r="P43" s="25">
        <v>72400000</v>
      </c>
      <c r="Q43" s="25">
        <v>0</v>
      </c>
      <c r="R43" s="25">
        <v>1750000</v>
      </c>
      <c r="S43" s="25">
        <v>0</v>
      </c>
      <c r="T43" s="25">
        <v>16339000</v>
      </c>
      <c r="U43" s="25">
        <v>0</v>
      </c>
      <c r="V43" s="25">
        <v>45153590</v>
      </c>
      <c r="W43" s="25">
        <v>9990000</v>
      </c>
      <c r="X43" s="25">
        <v>3330000</v>
      </c>
    </row>
    <row r="44" spans="1:24" s="23" customFormat="1" ht="12.75">
      <c r="A44" s="20" t="s">
        <v>91</v>
      </c>
      <c r="B44" s="25">
        <v>894606490</v>
      </c>
      <c r="C44" s="25">
        <v>71635000</v>
      </c>
      <c r="D44" s="25">
        <v>66379000</v>
      </c>
      <c r="E44" s="25">
        <v>93694000</v>
      </c>
      <c r="F44" s="25">
        <v>0</v>
      </c>
      <c r="G44" s="25">
        <v>22500000</v>
      </c>
      <c r="H44" s="25">
        <v>75608100</v>
      </c>
      <c r="I44" s="25">
        <v>20735999</v>
      </c>
      <c r="J44" s="25">
        <v>113363002</v>
      </c>
      <c r="K44" s="25">
        <v>33300000</v>
      </c>
      <c r="L44" s="25">
        <v>0</v>
      </c>
      <c r="M44" s="25">
        <v>79552450</v>
      </c>
      <c r="N44" s="25">
        <v>71888998</v>
      </c>
      <c r="O44" s="25">
        <v>64218001</v>
      </c>
      <c r="P44" s="25">
        <v>185520000</v>
      </c>
      <c r="Q44" s="25">
        <v>47529977</v>
      </c>
      <c r="R44" s="25">
        <v>56667950</v>
      </c>
      <c r="S44" s="25">
        <v>2412088</v>
      </c>
      <c r="T44" s="25">
        <v>86349000</v>
      </c>
      <c r="U44" s="25">
        <v>64920001</v>
      </c>
      <c r="V44" s="25">
        <v>67091850</v>
      </c>
      <c r="W44" s="25">
        <v>31941635</v>
      </c>
      <c r="X44" s="25">
        <v>0</v>
      </c>
    </row>
    <row r="45" spans="1:24" ht="12.75">
      <c r="A45" s="20" t="s">
        <v>92</v>
      </c>
      <c r="B45" s="21">
        <f>IF((B43+B50)=0,0,B43*100/(B43+B50))</f>
        <v>36.384329826261634</v>
      </c>
      <c r="C45" s="21">
        <f aca="true" t="shared" si="26" ref="C45:X45">IF((C43+C50)=0,0,C43*100/(C43+C50))</f>
        <v>0</v>
      </c>
      <c r="D45" s="21">
        <f t="shared" si="26"/>
        <v>0</v>
      </c>
      <c r="E45" s="21">
        <f t="shared" si="26"/>
        <v>100</v>
      </c>
      <c r="F45" s="21">
        <f t="shared" si="26"/>
        <v>0</v>
      </c>
      <c r="G45" s="21">
        <f t="shared" si="26"/>
        <v>0</v>
      </c>
      <c r="H45" s="21">
        <f t="shared" si="26"/>
        <v>0</v>
      </c>
      <c r="I45" s="21">
        <f t="shared" si="26"/>
        <v>100</v>
      </c>
      <c r="J45" s="21">
        <f t="shared" si="26"/>
        <v>100</v>
      </c>
      <c r="K45" s="21">
        <f t="shared" si="26"/>
        <v>100</v>
      </c>
      <c r="L45" s="21">
        <f t="shared" si="26"/>
        <v>100</v>
      </c>
      <c r="M45" s="21">
        <f t="shared" si="26"/>
        <v>0</v>
      </c>
      <c r="N45" s="21">
        <f t="shared" si="26"/>
        <v>100</v>
      </c>
      <c r="O45" s="21">
        <f t="shared" si="26"/>
        <v>0</v>
      </c>
      <c r="P45" s="21">
        <f t="shared" si="26"/>
        <v>100</v>
      </c>
      <c r="Q45" s="21">
        <f t="shared" si="26"/>
        <v>0</v>
      </c>
      <c r="R45" s="21">
        <f t="shared" si="26"/>
        <v>100</v>
      </c>
      <c r="S45" s="21">
        <f t="shared" si="26"/>
        <v>0</v>
      </c>
      <c r="T45" s="21">
        <f t="shared" si="26"/>
        <v>100</v>
      </c>
      <c r="U45" s="21">
        <f t="shared" si="26"/>
        <v>0</v>
      </c>
      <c r="V45" s="21">
        <f t="shared" si="26"/>
        <v>97.83332130826659</v>
      </c>
      <c r="W45" s="21">
        <f t="shared" si="26"/>
        <v>100</v>
      </c>
      <c r="X45" s="21">
        <f t="shared" si="26"/>
        <v>100</v>
      </c>
    </row>
    <row r="46" spans="1:24" ht="12.75">
      <c r="A46" s="20" t="s">
        <v>93</v>
      </c>
      <c r="B46" s="21">
        <f>IF((B43+B50)=0,0,B50*100/(B43+B50))</f>
        <v>63.615670173738366</v>
      </c>
      <c r="C46" s="21">
        <f aca="true" t="shared" si="27" ref="C46:X46">IF((C43+C50)=0,0,C50*100/(C43+C50))</f>
        <v>0</v>
      </c>
      <c r="D46" s="21">
        <f t="shared" si="27"/>
        <v>0</v>
      </c>
      <c r="E46" s="21">
        <f t="shared" si="27"/>
        <v>0</v>
      </c>
      <c r="F46" s="21">
        <f t="shared" si="27"/>
        <v>0</v>
      </c>
      <c r="G46" s="21">
        <f t="shared" si="27"/>
        <v>0</v>
      </c>
      <c r="H46" s="21">
        <f t="shared" si="27"/>
        <v>0</v>
      </c>
      <c r="I46" s="21">
        <f t="shared" si="27"/>
        <v>0</v>
      </c>
      <c r="J46" s="21">
        <f t="shared" si="27"/>
        <v>0</v>
      </c>
      <c r="K46" s="21">
        <f t="shared" si="27"/>
        <v>0</v>
      </c>
      <c r="L46" s="21">
        <f t="shared" si="27"/>
        <v>0</v>
      </c>
      <c r="M46" s="21">
        <f t="shared" si="27"/>
        <v>100</v>
      </c>
      <c r="N46" s="21">
        <f t="shared" si="27"/>
        <v>0</v>
      </c>
      <c r="O46" s="21">
        <f t="shared" si="27"/>
        <v>0</v>
      </c>
      <c r="P46" s="21">
        <f t="shared" si="27"/>
        <v>0</v>
      </c>
      <c r="Q46" s="21">
        <f t="shared" si="27"/>
        <v>0</v>
      </c>
      <c r="R46" s="21">
        <f t="shared" si="27"/>
        <v>0</v>
      </c>
      <c r="S46" s="21">
        <f t="shared" si="27"/>
        <v>0</v>
      </c>
      <c r="T46" s="21">
        <f t="shared" si="27"/>
        <v>0</v>
      </c>
      <c r="U46" s="21">
        <f t="shared" si="27"/>
        <v>0</v>
      </c>
      <c r="V46" s="21">
        <f t="shared" si="27"/>
        <v>2.1666786917334058</v>
      </c>
      <c r="W46" s="21">
        <f t="shared" si="27"/>
        <v>0</v>
      </c>
      <c r="X46" s="21">
        <f t="shared" si="27"/>
        <v>0</v>
      </c>
    </row>
    <row r="47" spans="1:24" ht="12.75">
      <c r="A47" s="20" t="s">
        <v>94</v>
      </c>
      <c r="B47" s="21">
        <f>IF((B43+B50+B44)=0,0,B44*100/(B43+B50+B44))</f>
        <v>49.532660139644896</v>
      </c>
      <c r="C47" s="21">
        <f aca="true" t="shared" si="28" ref="C47:X47">IF((C43+C50+C44)=0,0,C44*100/(C43+C50+C44))</f>
        <v>100</v>
      </c>
      <c r="D47" s="21">
        <f t="shared" si="28"/>
        <v>100</v>
      </c>
      <c r="E47" s="21">
        <f t="shared" si="28"/>
        <v>98.51648022341647</v>
      </c>
      <c r="F47" s="21">
        <f t="shared" si="28"/>
        <v>0</v>
      </c>
      <c r="G47" s="21">
        <f t="shared" si="28"/>
        <v>100</v>
      </c>
      <c r="H47" s="21">
        <f t="shared" si="28"/>
        <v>100</v>
      </c>
      <c r="I47" s="21">
        <f t="shared" si="28"/>
        <v>46.17645629039452</v>
      </c>
      <c r="J47" s="21">
        <f t="shared" si="28"/>
        <v>85.00333698247134</v>
      </c>
      <c r="K47" s="21">
        <f t="shared" si="28"/>
        <v>97.08454810495627</v>
      </c>
      <c r="L47" s="21">
        <f t="shared" si="28"/>
        <v>0</v>
      </c>
      <c r="M47" s="21">
        <f t="shared" si="28"/>
        <v>89.33212954837289</v>
      </c>
      <c r="N47" s="21">
        <f t="shared" si="28"/>
        <v>89.98610547099364</v>
      </c>
      <c r="O47" s="21">
        <f t="shared" si="28"/>
        <v>100</v>
      </c>
      <c r="P47" s="21">
        <f t="shared" si="28"/>
        <v>71.92928039702234</v>
      </c>
      <c r="Q47" s="21">
        <f t="shared" si="28"/>
        <v>100</v>
      </c>
      <c r="R47" s="21">
        <f t="shared" si="28"/>
        <v>97.00434541095673</v>
      </c>
      <c r="S47" s="21">
        <f t="shared" si="28"/>
        <v>100</v>
      </c>
      <c r="T47" s="21">
        <f t="shared" si="28"/>
        <v>84.08869585540667</v>
      </c>
      <c r="U47" s="21">
        <f t="shared" si="28"/>
        <v>100</v>
      </c>
      <c r="V47" s="21">
        <f t="shared" si="28"/>
        <v>59.244637135058156</v>
      </c>
      <c r="W47" s="21">
        <f t="shared" si="28"/>
        <v>76.17550567727683</v>
      </c>
      <c r="X47" s="21">
        <f t="shared" si="28"/>
        <v>0</v>
      </c>
    </row>
    <row r="48" spans="1:24" ht="12.75">
      <c r="A48" s="13" t="s">
        <v>95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2.75">
      <c r="A49" s="18" t="s">
        <v>96</v>
      </c>
      <c r="B49" s="24">
        <v>1086619512</v>
      </c>
      <c r="C49" s="24">
        <v>0</v>
      </c>
      <c r="D49" s="24">
        <v>1530415</v>
      </c>
      <c r="E49" s="24">
        <v>12068000</v>
      </c>
      <c r="F49" s="24">
        <v>0</v>
      </c>
      <c r="G49" s="24">
        <v>3154000</v>
      </c>
      <c r="H49" s="24">
        <v>490498</v>
      </c>
      <c r="I49" s="24">
        <v>11280000</v>
      </c>
      <c r="J49" s="24">
        <v>0</v>
      </c>
      <c r="K49" s="24">
        <v>0</v>
      </c>
      <c r="L49" s="24">
        <v>11527000</v>
      </c>
      <c r="M49" s="24">
        <v>11633052</v>
      </c>
      <c r="N49" s="24">
        <v>46837261</v>
      </c>
      <c r="O49" s="24">
        <v>8912642</v>
      </c>
      <c r="P49" s="24">
        <v>8000000</v>
      </c>
      <c r="Q49" s="24">
        <v>2591222</v>
      </c>
      <c r="R49" s="24">
        <v>4786562</v>
      </c>
      <c r="S49" s="24">
        <v>5031415</v>
      </c>
      <c r="T49" s="24">
        <v>23655000</v>
      </c>
      <c r="U49" s="24">
        <v>1200000</v>
      </c>
      <c r="V49" s="24">
        <v>13718000</v>
      </c>
      <c r="W49" s="24">
        <v>2506575</v>
      </c>
      <c r="X49" s="24">
        <v>0</v>
      </c>
    </row>
    <row r="50" spans="1:24" ht="12.75">
      <c r="A50" s="20" t="s">
        <v>97</v>
      </c>
      <c r="B50" s="25">
        <v>579849000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9500000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1000000</v>
      </c>
      <c r="W50" s="25">
        <v>0</v>
      </c>
      <c r="X50" s="25">
        <v>0</v>
      </c>
    </row>
    <row r="51" spans="1:24" ht="12.75">
      <c r="A51" s="20" t="s">
        <v>98</v>
      </c>
      <c r="B51" s="25">
        <v>240702580</v>
      </c>
      <c r="C51" s="25">
        <v>53000</v>
      </c>
      <c r="D51" s="25">
        <v>0</v>
      </c>
      <c r="E51" s="25">
        <v>2212000</v>
      </c>
      <c r="F51" s="25">
        <v>0</v>
      </c>
      <c r="G51" s="25">
        <v>2372000</v>
      </c>
      <c r="H51" s="25">
        <v>437637</v>
      </c>
      <c r="I51" s="25">
        <v>3188000</v>
      </c>
      <c r="J51" s="25">
        <v>105980000</v>
      </c>
      <c r="K51" s="25">
        <v>16000000</v>
      </c>
      <c r="L51" s="25">
        <v>3467163</v>
      </c>
      <c r="M51" s="25">
        <v>4615972</v>
      </c>
      <c r="N51" s="25">
        <v>7452000</v>
      </c>
      <c r="O51" s="25">
        <v>9836631</v>
      </c>
      <c r="P51" s="25">
        <v>12000000</v>
      </c>
      <c r="Q51" s="25">
        <v>1554490</v>
      </c>
      <c r="R51" s="25">
        <v>0</v>
      </c>
      <c r="S51" s="25">
        <v>75040</v>
      </c>
      <c r="T51" s="25">
        <v>5899000</v>
      </c>
      <c r="U51" s="25">
        <v>74880000</v>
      </c>
      <c r="V51" s="25">
        <v>6730050</v>
      </c>
      <c r="W51" s="25">
        <v>3211126</v>
      </c>
      <c r="X51" s="25">
        <v>0</v>
      </c>
    </row>
    <row r="52" spans="1:24" ht="12.75">
      <c r="A52" s="20" t="s">
        <v>99</v>
      </c>
      <c r="B52" s="21">
        <f>IF(B49=0,0,B51*100/B49)</f>
        <v>22.151505411215183</v>
      </c>
      <c r="C52" s="21">
        <f aca="true" t="shared" si="29" ref="C52:X52">IF(C49=0,0,C51*100/C49)</f>
        <v>0</v>
      </c>
      <c r="D52" s="21">
        <f t="shared" si="29"/>
        <v>0</v>
      </c>
      <c r="E52" s="21">
        <f t="shared" si="29"/>
        <v>18.329466357308586</v>
      </c>
      <c r="F52" s="21">
        <f t="shared" si="29"/>
        <v>0</v>
      </c>
      <c r="G52" s="21">
        <f t="shared" si="29"/>
        <v>75.20608750792644</v>
      </c>
      <c r="H52" s="21">
        <f t="shared" si="29"/>
        <v>89.22299377367492</v>
      </c>
      <c r="I52" s="21">
        <f t="shared" si="29"/>
        <v>28.26241134751773</v>
      </c>
      <c r="J52" s="21">
        <f t="shared" si="29"/>
        <v>0</v>
      </c>
      <c r="K52" s="21">
        <f t="shared" si="29"/>
        <v>0</v>
      </c>
      <c r="L52" s="21">
        <f t="shared" si="29"/>
        <v>30.078624099939272</v>
      </c>
      <c r="M52" s="21">
        <f t="shared" si="29"/>
        <v>39.679801998650056</v>
      </c>
      <c r="N52" s="21">
        <f t="shared" si="29"/>
        <v>15.91040944943386</v>
      </c>
      <c r="O52" s="21">
        <f t="shared" si="29"/>
        <v>110.36717283158013</v>
      </c>
      <c r="P52" s="21">
        <f t="shared" si="29"/>
        <v>150</v>
      </c>
      <c r="Q52" s="21">
        <f t="shared" si="29"/>
        <v>59.99061446684229</v>
      </c>
      <c r="R52" s="21">
        <f t="shared" si="29"/>
        <v>0</v>
      </c>
      <c r="S52" s="21">
        <f t="shared" si="29"/>
        <v>1.491429349397734</v>
      </c>
      <c r="T52" s="21">
        <f t="shared" si="29"/>
        <v>24.937645318114562</v>
      </c>
      <c r="U52" s="21">
        <f t="shared" si="29"/>
        <v>6240</v>
      </c>
      <c r="V52" s="21">
        <f t="shared" si="29"/>
        <v>49.0599941682461</v>
      </c>
      <c r="W52" s="21">
        <f t="shared" si="29"/>
        <v>128.10811565582517</v>
      </c>
      <c r="X52" s="21">
        <f t="shared" si="29"/>
        <v>0</v>
      </c>
    </row>
    <row r="53" spans="1:24" ht="12.75">
      <c r="A53" s="20" t="s">
        <v>100</v>
      </c>
      <c r="B53" s="21">
        <f>IF(B91=0,0,B51*100/B91)</f>
        <v>1.5194370140460816</v>
      </c>
      <c r="C53" s="21">
        <f aca="true" t="shared" si="30" ref="C53:X53">IF(C91=0,0,C51*100/C91)</f>
        <v>0.00823647702566828</v>
      </c>
      <c r="D53" s="21">
        <f t="shared" si="30"/>
        <v>0</v>
      </c>
      <c r="E53" s="21">
        <f t="shared" si="30"/>
        <v>0.44386475368716766</v>
      </c>
      <c r="F53" s="21">
        <f t="shared" si="30"/>
        <v>0</v>
      </c>
      <c r="G53" s="21">
        <f t="shared" si="30"/>
        <v>0.3864457257180282</v>
      </c>
      <c r="H53" s="21">
        <f t="shared" si="30"/>
        <v>0.06862463944238853</v>
      </c>
      <c r="I53" s="21">
        <f t="shared" si="30"/>
        <v>0.7426890094606652</v>
      </c>
      <c r="J53" s="21">
        <f t="shared" si="30"/>
        <v>2.1196</v>
      </c>
      <c r="K53" s="21">
        <f t="shared" si="30"/>
        <v>0.8590814366881481</v>
      </c>
      <c r="L53" s="21">
        <f t="shared" si="30"/>
        <v>5.230532381915006</v>
      </c>
      <c r="M53" s="21">
        <f t="shared" si="30"/>
        <v>0.14144738895793368</v>
      </c>
      <c r="N53" s="21">
        <f t="shared" si="30"/>
        <v>0.3812088731474611</v>
      </c>
      <c r="O53" s="21">
        <f t="shared" si="30"/>
        <v>1.6486024683912026</v>
      </c>
      <c r="P53" s="21">
        <f t="shared" si="30"/>
        <v>0.38107176541357785</v>
      </c>
      <c r="Q53" s="21">
        <f t="shared" si="30"/>
        <v>0.24112077204783705</v>
      </c>
      <c r="R53" s="21">
        <f t="shared" si="30"/>
        <v>0</v>
      </c>
      <c r="S53" s="21">
        <f t="shared" si="30"/>
        <v>0.4432047102549207</v>
      </c>
      <c r="T53" s="21">
        <f t="shared" si="30"/>
        <v>0.2640885152285758</v>
      </c>
      <c r="U53" s="21">
        <f t="shared" si="30"/>
        <v>4.590899149283764</v>
      </c>
      <c r="V53" s="21">
        <f t="shared" si="30"/>
        <v>0.5600361815635462</v>
      </c>
      <c r="W53" s="21">
        <f t="shared" si="30"/>
        <v>0.3075414897176115</v>
      </c>
      <c r="X53" s="21">
        <f t="shared" si="30"/>
        <v>0</v>
      </c>
    </row>
    <row r="54" spans="1:24" ht="12.75">
      <c r="A54" s="20" t="s">
        <v>101</v>
      </c>
      <c r="B54" s="21">
        <f>IF(B8=0,0,B51*100/B8)</f>
        <v>3.6478553810502112</v>
      </c>
      <c r="C54" s="21">
        <f aca="true" t="shared" si="31" ref="C54:X54">IF(C8=0,0,C51*100/C8)</f>
        <v>0.03583783156722246</v>
      </c>
      <c r="D54" s="21">
        <f t="shared" si="31"/>
        <v>0</v>
      </c>
      <c r="E54" s="21">
        <f t="shared" si="31"/>
        <v>1.322715689587689</v>
      </c>
      <c r="F54" s="21">
        <f t="shared" si="31"/>
        <v>0</v>
      </c>
      <c r="G54" s="21">
        <f t="shared" si="31"/>
        <v>1.0398833857585954</v>
      </c>
      <c r="H54" s="21">
        <f t="shared" si="31"/>
        <v>0.5266275440512087</v>
      </c>
      <c r="I54" s="21">
        <f t="shared" si="31"/>
        <v>2.0150548999115974</v>
      </c>
      <c r="J54" s="21">
        <f t="shared" si="31"/>
        <v>5.203426301560275</v>
      </c>
      <c r="K54" s="21">
        <f t="shared" si="31"/>
        <v>4.119228579088424</v>
      </c>
      <c r="L54" s="21">
        <f t="shared" si="31"/>
        <v>2.945762956669499</v>
      </c>
      <c r="M54" s="21">
        <f t="shared" si="31"/>
        <v>1.0467245621939116</v>
      </c>
      <c r="N54" s="21">
        <f t="shared" si="31"/>
        <v>1.0668499228126493</v>
      </c>
      <c r="O54" s="21">
        <f t="shared" si="31"/>
        <v>3.199682927728952</v>
      </c>
      <c r="P54" s="21">
        <f t="shared" si="31"/>
        <v>0.7714735913210455</v>
      </c>
      <c r="Q54" s="21">
        <f t="shared" si="31"/>
        <v>1.2373030656730706</v>
      </c>
      <c r="R54" s="21">
        <f t="shared" si="31"/>
        <v>0</v>
      </c>
      <c r="S54" s="21">
        <f t="shared" si="31"/>
        <v>0.07166865145088859</v>
      </c>
      <c r="T54" s="21">
        <f t="shared" si="31"/>
        <v>0.8191828260396599</v>
      </c>
      <c r="U54" s="21">
        <f t="shared" si="31"/>
        <v>10.14069952446701</v>
      </c>
      <c r="V54" s="21">
        <f t="shared" si="31"/>
        <v>0.6737889601930742</v>
      </c>
      <c r="W54" s="21">
        <f t="shared" si="31"/>
        <v>1.7240090598463227</v>
      </c>
      <c r="X54" s="21">
        <f t="shared" si="31"/>
        <v>0</v>
      </c>
    </row>
    <row r="55" spans="1:24" ht="12.75">
      <c r="A55" s="20" t="s">
        <v>102</v>
      </c>
      <c r="B55" s="21">
        <f>IF(B91=0,0,B49*100/B91)</f>
        <v>6.859294597995129</v>
      </c>
      <c r="C55" s="21">
        <f aca="true" t="shared" si="32" ref="C55:X55">IF(C91=0,0,C49*100/C91)</f>
        <v>0</v>
      </c>
      <c r="D55" s="21">
        <f t="shared" si="32"/>
        <v>0.13564320612573605</v>
      </c>
      <c r="E55" s="21">
        <f t="shared" si="32"/>
        <v>2.4215912511287248</v>
      </c>
      <c r="F55" s="21">
        <f t="shared" si="32"/>
        <v>0</v>
      </c>
      <c r="G55" s="21">
        <f t="shared" si="32"/>
        <v>0.5138489961697559</v>
      </c>
      <c r="H55" s="21">
        <f t="shared" si="32"/>
        <v>0.076913625669705</v>
      </c>
      <c r="I55" s="21">
        <f t="shared" si="32"/>
        <v>2.62783313259608</v>
      </c>
      <c r="J55" s="21">
        <f t="shared" si="32"/>
        <v>0</v>
      </c>
      <c r="K55" s="21">
        <f t="shared" si="32"/>
        <v>0</v>
      </c>
      <c r="L55" s="21">
        <f t="shared" si="32"/>
        <v>17.389533392671265</v>
      </c>
      <c r="M55" s="21">
        <f t="shared" si="32"/>
        <v>0.3564720130477109</v>
      </c>
      <c r="N55" s="21">
        <f t="shared" si="32"/>
        <v>2.3959714824374028</v>
      </c>
      <c r="O55" s="21">
        <f t="shared" si="32"/>
        <v>1.4937434982655244</v>
      </c>
      <c r="P55" s="21">
        <f t="shared" si="32"/>
        <v>0.25404784360905186</v>
      </c>
      <c r="Q55" s="21">
        <f t="shared" si="32"/>
        <v>0.4019308256645848</v>
      </c>
      <c r="R55" s="21">
        <f t="shared" si="32"/>
        <v>0.358253106353063</v>
      </c>
      <c r="S55" s="21">
        <f t="shared" si="32"/>
        <v>29.716775416408073</v>
      </c>
      <c r="T55" s="21">
        <f t="shared" si="32"/>
        <v>1.0589953937501204</v>
      </c>
      <c r="U55" s="21">
        <f t="shared" si="32"/>
        <v>0.07357210175134238</v>
      </c>
      <c r="V55" s="21">
        <f t="shared" si="32"/>
        <v>1.1415333227373832</v>
      </c>
      <c r="W55" s="21">
        <f t="shared" si="32"/>
        <v>0.24006401791425255</v>
      </c>
      <c r="X55" s="21">
        <f t="shared" si="32"/>
        <v>0</v>
      </c>
    </row>
    <row r="56" spans="1:24" ht="12.75">
      <c r="A56" s="20" t="s">
        <v>103</v>
      </c>
      <c r="B56" s="21">
        <f>IF(+(B7-B165)=0,0,+B51*100/(B7-B165))</f>
        <v>4.433547221039711</v>
      </c>
      <c r="C56" s="21">
        <f aca="true" t="shared" si="33" ref="C56:X56">IF(+(C7-C165)=0,0,+C51*100/(C7-C165))</f>
        <v>0.08782395439782595</v>
      </c>
      <c r="D56" s="21">
        <f t="shared" si="33"/>
        <v>0</v>
      </c>
      <c r="E56" s="21">
        <f t="shared" si="33"/>
        <v>2.3858480381981604</v>
      </c>
      <c r="F56" s="21">
        <f t="shared" si="33"/>
        <v>0</v>
      </c>
      <c r="G56" s="21">
        <f t="shared" si="33"/>
        <v>1.7470823044212989</v>
      </c>
      <c r="H56" s="21">
        <f t="shared" si="33"/>
        <v>1.1964718437876702</v>
      </c>
      <c r="I56" s="21">
        <f t="shared" si="33"/>
        <v>4.331146588865434</v>
      </c>
      <c r="J56" s="21">
        <f t="shared" si="33"/>
        <v>6.412611402937303</v>
      </c>
      <c r="K56" s="21">
        <f t="shared" si="33"/>
        <v>5.923666156984558</v>
      </c>
      <c r="L56" s="21">
        <f t="shared" si="33"/>
        <v>154.9293087269315</v>
      </c>
      <c r="M56" s="21">
        <f t="shared" si="33"/>
        <v>1.6134905969559932</v>
      </c>
      <c r="N56" s="21">
        <f t="shared" si="33"/>
        <v>1.2963261083047655</v>
      </c>
      <c r="O56" s="21">
        <f t="shared" si="33"/>
        <v>4.375661942670966</v>
      </c>
      <c r="P56" s="21">
        <f t="shared" si="33"/>
        <v>1.1289253673441768</v>
      </c>
      <c r="Q56" s="21">
        <f t="shared" si="33"/>
        <v>2.473471863499754</v>
      </c>
      <c r="R56" s="21">
        <f t="shared" si="33"/>
        <v>0</v>
      </c>
      <c r="S56" s="21">
        <f t="shared" si="33"/>
        <v>1.59146040669618</v>
      </c>
      <c r="T56" s="21">
        <f t="shared" si="33"/>
        <v>1.0248363877980475</v>
      </c>
      <c r="U56" s="21">
        <f t="shared" si="33"/>
        <v>16.59822871319561</v>
      </c>
      <c r="V56" s="21">
        <f t="shared" si="33"/>
        <v>0.7930653934475421</v>
      </c>
      <c r="W56" s="21">
        <f t="shared" si="33"/>
        <v>2.810146332256214</v>
      </c>
      <c r="X56" s="21">
        <f t="shared" si="33"/>
        <v>0</v>
      </c>
    </row>
    <row r="57" spans="1:24" ht="12.75">
      <c r="A57" s="20" t="s">
        <v>104</v>
      </c>
      <c r="B57" s="21">
        <f>IF(+(B42-B44-B187)=0,0,+B193*100/(B42-B44-B187))</f>
        <v>56.770228071041835</v>
      </c>
      <c r="C57" s="21">
        <f aca="true" t="shared" si="34" ref="C57:X57">IF(+(C42-C44-C187)=0,0,+C193*100/(C42-C44-C187))</f>
        <v>0</v>
      </c>
      <c r="D57" s="21">
        <f t="shared" si="34"/>
        <v>0</v>
      </c>
      <c r="E57" s="21">
        <f t="shared" si="34"/>
        <v>0</v>
      </c>
      <c r="F57" s="21">
        <f t="shared" si="34"/>
        <v>0</v>
      </c>
      <c r="G57" s="21">
        <f t="shared" si="34"/>
        <v>0</v>
      </c>
      <c r="H57" s="21">
        <f t="shared" si="34"/>
        <v>0</v>
      </c>
      <c r="I57" s="21">
        <f t="shared" si="34"/>
        <v>0</v>
      </c>
      <c r="J57" s="21">
        <f t="shared" si="34"/>
        <v>50</v>
      </c>
      <c r="K57" s="21">
        <f t="shared" si="34"/>
        <v>0</v>
      </c>
      <c r="L57" s="21">
        <f t="shared" si="34"/>
        <v>0</v>
      </c>
      <c r="M57" s="21">
        <f t="shared" si="34"/>
        <v>0</v>
      </c>
      <c r="N57" s="21">
        <f t="shared" si="34"/>
        <v>0</v>
      </c>
      <c r="O57" s="21">
        <f t="shared" si="34"/>
        <v>0</v>
      </c>
      <c r="P57" s="21">
        <f t="shared" si="34"/>
        <v>0</v>
      </c>
      <c r="Q57" s="21">
        <f t="shared" si="34"/>
        <v>0</v>
      </c>
      <c r="R57" s="21">
        <f t="shared" si="34"/>
        <v>0</v>
      </c>
      <c r="S57" s="21">
        <f t="shared" si="34"/>
        <v>0</v>
      </c>
      <c r="T57" s="21">
        <f t="shared" si="34"/>
        <v>0</v>
      </c>
      <c r="U57" s="21">
        <f t="shared" si="34"/>
        <v>0</v>
      </c>
      <c r="V57" s="21">
        <f t="shared" si="34"/>
        <v>2.1666786917334058</v>
      </c>
      <c r="W57" s="21">
        <f t="shared" si="34"/>
        <v>0</v>
      </c>
      <c r="X57" s="21">
        <f t="shared" si="34"/>
        <v>0</v>
      </c>
    </row>
    <row r="58" spans="1:24" ht="12.75">
      <c r="A58" s="20" t="s">
        <v>105</v>
      </c>
      <c r="B58" s="21">
        <f>IF(B188=0,0,B49*100/B188)</f>
        <v>7.422029334464278</v>
      </c>
      <c r="C58" s="21">
        <f aca="true" t="shared" si="35" ref="C58:X58">IF(C188=0,0,C49*100/C188)</f>
        <v>0</v>
      </c>
      <c r="D58" s="21">
        <f t="shared" si="35"/>
        <v>0.1565443262959953</v>
      </c>
      <c r="E58" s="21">
        <f t="shared" si="35"/>
        <v>2.3388493775438635</v>
      </c>
      <c r="F58" s="21">
        <f t="shared" si="35"/>
        <v>0</v>
      </c>
      <c r="G58" s="21">
        <f t="shared" si="35"/>
        <v>0.45290778573469714</v>
      </c>
      <c r="H58" s="21">
        <f t="shared" si="35"/>
        <v>0.07513101194031024</v>
      </c>
      <c r="I58" s="21">
        <f t="shared" si="35"/>
        <v>2.5080405155268384</v>
      </c>
      <c r="J58" s="21">
        <f t="shared" si="35"/>
        <v>0</v>
      </c>
      <c r="K58" s="21">
        <f t="shared" si="35"/>
        <v>0</v>
      </c>
      <c r="L58" s="21">
        <f t="shared" si="35"/>
        <v>15.80296674069809</v>
      </c>
      <c r="M58" s="21">
        <f t="shared" si="35"/>
        <v>0.321615687277151</v>
      </c>
      <c r="N58" s="21">
        <f t="shared" si="35"/>
        <v>2.6264347583250656</v>
      </c>
      <c r="O58" s="21">
        <f t="shared" si="35"/>
        <v>1.688753175698304</v>
      </c>
      <c r="P58" s="21">
        <f t="shared" si="35"/>
        <v>0.2504718320274704</v>
      </c>
      <c r="Q58" s="21">
        <f t="shared" si="35"/>
        <v>0.41656799679166917</v>
      </c>
      <c r="R58" s="21">
        <f t="shared" si="35"/>
        <v>0.30489354133200897</v>
      </c>
      <c r="S58" s="21">
        <f t="shared" si="35"/>
        <v>-40.32135658353133</v>
      </c>
      <c r="T58" s="21">
        <f t="shared" si="35"/>
        <v>1.0078726309545847</v>
      </c>
      <c r="U58" s="21">
        <f t="shared" si="35"/>
        <v>0.05762913626780354</v>
      </c>
      <c r="V58" s="21">
        <f t="shared" si="35"/>
        <v>1.045345818350018</v>
      </c>
      <c r="W58" s="21">
        <f t="shared" si="35"/>
        <v>0.22809281580351112</v>
      </c>
      <c r="X58" s="21">
        <f t="shared" si="35"/>
        <v>0</v>
      </c>
    </row>
    <row r="59" spans="1:24" ht="12.75">
      <c r="A59" s="20" t="s">
        <v>106</v>
      </c>
      <c r="B59" s="26">
        <f>IF(B190=0,0,B189/B190)</f>
        <v>1.1128836216962665</v>
      </c>
      <c r="C59" s="26">
        <f aca="true" t="shared" si="36" ref="C59:X59">IF(C190=0,0,C189/C190)</f>
        <v>6.581956864812189</v>
      </c>
      <c r="D59" s="26">
        <f t="shared" si="36"/>
        <v>0.3828910969321938</v>
      </c>
      <c r="E59" s="26">
        <f t="shared" si="36"/>
        <v>1.815870962370497</v>
      </c>
      <c r="F59" s="26">
        <f t="shared" si="36"/>
        <v>0.2866666666666667</v>
      </c>
      <c r="G59" s="26">
        <f t="shared" si="36"/>
        <v>1.3084104217941102</v>
      </c>
      <c r="H59" s="26">
        <f t="shared" si="36"/>
        <v>1.1156793230799051</v>
      </c>
      <c r="I59" s="26">
        <f t="shared" si="36"/>
        <v>1.541127450980392</v>
      </c>
      <c r="J59" s="26">
        <f t="shared" si="36"/>
        <v>1.4170984455958548</v>
      </c>
      <c r="K59" s="26">
        <f t="shared" si="36"/>
        <v>0.3914045630716888</v>
      </c>
      <c r="L59" s="26">
        <f t="shared" si="36"/>
        <v>4.059859154929577</v>
      </c>
      <c r="M59" s="26">
        <f t="shared" si="36"/>
        <v>9.172842877089078</v>
      </c>
      <c r="N59" s="26">
        <f t="shared" si="36"/>
        <v>0.36203749310086314</v>
      </c>
      <c r="O59" s="26">
        <f t="shared" si="36"/>
        <v>0.5698374134015219</v>
      </c>
      <c r="P59" s="26">
        <f t="shared" si="36"/>
        <v>1.0612145471448644</v>
      </c>
      <c r="Q59" s="26">
        <f t="shared" si="36"/>
        <v>-7.741532500784224</v>
      </c>
      <c r="R59" s="26">
        <f t="shared" si="36"/>
        <v>7.026309104468282</v>
      </c>
      <c r="S59" s="26">
        <f t="shared" si="36"/>
        <v>0.2275946471865828</v>
      </c>
      <c r="T59" s="26">
        <f t="shared" si="36"/>
        <v>1.0842872280547164</v>
      </c>
      <c r="U59" s="26">
        <f t="shared" si="36"/>
        <v>1.5134129165235315</v>
      </c>
      <c r="V59" s="26">
        <f t="shared" si="36"/>
        <v>1.807157664043922</v>
      </c>
      <c r="W59" s="26">
        <f t="shared" si="36"/>
        <v>1.2651523352769858</v>
      </c>
      <c r="X59" s="26">
        <f t="shared" si="36"/>
        <v>4.819080806178188</v>
      </c>
    </row>
    <row r="60" spans="1:24" ht="12.75">
      <c r="A60" s="20" t="s">
        <v>107</v>
      </c>
      <c r="B60" s="26">
        <f>IF(B190=0,0,B191/B190)</f>
        <v>0.30972204759376304</v>
      </c>
      <c r="C60" s="26">
        <f aca="true" t="shared" si="37" ref="C60:X60">IF(C190=0,0,C191/C190)</f>
        <v>0.7260589648514608</v>
      </c>
      <c r="D60" s="26">
        <f t="shared" si="37"/>
        <v>0.01625264499428225</v>
      </c>
      <c r="E60" s="26">
        <f t="shared" si="37"/>
        <v>0.021206048426610728</v>
      </c>
      <c r="F60" s="26">
        <f t="shared" si="37"/>
        <v>0.2222222222222222</v>
      </c>
      <c r="G60" s="26">
        <f t="shared" si="37"/>
        <v>0.33777476024781466</v>
      </c>
      <c r="H60" s="26">
        <f t="shared" si="37"/>
        <v>0.01768577325228797</v>
      </c>
      <c r="I60" s="26">
        <f t="shared" si="37"/>
        <v>1.0294117647058822</v>
      </c>
      <c r="J60" s="26">
        <f t="shared" si="37"/>
        <v>0.03626943005181347</v>
      </c>
      <c r="K60" s="26">
        <f t="shared" si="37"/>
        <v>0.003863552826998057</v>
      </c>
      <c r="L60" s="26">
        <f t="shared" si="37"/>
        <v>4.059859154929577</v>
      </c>
      <c r="M60" s="26">
        <f t="shared" si="37"/>
        <v>0.17524099439915844</v>
      </c>
      <c r="N60" s="26">
        <f t="shared" si="37"/>
        <v>0.00430529337905312</v>
      </c>
      <c r="O60" s="26">
        <f t="shared" si="37"/>
        <v>0.13009264346735228</v>
      </c>
      <c r="P60" s="26">
        <f t="shared" si="37"/>
        <v>0.007923749721036339</v>
      </c>
      <c r="Q60" s="26">
        <f t="shared" si="37"/>
        <v>-24.255342260769304</v>
      </c>
      <c r="R60" s="26">
        <f t="shared" si="37"/>
        <v>0.1580132188315228</v>
      </c>
      <c r="S60" s="26">
        <f t="shared" si="37"/>
        <v>0.08412253852216012</v>
      </c>
      <c r="T60" s="26">
        <f t="shared" si="37"/>
        <v>0.2111136012903253</v>
      </c>
      <c r="U60" s="26">
        <f t="shared" si="37"/>
        <v>0.3525506698728959</v>
      </c>
      <c r="V60" s="26">
        <f t="shared" si="37"/>
        <v>0.10732542179495146</v>
      </c>
      <c r="W60" s="26">
        <f t="shared" si="37"/>
        <v>0.010272657897117357</v>
      </c>
      <c r="X60" s="26">
        <f t="shared" si="37"/>
        <v>4.819080806178188</v>
      </c>
    </row>
    <row r="61" spans="1:24" ht="12.75">
      <c r="A61" s="20" t="s">
        <v>108</v>
      </c>
      <c r="B61" s="21">
        <f>IF(B7=0,0,(B178+B183)*100/B7)</f>
        <v>11.9128368221525</v>
      </c>
      <c r="C61" s="21">
        <f aca="true" t="shared" si="38" ref="C61:X61">IF(C7=0,0,(C178+C183)*100/C7)</f>
        <v>27.17883789283292</v>
      </c>
      <c r="D61" s="21">
        <f t="shared" si="38"/>
        <v>30.7423494288726</v>
      </c>
      <c r="E61" s="21">
        <f t="shared" si="38"/>
        <v>21.372219037183072</v>
      </c>
      <c r="F61" s="21">
        <f t="shared" si="38"/>
        <v>3.4208753062063497</v>
      </c>
      <c r="G61" s="21">
        <f t="shared" si="38"/>
        <v>14.87155702850083</v>
      </c>
      <c r="H61" s="21">
        <f t="shared" si="38"/>
        <v>1.6404259173778961</v>
      </c>
      <c r="I61" s="21">
        <f t="shared" si="38"/>
        <v>15.989520128830394</v>
      </c>
      <c r="J61" s="21">
        <f t="shared" si="38"/>
        <v>9.452979056042695</v>
      </c>
      <c r="K61" s="21">
        <f t="shared" si="38"/>
        <v>11.25844512022558</v>
      </c>
      <c r="L61" s="21">
        <f t="shared" si="38"/>
        <v>7.823273499386402</v>
      </c>
      <c r="M61" s="21">
        <f t="shared" si="38"/>
        <v>7.836991538174653</v>
      </c>
      <c r="N61" s="21">
        <f t="shared" si="38"/>
        <v>12.11533240491424</v>
      </c>
      <c r="O61" s="21">
        <f t="shared" si="38"/>
        <v>22.65848159557815</v>
      </c>
      <c r="P61" s="21">
        <f t="shared" si="38"/>
        <v>3.440089174286441</v>
      </c>
      <c r="Q61" s="21">
        <f t="shared" si="38"/>
        <v>2.083031524154388</v>
      </c>
      <c r="R61" s="21">
        <f t="shared" si="38"/>
        <v>1.8939936610530457</v>
      </c>
      <c r="S61" s="21">
        <f t="shared" si="38"/>
        <v>3.125070775964853</v>
      </c>
      <c r="T61" s="21">
        <f t="shared" si="38"/>
        <v>1.5492034524241276</v>
      </c>
      <c r="U61" s="21">
        <f t="shared" si="38"/>
        <v>26.429153411814053</v>
      </c>
      <c r="V61" s="21">
        <f t="shared" si="38"/>
        <v>7.729862905412664</v>
      </c>
      <c r="W61" s="21">
        <f t="shared" si="38"/>
        <v>2.4061769809171314</v>
      </c>
      <c r="X61" s="21">
        <f t="shared" si="38"/>
        <v>3.6777735427658196</v>
      </c>
    </row>
    <row r="62" spans="1:24" ht="12.75">
      <c r="A62" s="20" t="s">
        <v>109</v>
      </c>
      <c r="B62" s="26">
        <f>IF(+(B182+B195)=0,0,+(B7-B165)/(B182+B195))</f>
        <v>18.118571024148544</v>
      </c>
      <c r="C62" s="26">
        <f aca="true" t="shared" si="39" ref="C62:X62">IF(+(C182+C195)=0,0,+(C7-C165)/(C182+C195))</f>
        <v>64.47435897435898</v>
      </c>
      <c r="D62" s="26">
        <f t="shared" si="39"/>
        <v>0</v>
      </c>
      <c r="E62" s="26">
        <f t="shared" si="39"/>
        <v>14.964535773239422</v>
      </c>
      <c r="F62" s="26">
        <f t="shared" si="39"/>
        <v>0</v>
      </c>
      <c r="G62" s="26">
        <f t="shared" si="39"/>
        <v>31.961115126119658</v>
      </c>
      <c r="H62" s="26">
        <f t="shared" si="39"/>
        <v>50.236839322233166</v>
      </c>
      <c r="I62" s="26">
        <f t="shared" si="39"/>
        <v>39.573319892473116</v>
      </c>
      <c r="J62" s="26">
        <f t="shared" si="39"/>
        <v>13.479828504121514</v>
      </c>
      <c r="K62" s="26">
        <f t="shared" si="39"/>
        <v>11.738504997827032</v>
      </c>
      <c r="L62" s="26">
        <f t="shared" si="39"/>
        <v>0.5124504929636808</v>
      </c>
      <c r="M62" s="26">
        <f t="shared" si="39"/>
        <v>15.708154317915568</v>
      </c>
      <c r="N62" s="26">
        <f t="shared" si="39"/>
        <v>14.689866320011024</v>
      </c>
      <c r="O62" s="26">
        <f t="shared" si="39"/>
        <v>21.96353568705152</v>
      </c>
      <c r="P62" s="26">
        <f t="shared" si="39"/>
        <v>30.4572429226361</v>
      </c>
      <c r="Q62" s="26">
        <f t="shared" si="39"/>
        <v>6.253981601218426</v>
      </c>
      <c r="R62" s="26">
        <f t="shared" si="39"/>
        <v>9.71477245194781</v>
      </c>
      <c r="S62" s="26">
        <f t="shared" si="39"/>
        <v>3.729618136933468</v>
      </c>
      <c r="T62" s="26">
        <f t="shared" si="39"/>
        <v>32.39729530651728</v>
      </c>
      <c r="U62" s="26">
        <f t="shared" si="39"/>
        <v>57.250314086294416</v>
      </c>
      <c r="V62" s="26">
        <f t="shared" si="39"/>
        <v>36.00849968247971</v>
      </c>
      <c r="W62" s="26">
        <f t="shared" si="39"/>
        <v>4.316190737646009</v>
      </c>
      <c r="X62" s="26">
        <f t="shared" si="39"/>
        <v>1.0810810810810811</v>
      </c>
    </row>
    <row r="63" spans="1:24" ht="12.75">
      <c r="A63" s="13" t="s">
        <v>110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2.75">
      <c r="A64" s="15" t="s">
        <v>111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2.75">
      <c r="A65" s="13" t="s">
        <v>112</v>
      </c>
      <c r="B65" s="12">
        <v>932356003</v>
      </c>
      <c r="C65" s="12">
        <v>55000000</v>
      </c>
      <c r="D65" s="12">
        <v>64933000</v>
      </c>
      <c r="E65" s="12">
        <v>65945000</v>
      </c>
      <c r="F65" s="12">
        <v>0</v>
      </c>
      <c r="G65" s="12">
        <v>1703000</v>
      </c>
      <c r="H65" s="12">
        <v>60044117</v>
      </c>
      <c r="I65" s="12">
        <v>35648243</v>
      </c>
      <c r="J65" s="12">
        <v>47462520</v>
      </c>
      <c r="K65" s="12">
        <v>15070000</v>
      </c>
      <c r="L65" s="12">
        <v>0</v>
      </c>
      <c r="M65" s="12">
        <v>65079467</v>
      </c>
      <c r="N65" s="12">
        <v>57035242</v>
      </c>
      <c r="O65" s="12">
        <v>43789782</v>
      </c>
      <c r="P65" s="12">
        <v>77607726</v>
      </c>
      <c r="Q65" s="12">
        <v>39813573</v>
      </c>
      <c r="R65" s="12">
        <v>40360000</v>
      </c>
      <c r="S65" s="12">
        <v>0</v>
      </c>
      <c r="T65" s="12">
        <v>63926000</v>
      </c>
      <c r="U65" s="12">
        <v>56525914</v>
      </c>
      <c r="V65" s="12">
        <v>36537000</v>
      </c>
      <c r="W65" s="12">
        <v>33023991</v>
      </c>
      <c r="X65" s="12">
        <v>1000000</v>
      </c>
    </row>
    <row r="66" spans="1:24" ht="12.75">
      <c r="A66" s="20" t="s">
        <v>113</v>
      </c>
      <c r="B66" s="25">
        <v>200342641</v>
      </c>
      <c r="C66" s="25">
        <v>0</v>
      </c>
      <c r="D66" s="25">
        <v>7594000</v>
      </c>
      <c r="E66" s="25">
        <v>0</v>
      </c>
      <c r="F66" s="25">
        <v>0</v>
      </c>
      <c r="G66" s="25">
        <v>0</v>
      </c>
      <c r="H66" s="25">
        <v>1032000</v>
      </c>
      <c r="I66" s="25">
        <v>5000000</v>
      </c>
      <c r="J66" s="25">
        <v>2841718</v>
      </c>
      <c r="K66" s="25">
        <v>5000000</v>
      </c>
      <c r="L66" s="25">
        <v>0</v>
      </c>
      <c r="M66" s="25">
        <v>6000000</v>
      </c>
      <c r="N66" s="25">
        <v>13720931</v>
      </c>
      <c r="O66" s="25">
        <v>0</v>
      </c>
      <c r="P66" s="25">
        <v>10048401</v>
      </c>
      <c r="Q66" s="25">
        <v>750000</v>
      </c>
      <c r="R66" s="25">
        <v>2750000</v>
      </c>
      <c r="S66" s="25">
        <v>0</v>
      </c>
      <c r="T66" s="25">
        <v>8084000</v>
      </c>
      <c r="U66" s="25">
        <v>15282399</v>
      </c>
      <c r="V66" s="25">
        <v>30263000</v>
      </c>
      <c r="W66" s="25">
        <v>14000000</v>
      </c>
      <c r="X66" s="25">
        <v>0</v>
      </c>
    </row>
    <row r="67" spans="1:24" ht="12.75">
      <c r="A67" s="20" t="s">
        <v>114</v>
      </c>
      <c r="B67" s="25">
        <v>275689002</v>
      </c>
      <c r="C67" s="25">
        <v>0</v>
      </c>
      <c r="D67" s="25">
        <v>46636000</v>
      </c>
      <c r="E67" s="25">
        <v>65645000</v>
      </c>
      <c r="F67" s="25">
        <v>0</v>
      </c>
      <c r="G67" s="25">
        <v>394000</v>
      </c>
      <c r="H67" s="25">
        <v>51937594</v>
      </c>
      <c r="I67" s="25">
        <v>24170000</v>
      </c>
      <c r="J67" s="25">
        <v>5165531</v>
      </c>
      <c r="K67" s="25">
        <v>4042000</v>
      </c>
      <c r="L67" s="25">
        <v>0</v>
      </c>
      <c r="M67" s="25">
        <v>30716000</v>
      </c>
      <c r="N67" s="25">
        <v>30272289</v>
      </c>
      <c r="O67" s="25">
        <v>42095684</v>
      </c>
      <c r="P67" s="25">
        <v>50168190</v>
      </c>
      <c r="Q67" s="25">
        <v>39063573</v>
      </c>
      <c r="R67" s="25">
        <v>34060000</v>
      </c>
      <c r="S67" s="25">
        <v>0</v>
      </c>
      <c r="T67" s="25">
        <v>47722000</v>
      </c>
      <c r="U67" s="25">
        <v>39139644</v>
      </c>
      <c r="V67" s="25">
        <v>2502700</v>
      </c>
      <c r="W67" s="25">
        <v>2251238</v>
      </c>
      <c r="X67" s="25">
        <v>0</v>
      </c>
    </row>
    <row r="68" spans="1:24" ht="12.75">
      <c r="A68" s="20" t="s">
        <v>115</v>
      </c>
      <c r="B68" s="25">
        <v>437097360</v>
      </c>
      <c r="C68" s="25">
        <v>0</v>
      </c>
      <c r="D68" s="25">
        <v>800000</v>
      </c>
      <c r="E68" s="25">
        <v>300000</v>
      </c>
      <c r="F68" s="25">
        <v>0</v>
      </c>
      <c r="G68" s="25">
        <v>0</v>
      </c>
      <c r="H68" s="25">
        <v>0</v>
      </c>
      <c r="I68" s="25">
        <v>6478243</v>
      </c>
      <c r="J68" s="25">
        <v>39455271</v>
      </c>
      <c r="K68" s="25">
        <v>6028000</v>
      </c>
      <c r="L68" s="25">
        <v>0</v>
      </c>
      <c r="M68" s="25">
        <v>13733890</v>
      </c>
      <c r="N68" s="25">
        <v>13042022</v>
      </c>
      <c r="O68" s="25">
        <v>279103</v>
      </c>
      <c r="P68" s="25">
        <v>17391135</v>
      </c>
      <c r="Q68" s="25">
        <v>0</v>
      </c>
      <c r="R68" s="25">
        <v>3550000</v>
      </c>
      <c r="S68" s="25">
        <v>0</v>
      </c>
      <c r="T68" s="25">
        <v>8104000</v>
      </c>
      <c r="U68" s="25">
        <v>815582</v>
      </c>
      <c r="V68" s="25">
        <v>2196300</v>
      </c>
      <c r="W68" s="25">
        <v>16772753</v>
      </c>
      <c r="X68" s="25">
        <v>1000000</v>
      </c>
    </row>
    <row r="69" spans="1:24" ht="12.75">
      <c r="A69" s="20" t="s">
        <v>116</v>
      </c>
      <c r="B69" s="25">
        <v>19227000</v>
      </c>
      <c r="C69" s="25">
        <v>55000000</v>
      </c>
      <c r="D69" s="25">
        <v>9903000</v>
      </c>
      <c r="E69" s="25">
        <v>0</v>
      </c>
      <c r="F69" s="25">
        <v>0</v>
      </c>
      <c r="G69" s="25">
        <v>1309000</v>
      </c>
      <c r="H69" s="25">
        <v>7074523</v>
      </c>
      <c r="I69" s="25">
        <v>0</v>
      </c>
      <c r="J69" s="25">
        <v>0</v>
      </c>
      <c r="K69" s="25">
        <v>0</v>
      </c>
      <c r="L69" s="25">
        <v>0</v>
      </c>
      <c r="M69" s="25">
        <v>14629577</v>
      </c>
      <c r="N69" s="25">
        <v>0</v>
      </c>
      <c r="O69" s="25">
        <v>1414995</v>
      </c>
      <c r="P69" s="25">
        <v>0</v>
      </c>
      <c r="Q69" s="25">
        <v>0</v>
      </c>
      <c r="R69" s="25">
        <v>0</v>
      </c>
      <c r="S69" s="25">
        <v>0</v>
      </c>
      <c r="T69" s="25">
        <v>16000</v>
      </c>
      <c r="U69" s="25">
        <v>1288289</v>
      </c>
      <c r="V69" s="25">
        <v>1575000</v>
      </c>
      <c r="W69" s="25">
        <v>0</v>
      </c>
      <c r="X69" s="25">
        <v>0</v>
      </c>
    </row>
    <row r="70" spans="1:24" ht="12.75">
      <c r="A70" s="13" t="s">
        <v>117</v>
      </c>
      <c r="B70" s="12">
        <v>473425034</v>
      </c>
      <c r="C70" s="12">
        <v>12585000</v>
      </c>
      <c r="D70" s="12">
        <v>395000</v>
      </c>
      <c r="E70" s="12">
        <v>28429000</v>
      </c>
      <c r="F70" s="12">
        <v>0</v>
      </c>
      <c r="G70" s="12">
        <v>15646000</v>
      </c>
      <c r="H70" s="12">
        <v>5563983</v>
      </c>
      <c r="I70" s="12">
        <v>6865201</v>
      </c>
      <c r="J70" s="12">
        <v>39913120</v>
      </c>
      <c r="K70" s="12">
        <v>16437000</v>
      </c>
      <c r="L70" s="12">
        <v>75000</v>
      </c>
      <c r="M70" s="12">
        <v>7423923</v>
      </c>
      <c r="N70" s="12">
        <v>16504014</v>
      </c>
      <c r="O70" s="12">
        <v>4919187</v>
      </c>
      <c r="P70" s="12">
        <v>86781555</v>
      </c>
      <c r="Q70" s="12">
        <v>5295550</v>
      </c>
      <c r="R70" s="12">
        <v>12660857</v>
      </c>
      <c r="S70" s="12">
        <v>400000</v>
      </c>
      <c r="T70" s="12">
        <v>29144000</v>
      </c>
      <c r="U70" s="12">
        <v>4346352</v>
      </c>
      <c r="V70" s="12">
        <v>53712780</v>
      </c>
      <c r="W70" s="12">
        <v>0</v>
      </c>
      <c r="X70" s="12">
        <v>20000</v>
      </c>
    </row>
    <row r="71" spans="1:24" ht="12.75">
      <c r="A71" s="20" t="s">
        <v>118</v>
      </c>
      <c r="B71" s="25">
        <v>161782105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9853803</v>
      </c>
      <c r="K71" s="25">
        <v>1415000</v>
      </c>
      <c r="L71" s="25">
        <v>20000</v>
      </c>
      <c r="M71" s="25">
        <v>0</v>
      </c>
      <c r="N71" s="25">
        <v>0</v>
      </c>
      <c r="O71" s="25">
        <v>0</v>
      </c>
      <c r="P71" s="25">
        <v>0</v>
      </c>
      <c r="Q71" s="25">
        <v>1004500</v>
      </c>
      <c r="R71" s="25">
        <v>0</v>
      </c>
      <c r="S71" s="25">
        <v>400000</v>
      </c>
      <c r="T71" s="25">
        <v>366000</v>
      </c>
      <c r="U71" s="25">
        <v>0</v>
      </c>
      <c r="V71" s="25">
        <v>0</v>
      </c>
      <c r="W71" s="25">
        <v>0</v>
      </c>
      <c r="X71" s="25">
        <v>20000</v>
      </c>
    </row>
    <row r="72" spans="1:24" ht="12.75">
      <c r="A72" s="20" t="s">
        <v>119</v>
      </c>
      <c r="B72" s="25">
        <v>311642929</v>
      </c>
      <c r="C72" s="25">
        <v>12585000</v>
      </c>
      <c r="D72" s="25">
        <v>395000</v>
      </c>
      <c r="E72" s="25">
        <v>28429000</v>
      </c>
      <c r="F72" s="25">
        <v>0</v>
      </c>
      <c r="G72" s="25">
        <v>15646000</v>
      </c>
      <c r="H72" s="25">
        <v>5563983</v>
      </c>
      <c r="I72" s="25">
        <v>6865201</v>
      </c>
      <c r="J72" s="25">
        <v>30059317</v>
      </c>
      <c r="K72" s="25">
        <v>15022000</v>
      </c>
      <c r="L72" s="25">
        <v>0</v>
      </c>
      <c r="M72" s="25">
        <v>7423923</v>
      </c>
      <c r="N72" s="25">
        <v>16504014</v>
      </c>
      <c r="O72" s="25">
        <v>4919187</v>
      </c>
      <c r="P72" s="25">
        <v>86781555</v>
      </c>
      <c r="Q72" s="25">
        <v>4291050</v>
      </c>
      <c r="R72" s="25">
        <v>12660857</v>
      </c>
      <c r="S72" s="25">
        <v>0</v>
      </c>
      <c r="T72" s="25">
        <v>28778000</v>
      </c>
      <c r="U72" s="25">
        <v>4346352</v>
      </c>
      <c r="V72" s="25">
        <v>53712780</v>
      </c>
      <c r="W72" s="25">
        <v>0</v>
      </c>
      <c r="X72" s="25">
        <v>0</v>
      </c>
    </row>
    <row r="73" spans="1:24" ht="12.75">
      <c r="A73" s="20" t="s">
        <v>120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55000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</row>
    <row r="74" spans="1:24" ht="12.75">
      <c r="A74" s="13" t="s">
        <v>121</v>
      </c>
      <c r="B74" s="12">
        <v>283391370</v>
      </c>
      <c r="C74" s="12">
        <v>4050000</v>
      </c>
      <c r="D74" s="12">
        <v>1051000</v>
      </c>
      <c r="E74" s="12">
        <v>552900</v>
      </c>
      <c r="F74" s="12">
        <v>0</v>
      </c>
      <c r="G74" s="12">
        <v>1125000</v>
      </c>
      <c r="H74" s="12">
        <v>0</v>
      </c>
      <c r="I74" s="12">
        <v>0</v>
      </c>
      <c r="J74" s="12">
        <v>20000000</v>
      </c>
      <c r="K74" s="12">
        <v>1000000</v>
      </c>
      <c r="L74" s="12">
        <v>625000</v>
      </c>
      <c r="M74" s="12">
        <v>9500000</v>
      </c>
      <c r="N74" s="12">
        <v>0</v>
      </c>
      <c r="O74" s="12">
        <v>0</v>
      </c>
      <c r="P74" s="12">
        <v>6000000</v>
      </c>
      <c r="Q74" s="12">
        <v>0</v>
      </c>
      <c r="R74" s="12">
        <v>500000</v>
      </c>
      <c r="S74" s="12">
        <v>300000</v>
      </c>
      <c r="T74" s="12">
        <v>1058000</v>
      </c>
      <c r="U74" s="12">
        <v>0</v>
      </c>
      <c r="V74" s="12">
        <v>12517740</v>
      </c>
      <c r="W74" s="12">
        <v>4290000</v>
      </c>
      <c r="X74" s="12">
        <v>1400000</v>
      </c>
    </row>
    <row r="75" spans="1:24" ht="12.75">
      <c r="A75" s="13" t="s">
        <v>122</v>
      </c>
      <c r="B75" s="12">
        <v>116921769</v>
      </c>
      <c r="C75" s="12">
        <v>0</v>
      </c>
      <c r="D75" s="12">
        <v>0</v>
      </c>
      <c r="E75" s="12">
        <v>178000</v>
      </c>
      <c r="F75" s="12">
        <v>0</v>
      </c>
      <c r="G75" s="12">
        <v>4026000</v>
      </c>
      <c r="H75" s="12">
        <v>10000000</v>
      </c>
      <c r="I75" s="12">
        <v>2392555</v>
      </c>
      <c r="J75" s="12">
        <v>25987362</v>
      </c>
      <c r="K75" s="12">
        <v>1793000</v>
      </c>
      <c r="L75" s="12">
        <v>0</v>
      </c>
      <c r="M75" s="12">
        <v>7049060</v>
      </c>
      <c r="N75" s="12">
        <v>4505142</v>
      </c>
      <c r="O75" s="12">
        <v>15509032</v>
      </c>
      <c r="P75" s="12">
        <v>73787219</v>
      </c>
      <c r="Q75" s="12">
        <v>2420854</v>
      </c>
      <c r="R75" s="12">
        <v>4897093</v>
      </c>
      <c r="S75" s="12">
        <v>1712088</v>
      </c>
      <c r="T75" s="12">
        <v>6487000</v>
      </c>
      <c r="U75" s="12">
        <v>1938985</v>
      </c>
      <c r="V75" s="12">
        <v>10477920</v>
      </c>
      <c r="W75" s="12">
        <v>4526909</v>
      </c>
      <c r="X75" s="12">
        <v>910000</v>
      </c>
    </row>
    <row r="76" spans="1:24" ht="12.75">
      <c r="A76" s="9" t="s">
        <v>123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1844600</v>
      </c>
      <c r="O76" s="27">
        <v>0</v>
      </c>
      <c r="P76" s="27">
        <v>13743500</v>
      </c>
      <c r="Q76" s="27">
        <v>0</v>
      </c>
      <c r="R76" s="27">
        <v>0</v>
      </c>
      <c r="S76" s="27">
        <v>0</v>
      </c>
      <c r="T76" s="27">
        <v>2073000</v>
      </c>
      <c r="U76" s="27">
        <v>2108750</v>
      </c>
      <c r="V76" s="27">
        <v>0</v>
      </c>
      <c r="W76" s="27">
        <v>90735</v>
      </c>
      <c r="X76" s="27">
        <v>0</v>
      </c>
    </row>
    <row r="77" spans="1:24" ht="12.75">
      <c r="A77" s="13" t="s">
        <v>124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2.75">
      <c r="A78" s="15" t="s">
        <v>112</v>
      </c>
      <c r="B78" s="28">
        <f>IF(B42=0,0,B65*100/B42)</f>
        <v>51.62277888880142</v>
      </c>
      <c r="C78" s="28">
        <f aca="true" t="shared" si="40" ref="C78:X78">IF(C42=0,0,C65*100/C42)</f>
        <v>76.77811125846304</v>
      </c>
      <c r="D78" s="28">
        <f t="shared" si="40"/>
        <v>97.82160020488408</v>
      </c>
      <c r="E78" s="28">
        <f t="shared" si="40"/>
        <v>69.33922437224581</v>
      </c>
      <c r="F78" s="28">
        <f t="shared" si="40"/>
        <v>0</v>
      </c>
      <c r="G78" s="28">
        <f t="shared" si="40"/>
        <v>7.568888888888889</v>
      </c>
      <c r="H78" s="28">
        <f t="shared" si="40"/>
        <v>79.41492644306628</v>
      </c>
      <c r="I78" s="28">
        <f t="shared" si="40"/>
        <v>79.38414419864037</v>
      </c>
      <c r="J78" s="28">
        <f t="shared" si="40"/>
        <v>35.58897092013571</v>
      </c>
      <c r="K78" s="28">
        <f t="shared" si="40"/>
        <v>43.93586005830904</v>
      </c>
      <c r="L78" s="28">
        <f t="shared" si="40"/>
        <v>0</v>
      </c>
      <c r="M78" s="28">
        <f t="shared" si="40"/>
        <v>73.07992873862538</v>
      </c>
      <c r="N78" s="28">
        <f t="shared" si="40"/>
        <v>71.39311222804422</v>
      </c>
      <c r="O78" s="28">
        <f t="shared" si="40"/>
        <v>68.18926363030204</v>
      </c>
      <c r="P78" s="28">
        <f t="shared" si="40"/>
        <v>30.089844137717122</v>
      </c>
      <c r="Q78" s="28">
        <f t="shared" si="40"/>
        <v>83.76518465388696</v>
      </c>
      <c r="R78" s="28">
        <f t="shared" si="40"/>
        <v>69.08835383644924</v>
      </c>
      <c r="S78" s="28">
        <f t="shared" si="40"/>
        <v>0</v>
      </c>
      <c r="T78" s="28">
        <f t="shared" si="40"/>
        <v>62.2526488002493</v>
      </c>
      <c r="U78" s="28">
        <f t="shared" si="40"/>
        <v>87.0701064838246</v>
      </c>
      <c r="V78" s="28">
        <f t="shared" si="40"/>
        <v>32.26355074429487</v>
      </c>
      <c r="W78" s="28">
        <f t="shared" si="40"/>
        <v>78.75674535467077</v>
      </c>
      <c r="X78" s="28">
        <f t="shared" si="40"/>
        <v>30.03003003003003</v>
      </c>
    </row>
    <row r="79" spans="1:24" ht="12.75">
      <c r="A79" s="20" t="s">
        <v>125</v>
      </c>
      <c r="B79" s="21">
        <f>IF(B42=0,0,B66*100/B42)</f>
        <v>11.09259105434378</v>
      </c>
      <c r="C79" s="21">
        <f aca="true" t="shared" si="41" ref="C79:X79">IF(C42=0,0,C66*100/C42)</f>
        <v>0</v>
      </c>
      <c r="D79" s="21">
        <f t="shared" si="41"/>
        <v>11.44036517573329</v>
      </c>
      <c r="E79" s="21">
        <f t="shared" si="41"/>
        <v>0</v>
      </c>
      <c r="F79" s="21">
        <f t="shared" si="41"/>
        <v>0</v>
      </c>
      <c r="G79" s="21">
        <f t="shared" si="41"/>
        <v>0</v>
      </c>
      <c r="H79" s="21">
        <f t="shared" si="41"/>
        <v>1.3649331222448389</v>
      </c>
      <c r="I79" s="21">
        <f t="shared" si="41"/>
        <v>11.134369819943212</v>
      </c>
      <c r="J79" s="21">
        <f t="shared" si="41"/>
        <v>2.130814361842275</v>
      </c>
      <c r="K79" s="21">
        <f t="shared" si="41"/>
        <v>14.577259475218659</v>
      </c>
      <c r="L79" s="21">
        <f t="shared" si="41"/>
        <v>0</v>
      </c>
      <c r="M79" s="21">
        <f t="shared" si="41"/>
        <v>6.737602390501328</v>
      </c>
      <c r="N79" s="21">
        <f t="shared" si="41"/>
        <v>17.17499448422172</v>
      </c>
      <c r="O79" s="21">
        <f t="shared" si="41"/>
        <v>0</v>
      </c>
      <c r="P79" s="21">
        <f t="shared" si="41"/>
        <v>3.8959371122828785</v>
      </c>
      <c r="Q79" s="21">
        <f t="shared" si="41"/>
        <v>1.5779515315145218</v>
      </c>
      <c r="R79" s="21">
        <f t="shared" si="41"/>
        <v>4.707457211353702</v>
      </c>
      <c r="S79" s="21">
        <f t="shared" si="41"/>
        <v>0</v>
      </c>
      <c r="T79" s="21">
        <f t="shared" si="41"/>
        <v>7.8723901526955435</v>
      </c>
      <c r="U79" s="21">
        <f t="shared" si="41"/>
        <v>23.540355459945232</v>
      </c>
      <c r="V79" s="21">
        <f t="shared" si="41"/>
        <v>26.72337181965119</v>
      </c>
      <c r="W79" s="21">
        <f t="shared" si="41"/>
        <v>33.387679731543976</v>
      </c>
      <c r="X79" s="21">
        <f t="shared" si="41"/>
        <v>0</v>
      </c>
    </row>
    <row r="80" spans="1:24" ht="12.75">
      <c r="A80" s="20" t="s">
        <v>126</v>
      </c>
      <c r="B80" s="21">
        <f>IF(B42=0,0,B67*100/B42)</f>
        <v>15.264375781919359</v>
      </c>
      <c r="C80" s="21">
        <f aca="true" t="shared" si="42" ref="C80:X80">IF(C42=0,0,C67*100/C42)</f>
        <v>0</v>
      </c>
      <c r="D80" s="21">
        <f t="shared" si="42"/>
        <v>70.25715964386328</v>
      </c>
      <c r="E80" s="21">
        <f t="shared" si="42"/>
        <v>69.02378321201115</v>
      </c>
      <c r="F80" s="21">
        <f t="shared" si="42"/>
        <v>0</v>
      </c>
      <c r="G80" s="21">
        <f t="shared" si="42"/>
        <v>1.751111111111111</v>
      </c>
      <c r="H80" s="21">
        <f t="shared" si="42"/>
        <v>68.6931611824659</v>
      </c>
      <c r="I80" s="21">
        <f t="shared" si="42"/>
        <v>53.82354370960548</v>
      </c>
      <c r="J80" s="21">
        <f t="shared" si="42"/>
        <v>3.8732863856798905</v>
      </c>
      <c r="K80" s="21">
        <f t="shared" si="42"/>
        <v>11.784256559766764</v>
      </c>
      <c r="L80" s="21">
        <f t="shared" si="42"/>
        <v>0</v>
      </c>
      <c r="M80" s="21">
        <f t="shared" si="42"/>
        <v>34.4920325044398</v>
      </c>
      <c r="N80" s="21">
        <f t="shared" si="42"/>
        <v>37.89293864969992</v>
      </c>
      <c r="O80" s="21">
        <f t="shared" si="42"/>
        <v>65.55122137794355</v>
      </c>
      <c r="P80" s="21">
        <f t="shared" si="42"/>
        <v>19.451066222084368</v>
      </c>
      <c r="Q80" s="21">
        <f t="shared" si="42"/>
        <v>82.18723312237243</v>
      </c>
      <c r="R80" s="21">
        <f t="shared" si="42"/>
        <v>58.30399731589349</v>
      </c>
      <c r="S80" s="21">
        <f t="shared" si="42"/>
        <v>0</v>
      </c>
      <c r="T80" s="21">
        <f t="shared" si="42"/>
        <v>46.47281084449985</v>
      </c>
      <c r="U80" s="21">
        <f t="shared" si="42"/>
        <v>60.28903788833891</v>
      </c>
      <c r="V80" s="21">
        <f t="shared" si="42"/>
        <v>2.2099786092932305</v>
      </c>
      <c r="W80" s="21">
        <f t="shared" si="42"/>
        <v>5.3688295245344</v>
      </c>
      <c r="X80" s="21">
        <f t="shared" si="42"/>
        <v>0</v>
      </c>
    </row>
    <row r="81" spans="1:24" ht="12.75">
      <c r="A81" s="20" t="s">
        <v>127</v>
      </c>
      <c r="B81" s="21">
        <f>IF(B42=0,0,B68*100/B42)</f>
        <v>24.20124962520227</v>
      </c>
      <c r="C81" s="21">
        <f aca="true" t="shared" si="43" ref="C81:X81">IF(C42=0,0,C68*100/C42)</f>
        <v>0</v>
      </c>
      <c r="D81" s="21">
        <f t="shared" si="43"/>
        <v>1.2052004398981606</v>
      </c>
      <c r="E81" s="21">
        <f t="shared" si="43"/>
        <v>0.3154411602346462</v>
      </c>
      <c r="F81" s="21">
        <f t="shared" si="43"/>
        <v>0</v>
      </c>
      <c r="G81" s="21">
        <f t="shared" si="43"/>
        <v>0</v>
      </c>
      <c r="H81" s="21">
        <f t="shared" si="43"/>
        <v>0</v>
      </c>
      <c r="I81" s="21">
        <f t="shared" si="43"/>
        <v>14.426230669091673</v>
      </c>
      <c r="J81" s="21">
        <f t="shared" si="43"/>
        <v>29.58487017261354</v>
      </c>
      <c r="K81" s="21">
        <f t="shared" si="43"/>
        <v>17.574344023323615</v>
      </c>
      <c r="L81" s="21">
        <f t="shared" si="43"/>
        <v>0</v>
      </c>
      <c r="M81" s="21">
        <f t="shared" si="43"/>
        <v>15.422248349147047</v>
      </c>
      <c r="N81" s="21">
        <f t="shared" si="43"/>
        <v>16.32517909412257</v>
      </c>
      <c r="O81" s="21">
        <f t="shared" si="43"/>
        <v>0.43461801310196496</v>
      </c>
      <c r="P81" s="21">
        <f t="shared" si="43"/>
        <v>6.742840803349876</v>
      </c>
      <c r="Q81" s="21">
        <f t="shared" si="43"/>
        <v>0</v>
      </c>
      <c r="R81" s="21">
        <f t="shared" si="43"/>
        <v>6.076899309202052</v>
      </c>
      <c r="S81" s="21">
        <f t="shared" si="43"/>
        <v>0</v>
      </c>
      <c r="T81" s="21">
        <f t="shared" si="43"/>
        <v>7.891866625116859</v>
      </c>
      <c r="U81" s="21">
        <f t="shared" si="43"/>
        <v>1.256287719404071</v>
      </c>
      <c r="V81" s="21">
        <f t="shared" si="43"/>
        <v>1.93941583873046</v>
      </c>
      <c r="W81" s="21">
        <f t="shared" si="43"/>
        <v>40.00023609859239</v>
      </c>
      <c r="X81" s="21">
        <f t="shared" si="43"/>
        <v>30.03003003003003</v>
      </c>
    </row>
    <row r="82" spans="1:24" ht="12.75">
      <c r="A82" s="20" t="s">
        <v>128</v>
      </c>
      <c r="B82" s="21">
        <f>IF(B42=0,0,B69*100/B42)</f>
        <v>1.064562427336015</v>
      </c>
      <c r="C82" s="21">
        <f aca="true" t="shared" si="44" ref="C82:X82">IF(C42=0,0,C69*100/C42)</f>
        <v>76.77811125846304</v>
      </c>
      <c r="D82" s="21">
        <f t="shared" si="44"/>
        <v>14.918874945389355</v>
      </c>
      <c r="E82" s="21">
        <f t="shared" si="44"/>
        <v>0</v>
      </c>
      <c r="F82" s="21">
        <f t="shared" si="44"/>
        <v>0</v>
      </c>
      <c r="G82" s="21">
        <f t="shared" si="44"/>
        <v>5.817777777777778</v>
      </c>
      <c r="H82" s="21">
        <f t="shared" si="44"/>
        <v>9.356832138355546</v>
      </c>
      <c r="I82" s="21">
        <f t="shared" si="44"/>
        <v>0</v>
      </c>
      <c r="J82" s="21">
        <f t="shared" si="44"/>
        <v>0</v>
      </c>
      <c r="K82" s="21">
        <f t="shared" si="44"/>
        <v>0</v>
      </c>
      <c r="L82" s="21">
        <f t="shared" si="44"/>
        <v>0</v>
      </c>
      <c r="M82" s="21">
        <f t="shared" si="44"/>
        <v>16.42804549453721</v>
      </c>
      <c r="N82" s="21">
        <f t="shared" si="44"/>
        <v>0</v>
      </c>
      <c r="O82" s="21">
        <f t="shared" si="44"/>
        <v>2.203424239256529</v>
      </c>
      <c r="P82" s="21">
        <f t="shared" si="44"/>
        <v>0</v>
      </c>
      <c r="Q82" s="21">
        <f t="shared" si="44"/>
        <v>0</v>
      </c>
      <c r="R82" s="21">
        <f t="shared" si="44"/>
        <v>0</v>
      </c>
      <c r="S82" s="21">
        <f t="shared" si="44"/>
        <v>0</v>
      </c>
      <c r="T82" s="21">
        <f t="shared" si="44"/>
        <v>0.015581177937052042</v>
      </c>
      <c r="U82" s="21">
        <f t="shared" si="44"/>
        <v>1.9844254161363923</v>
      </c>
      <c r="V82" s="21">
        <f t="shared" si="44"/>
        <v>1.3907844766199857</v>
      </c>
      <c r="W82" s="21">
        <f t="shared" si="44"/>
        <v>0</v>
      </c>
      <c r="X82" s="21">
        <f t="shared" si="44"/>
        <v>0</v>
      </c>
    </row>
    <row r="83" spans="1:24" ht="12.75">
      <c r="A83" s="13" t="s">
        <v>117</v>
      </c>
      <c r="B83" s="29">
        <f>IF(B42=0,0,B70*100/B42)</f>
        <v>26.21264385274226</v>
      </c>
      <c r="C83" s="29">
        <f aca="true" t="shared" si="45" ref="C83:X83">IF(C42=0,0,C70*100/C42)</f>
        <v>17.56822782159559</v>
      </c>
      <c r="D83" s="29">
        <f t="shared" si="45"/>
        <v>0.5950677171997167</v>
      </c>
      <c r="E83" s="29">
        <f t="shared" si="45"/>
        <v>29.892255814369186</v>
      </c>
      <c r="F83" s="29">
        <f t="shared" si="45"/>
        <v>0</v>
      </c>
      <c r="G83" s="29">
        <f t="shared" si="45"/>
        <v>69.53777777777778</v>
      </c>
      <c r="H83" s="29">
        <f t="shared" si="45"/>
        <v>7.358977411150392</v>
      </c>
      <c r="I83" s="29">
        <f t="shared" si="45"/>
        <v>15.28793736444879</v>
      </c>
      <c r="J83" s="29">
        <f t="shared" si="45"/>
        <v>29.928180530909163</v>
      </c>
      <c r="K83" s="29">
        <f t="shared" si="45"/>
        <v>47.92128279883382</v>
      </c>
      <c r="L83" s="29">
        <f t="shared" si="45"/>
        <v>10.714285714285714</v>
      </c>
      <c r="M83" s="29">
        <f t="shared" si="45"/>
        <v>8.3365735586163</v>
      </c>
      <c r="N83" s="29">
        <f t="shared" si="45"/>
        <v>20.658681937655544</v>
      </c>
      <c r="O83" s="29">
        <f t="shared" si="45"/>
        <v>7.660137225386383</v>
      </c>
      <c r="P83" s="29">
        <f t="shared" si="45"/>
        <v>33.64669471153846</v>
      </c>
      <c r="Q83" s="29">
        <f t="shared" si="45"/>
        <v>11.141494976948968</v>
      </c>
      <c r="R83" s="29">
        <f t="shared" si="45"/>
        <v>21.672888213297455</v>
      </c>
      <c r="S83" s="29">
        <f t="shared" si="45"/>
        <v>16.583142903575656</v>
      </c>
      <c r="T83" s="29">
        <f t="shared" si="45"/>
        <v>28.38111561234029</v>
      </c>
      <c r="U83" s="29">
        <f t="shared" si="45"/>
        <v>6.694935201864831</v>
      </c>
      <c r="V83" s="29">
        <f t="shared" si="45"/>
        <v>47.430413092129804</v>
      </c>
      <c r="W83" s="29">
        <f t="shared" si="45"/>
        <v>0</v>
      </c>
      <c r="X83" s="29">
        <f t="shared" si="45"/>
        <v>0.6006006006006006</v>
      </c>
    </row>
    <row r="84" spans="1:24" ht="12.75">
      <c r="A84" s="20" t="s">
        <v>129</v>
      </c>
      <c r="B84" s="21">
        <f>IF(B42=0,0,B71*100/B42)</f>
        <v>8.957567503943936</v>
      </c>
      <c r="C84" s="21">
        <f aca="true" t="shared" si="46" ref="C84:X84">IF(C42=0,0,C71*100/C42)</f>
        <v>0</v>
      </c>
      <c r="D84" s="21">
        <f t="shared" si="46"/>
        <v>0</v>
      </c>
      <c r="E84" s="21">
        <f t="shared" si="46"/>
        <v>0</v>
      </c>
      <c r="F84" s="21">
        <f t="shared" si="46"/>
        <v>0</v>
      </c>
      <c r="G84" s="21">
        <f t="shared" si="46"/>
        <v>0</v>
      </c>
      <c r="H84" s="21">
        <f t="shared" si="46"/>
        <v>0</v>
      </c>
      <c r="I84" s="21">
        <f t="shared" si="46"/>
        <v>0</v>
      </c>
      <c r="J84" s="21">
        <f t="shared" si="46"/>
        <v>7.388708151605646</v>
      </c>
      <c r="K84" s="21">
        <f t="shared" si="46"/>
        <v>4.12536443148688</v>
      </c>
      <c r="L84" s="21">
        <f t="shared" si="46"/>
        <v>2.857142857142857</v>
      </c>
      <c r="M84" s="21">
        <f t="shared" si="46"/>
        <v>0</v>
      </c>
      <c r="N84" s="21">
        <f t="shared" si="46"/>
        <v>0</v>
      </c>
      <c r="O84" s="21">
        <f t="shared" si="46"/>
        <v>0</v>
      </c>
      <c r="P84" s="21">
        <f t="shared" si="46"/>
        <v>0</v>
      </c>
      <c r="Q84" s="21">
        <f t="shared" si="46"/>
        <v>2.113403084541783</v>
      </c>
      <c r="R84" s="21">
        <f t="shared" si="46"/>
        <v>0</v>
      </c>
      <c r="S84" s="21">
        <f t="shared" si="46"/>
        <v>16.583142903575656</v>
      </c>
      <c r="T84" s="21">
        <f t="shared" si="46"/>
        <v>0.3564194453100654</v>
      </c>
      <c r="U84" s="21">
        <f t="shared" si="46"/>
        <v>0</v>
      </c>
      <c r="V84" s="21">
        <f t="shared" si="46"/>
        <v>0</v>
      </c>
      <c r="W84" s="21">
        <f t="shared" si="46"/>
        <v>0</v>
      </c>
      <c r="X84" s="21">
        <f t="shared" si="46"/>
        <v>0.6006006006006006</v>
      </c>
    </row>
    <row r="85" spans="1:24" ht="12.75">
      <c r="A85" s="20" t="s">
        <v>130</v>
      </c>
      <c r="B85" s="21">
        <f>IF(B42=0,0,B72*100/B42)</f>
        <v>17.255076348798326</v>
      </c>
      <c r="C85" s="21">
        <f aca="true" t="shared" si="47" ref="C85:X85">IF(C42=0,0,C72*100/C42)</f>
        <v>17.56822782159559</v>
      </c>
      <c r="D85" s="21">
        <f t="shared" si="47"/>
        <v>0.5950677171997167</v>
      </c>
      <c r="E85" s="21">
        <f t="shared" si="47"/>
        <v>29.892255814369186</v>
      </c>
      <c r="F85" s="21">
        <f t="shared" si="47"/>
        <v>0</v>
      </c>
      <c r="G85" s="21">
        <f t="shared" si="47"/>
        <v>69.53777777777778</v>
      </c>
      <c r="H85" s="21">
        <f t="shared" si="47"/>
        <v>7.358977411150392</v>
      </c>
      <c r="I85" s="21">
        <f t="shared" si="47"/>
        <v>15.28793736444879</v>
      </c>
      <c r="J85" s="21">
        <f t="shared" si="47"/>
        <v>22.53947237930352</v>
      </c>
      <c r="K85" s="21">
        <f t="shared" si="47"/>
        <v>43.795918367346935</v>
      </c>
      <c r="L85" s="21">
        <f t="shared" si="47"/>
        <v>0</v>
      </c>
      <c r="M85" s="21">
        <f t="shared" si="47"/>
        <v>8.3365735586163</v>
      </c>
      <c r="N85" s="21">
        <f t="shared" si="47"/>
        <v>20.658681937655544</v>
      </c>
      <c r="O85" s="21">
        <f t="shared" si="47"/>
        <v>7.660137225386383</v>
      </c>
      <c r="P85" s="21">
        <f t="shared" si="47"/>
        <v>33.64669471153846</v>
      </c>
      <c r="Q85" s="21">
        <f t="shared" si="47"/>
        <v>9.028091892407186</v>
      </c>
      <c r="R85" s="21">
        <f t="shared" si="47"/>
        <v>21.672888213297455</v>
      </c>
      <c r="S85" s="21">
        <f t="shared" si="47"/>
        <v>0</v>
      </c>
      <c r="T85" s="21">
        <f t="shared" si="47"/>
        <v>28.02469616703023</v>
      </c>
      <c r="U85" s="21">
        <f t="shared" si="47"/>
        <v>6.694935201864831</v>
      </c>
      <c r="V85" s="21">
        <f t="shared" si="47"/>
        <v>47.430413092129804</v>
      </c>
      <c r="W85" s="21">
        <f t="shared" si="47"/>
        <v>0</v>
      </c>
      <c r="X85" s="21">
        <f t="shared" si="47"/>
        <v>0</v>
      </c>
    </row>
    <row r="86" spans="1:24" ht="12.75">
      <c r="A86" s="20" t="s">
        <v>131</v>
      </c>
      <c r="B86" s="21">
        <f>IF(B42=0,0,B73*100/B42)</f>
        <v>0</v>
      </c>
      <c r="C86" s="21">
        <f aca="true" t="shared" si="48" ref="C86:X86">IF(C42=0,0,C73*100/C42)</f>
        <v>0</v>
      </c>
      <c r="D86" s="21">
        <f t="shared" si="48"/>
        <v>0</v>
      </c>
      <c r="E86" s="21">
        <f t="shared" si="48"/>
        <v>0</v>
      </c>
      <c r="F86" s="21">
        <f t="shared" si="48"/>
        <v>0</v>
      </c>
      <c r="G86" s="21">
        <f t="shared" si="48"/>
        <v>0</v>
      </c>
      <c r="H86" s="21">
        <f t="shared" si="48"/>
        <v>0</v>
      </c>
      <c r="I86" s="21">
        <f t="shared" si="48"/>
        <v>0</v>
      </c>
      <c r="J86" s="21">
        <f t="shared" si="48"/>
        <v>0</v>
      </c>
      <c r="K86" s="21">
        <f t="shared" si="48"/>
        <v>0</v>
      </c>
      <c r="L86" s="21">
        <f t="shared" si="48"/>
        <v>7.857142857142857</v>
      </c>
      <c r="M86" s="21">
        <f t="shared" si="48"/>
        <v>0</v>
      </c>
      <c r="N86" s="21">
        <f t="shared" si="48"/>
        <v>0</v>
      </c>
      <c r="O86" s="21">
        <f t="shared" si="48"/>
        <v>0</v>
      </c>
      <c r="P86" s="21">
        <f t="shared" si="48"/>
        <v>0</v>
      </c>
      <c r="Q86" s="21">
        <f t="shared" si="48"/>
        <v>0</v>
      </c>
      <c r="R86" s="21">
        <f t="shared" si="48"/>
        <v>0</v>
      </c>
      <c r="S86" s="21">
        <f t="shared" si="48"/>
        <v>0</v>
      </c>
      <c r="T86" s="21">
        <f t="shared" si="48"/>
        <v>0</v>
      </c>
      <c r="U86" s="21">
        <f t="shared" si="48"/>
        <v>0</v>
      </c>
      <c r="V86" s="21">
        <f t="shared" si="48"/>
        <v>0</v>
      </c>
      <c r="W86" s="21">
        <f t="shared" si="48"/>
        <v>0</v>
      </c>
      <c r="X86" s="21">
        <f t="shared" si="48"/>
        <v>0</v>
      </c>
    </row>
    <row r="87" spans="1:24" ht="12.75">
      <c r="A87" s="13" t="s">
        <v>121</v>
      </c>
      <c r="B87" s="29">
        <f>IF(B42=0,0,B74*100/B42)</f>
        <v>15.690841251015694</v>
      </c>
      <c r="C87" s="29">
        <f aca="true" t="shared" si="49" ref="C87:X87">IF(C42=0,0,C74*100/C42)</f>
        <v>5.65366091994137</v>
      </c>
      <c r="D87" s="29">
        <f t="shared" si="49"/>
        <v>1.5833320779162083</v>
      </c>
      <c r="E87" s="29">
        <f t="shared" si="49"/>
        <v>0.5813580583124529</v>
      </c>
      <c r="F87" s="29">
        <f t="shared" si="49"/>
        <v>0</v>
      </c>
      <c r="G87" s="29">
        <f t="shared" si="49"/>
        <v>5</v>
      </c>
      <c r="H87" s="29">
        <f t="shared" si="49"/>
        <v>0</v>
      </c>
      <c r="I87" s="29">
        <f t="shared" si="49"/>
        <v>0</v>
      </c>
      <c r="J87" s="29">
        <f t="shared" si="49"/>
        <v>14.996663017528654</v>
      </c>
      <c r="K87" s="29">
        <f t="shared" si="49"/>
        <v>2.9154518950437316</v>
      </c>
      <c r="L87" s="29">
        <f t="shared" si="49"/>
        <v>89.28571428571429</v>
      </c>
      <c r="M87" s="29">
        <f t="shared" si="49"/>
        <v>10.667870451627103</v>
      </c>
      <c r="N87" s="29">
        <f t="shared" si="49"/>
        <v>0</v>
      </c>
      <c r="O87" s="29">
        <f t="shared" si="49"/>
        <v>0</v>
      </c>
      <c r="P87" s="29">
        <f t="shared" si="49"/>
        <v>2.326302729528536</v>
      </c>
      <c r="Q87" s="29">
        <f t="shared" si="49"/>
        <v>0</v>
      </c>
      <c r="R87" s="29">
        <f t="shared" si="49"/>
        <v>0.8559013111552186</v>
      </c>
      <c r="S87" s="29">
        <f t="shared" si="49"/>
        <v>12.437357177681744</v>
      </c>
      <c r="T87" s="29">
        <f t="shared" si="49"/>
        <v>1.0303053910875661</v>
      </c>
      <c r="U87" s="29">
        <f t="shared" si="49"/>
        <v>0</v>
      </c>
      <c r="V87" s="29">
        <f t="shared" si="49"/>
        <v>11.053637126580991</v>
      </c>
      <c r="W87" s="29">
        <f t="shared" si="49"/>
        <v>10.23093900345169</v>
      </c>
      <c r="X87" s="29">
        <f t="shared" si="49"/>
        <v>42.04204204204204</v>
      </c>
    </row>
    <row r="88" spans="1:24" ht="12.75">
      <c r="A88" s="13" t="s">
        <v>122</v>
      </c>
      <c r="B88" s="29">
        <f>IF(B42=0,0,B75*100/B42)</f>
        <v>6.473736007440622</v>
      </c>
      <c r="C88" s="29">
        <f aca="true" t="shared" si="50" ref="C88:X88">IF(C42=0,0,C75*100/C42)</f>
        <v>0</v>
      </c>
      <c r="D88" s="29">
        <f t="shared" si="50"/>
        <v>0</v>
      </c>
      <c r="E88" s="29">
        <f t="shared" si="50"/>
        <v>0.18716175507255672</v>
      </c>
      <c r="F88" s="29">
        <f t="shared" si="50"/>
        <v>0</v>
      </c>
      <c r="G88" s="29">
        <f t="shared" si="50"/>
        <v>17.893333333333334</v>
      </c>
      <c r="H88" s="29">
        <f t="shared" si="50"/>
        <v>13.226096145783321</v>
      </c>
      <c r="I88" s="29">
        <f t="shared" si="50"/>
        <v>5.327918436910846</v>
      </c>
      <c r="J88" s="29">
        <f t="shared" si="50"/>
        <v>19.486185531426475</v>
      </c>
      <c r="K88" s="29">
        <f t="shared" si="50"/>
        <v>5.227405247813411</v>
      </c>
      <c r="L88" s="29">
        <f t="shared" si="50"/>
        <v>0</v>
      </c>
      <c r="M88" s="29">
        <f t="shared" si="50"/>
        <v>7.915627251131215</v>
      </c>
      <c r="N88" s="29">
        <f t="shared" si="50"/>
        <v>5.639252103274596</v>
      </c>
      <c r="O88" s="29">
        <f t="shared" si="50"/>
        <v>24.150599144311578</v>
      </c>
      <c r="P88" s="29">
        <f t="shared" si="50"/>
        <v>28.608568160669975</v>
      </c>
      <c r="Q88" s="29">
        <f t="shared" si="50"/>
        <v>5.093320369164075</v>
      </c>
      <c r="R88" s="29">
        <f t="shared" si="50"/>
        <v>8.382856639098085</v>
      </c>
      <c r="S88" s="29">
        <f t="shared" si="50"/>
        <v>70.9794999187426</v>
      </c>
      <c r="T88" s="29">
        <f t="shared" si="50"/>
        <v>6.317193829853537</v>
      </c>
      <c r="U88" s="29">
        <f t="shared" si="50"/>
        <v>2.986729775312234</v>
      </c>
      <c r="V88" s="29">
        <f t="shared" si="50"/>
        <v>9.252399036994337</v>
      </c>
      <c r="W88" s="29">
        <f t="shared" si="50"/>
        <v>10.795927704703143</v>
      </c>
      <c r="X88" s="29">
        <f t="shared" si="50"/>
        <v>27.32732732732733</v>
      </c>
    </row>
    <row r="89" spans="1:24" ht="12.75">
      <c r="A89" s="13" t="s">
        <v>123</v>
      </c>
      <c r="B89" s="29">
        <f>IF(B42=0,0,B76*100/B42)</f>
        <v>0</v>
      </c>
      <c r="C89" s="29">
        <f aca="true" t="shared" si="51" ref="C89:X89">IF(C42=0,0,C76*100/C42)</f>
        <v>0</v>
      </c>
      <c r="D89" s="29">
        <f t="shared" si="51"/>
        <v>0</v>
      </c>
      <c r="E89" s="29">
        <f t="shared" si="51"/>
        <v>0</v>
      </c>
      <c r="F89" s="29">
        <f t="shared" si="51"/>
        <v>0</v>
      </c>
      <c r="G89" s="29">
        <f t="shared" si="51"/>
        <v>0</v>
      </c>
      <c r="H89" s="29">
        <f t="shared" si="51"/>
        <v>0</v>
      </c>
      <c r="I89" s="29">
        <f t="shared" si="51"/>
        <v>0</v>
      </c>
      <c r="J89" s="29">
        <f t="shared" si="51"/>
        <v>0</v>
      </c>
      <c r="K89" s="29">
        <f t="shared" si="51"/>
        <v>0</v>
      </c>
      <c r="L89" s="29">
        <f t="shared" si="51"/>
        <v>0</v>
      </c>
      <c r="M89" s="29">
        <f t="shared" si="51"/>
        <v>0</v>
      </c>
      <c r="N89" s="29">
        <f t="shared" si="51"/>
        <v>2.308953731025641</v>
      </c>
      <c r="O89" s="29">
        <f t="shared" si="51"/>
        <v>0</v>
      </c>
      <c r="P89" s="29">
        <f t="shared" si="51"/>
        <v>5.328590260545906</v>
      </c>
      <c r="Q89" s="29">
        <f t="shared" si="51"/>
        <v>0</v>
      </c>
      <c r="R89" s="29">
        <f t="shared" si="51"/>
        <v>0</v>
      </c>
      <c r="S89" s="29">
        <f t="shared" si="51"/>
        <v>0</v>
      </c>
      <c r="T89" s="29">
        <f t="shared" si="51"/>
        <v>2.018736366469305</v>
      </c>
      <c r="U89" s="29">
        <f t="shared" si="51"/>
        <v>3.2482285389983283</v>
      </c>
      <c r="V89" s="29">
        <f t="shared" si="51"/>
        <v>0</v>
      </c>
      <c r="W89" s="29">
        <f t="shared" si="51"/>
        <v>0.21638793717440305</v>
      </c>
      <c r="X89" s="29">
        <f t="shared" si="51"/>
        <v>0</v>
      </c>
    </row>
    <row r="90" spans="1:24" ht="12.75">
      <c r="A90" s="15" t="s">
        <v>132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2.75">
      <c r="A91" s="20" t="s">
        <v>133</v>
      </c>
      <c r="B91" s="25">
        <v>15841563538</v>
      </c>
      <c r="C91" s="25">
        <v>643479000</v>
      </c>
      <c r="D91" s="25">
        <v>1128265133</v>
      </c>
      <c r="E91" s="25">
        <v>498350000</v>
      </c>
      <c r="F91" s="25">
        <v>17918304</v>
      </c>
      <c r="G91" s="25">
        <v>613799000</v>
      </c>
      <c r="H91" s="25">
        <v>637725755</v>
      </c>
      <c r="I91" s="25">
        <v>429251000</v>
      </c>
      <c r="J91" s="25">
        <v>5000000000</v>
      </c>
      <c r="K91" s="25">
        <v>1862454398</v>
      </c>
      <c r="L91" s="25">
        <v>66287000</v>
      </c>
      <c r="M91" s="25">
        <v>3263384382</v>
      </c>
      <c r="N91" s="25">
        <v>1954833826</v>
      </c>
      <c r="O91" s="25">
        <v>596664823</v>
      </c>
      <c r="P91" s="25">
        <v>3149013149</v>
      </c>
      <c r="Q91" s="25">
        <v>644693523</v>
      </c>
      <c r="R91" s="25">
        <v>1336083879</v>
      </c>
      <c r="S91" s="25">
        <v>16931228</v>
      </c>
      <c r="T91" s="25">
        <v>2233720764</v>
      </c>
      <c r="U91" s="25">
        <v>1631053037</v>
      </c>
      <c r="V91" s="25">
        <v>1201717000</v>
      </c>
      <c r="W91" s="25">
        <v>1044127738</v>
      </c>
      <c r="X91" s="25">
        <v>29821000</v>
      </c>
    </row>
    <row r="92" spans="1:24" ht="12.75">
      <c r="A92" s="20" t="s">
        <v>134</v>
      </c>
      <c r="B92" s="25">
        <v>475609523</v>
      </c>
      <c r="C92" s="25">
        <v>0</v>
      </c>
      <c r="D92" s="25">
        <v>0</v>
      </c>
      <c r="E92" s="25">
        <v>0</v>
      </c>
      <c r="F92" s="25">
        <v>0</v>
      </c>
      <c r="G92" s="25">
        <v>10955000</v>
      </c>
      <c r="H92" s="25">
        <v>17074523</v>
      </c>
      <c r="I92" s="25">
        <v>38427756</v>
      </c>
      <c r="J92" s="25">
        <v>49434483</v>
      </c>
      <c r="K92" s="25">
        <v>1592000</v>
      </c>
      <c r="L92" s="25">
        <v>0</v>
      </c>
      <c r="M92" s="25">
        <v>0</v>
      </c>
      <c r="N92" s="25">
        <v>0</v>
      </c>
      <c r="O92" s="25">
        <v>29790971</v>
      </c>
      <c r="P92" s="25">
        <v>24808146</v>
      </c>
      <c r="Q92" s="25">
        <v>0</v>
      </c>
      <c r="R92" s="25">
        <v>0</v>
      </c>
      <c r="S92" s="25">
        <v>0</v>
      </c>
      <c r="T92" s="25">
        <v>93233000</v>
      </c>
      <c r="U92" s="25">
        <v>0</v>
      </c>
      <c r="V92" s="25">
        <v>17475600</v>
      </c>
      <c r="W92" s="25">
        <v>2326909</v>
      </c>
      <c r="X92" s="25">
        <v>0</v>
      </c>
    </row>
    <row r="93" spans="1:24" ht="12.75">
      <c r="A93" s="20" t="s">
        <v>135</v>
      </c>
      <c r="B93" s="25">
        <v>373769684</v>
      </c>
      <c r="C93" s="25">
        <v>5040000</v>
      </c>
      <c r="D93" s="25">
        <v>4956461</v>
      </c>
      <c r="E93" s="25">
        <v>5535119</v>
      </c>
      <c r="F93" s="25">
        <v>110000</v>
      </c>
      <c r="G93" s="25">
        <v>10394000</v>
      </c>
      <c r="H93" s="25">
        <v>3391641</v>
      </c>
      <c r="I93" s="25">
        <v>6751000</v>
      </c>
      <c r="J93" s="25">
        <v>230690767</v>
      </c>
      <c r="K93" s="25">
        <v>15324000</v>
      </c>
      <c r="L93" s="25">
        <v>726450</v>
      </c>
      <c r="M93" s="25">
        <v>24823041</v>
      </c>
      <c r="N93" s="25">
        <v>23078334</v>
      </c>
      <c r="O93" s="25">
        <v>11212537</v>
      </c>
      <c r="P93" s="25">
        <v>71220000</v>
      </c>
      <c r="Q93" s="25">
        <v>7579716</v>
      </c>
      <c r="R93" s="25">
        <v>6358000</v>
      </c>
      <c r="S93" s="25">
        <v>1625000</v>
      </c>
      <c r="T93" s="25">
        <v>69070725</v>
      </c>
      <c r="U93" s="25">
        <v>25500000</v>
      </c>
      <c r="V93" s="25">
        <v>98213580</v>
      </c>
      <c r="W93" s="25">
        <v>13885000</v>
      </c>
      <c r="X93" s="25">
        <v>1966000</v>
      </c>
    </row>
    <row r="94" spans="1:24" ht="12.75">
      <c r="A94" s="20" t="s">
        <v>136</v>
      </c>
      <c r="B94" s="21">
        <f>IF(B178=0,0,B92*100/B178)</f>
        <v>76.48957177562752</v>
      </c>
      <c r="C94" s="21">
        <f aca="true" t="shared" si="52" ref="C94:X94">IF(C178=0,0,C92*100/C178)</f>
        <v>0</v>
      </c>
      <c r="D94" s="21">
        <f t="shared" si="52"/>
        <v>0</v>
      </c>
      <c r="E94" s="21">
        <f t="shared" si="52"/>
        <v>0</v>
      </c>
      <c r="F94" s="21">
        <f t="shared" si="52"/>
        <v>0</v>
      </c>
      <c r="G94" s="21">
        <f t="shared" si="52"/>
        <v>33.93059018475214</v>
      </c>
      <c r="H94" s="21">
        <f t="shared" si="52"/>
        <v>1844.2475151918395</v>
      </c>
      <c r="I94" s="21">
        <f t="shared" si="52"/>
        <v>195.37218974020033</v>
      </c>
      <c r="J94" s="21">
        <f t="shared" si="52"/>
        <v>56.821244827586206</v>
      </c>
      <c r="K94" s="21">
        <f t="shared" si="52"/>
        <v>5.734870317002882</v>
      </c>
      <c r="L94" s="21">
        <f t="shared" si="52"/>
        <v>0</v>
      </c>
      <c r="M94" s="21">
        <f t="shared" si="52"/>
        <v>0</v>
      </c>
      <c r="N94" s="21">
        <f t="shared" si="52"/>
        <v>0</v>
      </c>
      <c r="O94" s="21">
        <f t="shared" si="52"/>
        <v>43.46255106209151</v>
      </c>
      <c r="P94" s="21">
        <f t="shared" si="52"/>
        <v>49.616292</v>
      </c>
      <c r="Q94" s="21">
        <f t="shared" si="52"/>
        <v>0</v>
      </c>
      <c r="R94" s="21">
        <f t="shared" si="52"/>
        <v>0</v>
      </c>
      <c r="S94" s="21">
        <f t="shared" si="52"/>
        <v>0</v>
      </c>
      <c r="T94" s="21">
        <f t="shared" si="52"/>
        <v>1070.1675849403123</v>
      </c>
      <c r="U94" s="21">
        <f t="shared" si="52"/>
        <v>0</v>
      </c>
      <c r="V94" s="21">
        <f t="shared" si="52"/>
        <v>23.76489997870412</v>
      </c>
      <c r="W94" s="21">
        <f t="shared" si="52"/>
        <v>155.12726666666666</v>
      </c>
      <c r="X94" s="21">
        <f t="shared" si="52"/>
        <v>0</v>
      </c>
    </row>
    <row r="95" spans="1:24" ht="12.75">
      <c r="A95" s="20" t="s">
        <v>137</v>
      </c>
      <c r="B95" s="21">
        <f>IF(B91=0,0,B93*100/B91)</f>
        <v>2.359424201426954</v>
      </c>
      <c r="C95" s="21">
        <f aca="true" t="shared" si="53" ref="C95:X95">IF(C91=0,0,C93*100/C91)</f>
        <v>0.7832423435729837</v>
      </c>
      <c r="D95" s="21">
        <f t="shared" si="53"/>
        <v>0.4392993149421378</v>
      </c>
      <c r="E95" s="21">
        <f t="shared" si="53"/>
        <v>1.1106890739440152</v>
      </c>
      <c r="F95" s="21">
        <f t="shared" si="53"/>
        <v>0.6138973867169571</v>
      </c>
      <c r="G95" s="21">
        <f t="shared" si="53"/>
        <v>1.6933882264389482</v>
      </c>
      <c r="H95" s="21">
        <f t="shared" si="53"/>
        <v>0.5318337817483944</v>
      </c>
      <c r="I95" s="21">
        <f t="shared" si="53"/>
        <v>1.5727394927443383</v>
      </c>
      <c r="J95" s="21">
        <f t="shared" si="53"/>
        <v>4.61381534</v>
      </c>
      <c r="K95" s="21">
        <f t="shared" si="53"/>
        <v>0.8227852459880739</v>
      </c>
      <c r="L95" s="21">
        <f t="shared" si="53"/>
        <v>1.0959162430039073</v>
      </c>
      <c r="M95" s="21">
        <f t="shared" si="53"/>
        <v>0.7606533002032366</v>
      </c>
      <c r="N95" s="21">
        <f t="shared" si="53"/>
        <v>1.1805777909635988</v>
      </c>
      <c r="O95" s="21">
        <f t="shared" si="53"/>
        <v>1.8792019518804446</v>
      </c>
      <c r="P95" s="21">
        <f t="shared" si="53"/>
        <v>2.2616609277295843</v>
      </c>
      <c r="Q95" s="21">
        <f t="shared" si="53"/>
        <v>1.175708414864903</v>
      </c>
      <c r="R95" s="21">
        <f t="shared" si="53"/>
        <v>0.47586832682680696</v>
      </c>
      <c r="S95" s="21">
        <f t="shared" si="53"/>
        <v>9.597649975536328</v>
      </c>
      <c r="T95" s="21">
        <f t="shared" si="53"/>
        <v>3.0921826090881965</v>
      </c>
      <c r="U95" s="21">
        <f t="shared" si="53"/>
        <v>1.5634071622160255</v>
      </c>
      <c r="V95" s="21">
        <f t="shared" si="53"/>
        <v>8.17277112664629</v>
      </c>
      <c r="W95" s="21">
        <f t="shared" si="53"/>
        <v>1.3298181338038546</v>
      </c>
      <c r="X95" s="21">
        <f t="shared" si="53"/>
        <v>6.592669595251668</v>
      </c>
    </row>
    <row r="96" spans="1:24" ht="12.75">
      <c r="A96" s="20" t="s">
        <v>138</v>
      </c>
      <c r="B96" s="21">
        <f>IF(B91=0,0,(B93+B92)*100/B91)</f>
        <v>5.361713223335241</v>
      </c>
      <c r="C96" s="21">
        <f aca="true" t="shared" si="54" ref="C96:X96">IF(C91=0,0,(C93+C92)*100/C91)</f>
        <v>0.7832423435729837</v>
      </c>
      <c r="D96" s="21">
        <f t="shared" si="54"/>
        <v>0.4392993149421378</v>
      </c>
      <c r="E96" s="21">
        <f t="shared" si="54"/>
        <v>1.1106890739440152</v>
      </c>
      <c r="F96" s="21">
        <f t="shared" si="54"/>
        <v>0.6138973867169571</v>
      </c>
      <c r="G96" s="21">
        <f t="shared" si="54"/>
        <v>3.4781744512454402</v>
      </c>
      <c r="H96" s="21">
        <f t="shared" si="54"/>
        <v>3.209242192202195</v>
      </c>
      <c r="I96" s="21">
        <f t="shared" si="54"/>
        <v>10.52502055906684</v>
      </c>
      <c r="J96" s="21">
        <f t="shared" si="54"/>
        <v>5.602505</v>
      </c>
      <c r="K96" s="21">
        <f t="shared" si="54"/>
        <v>0.9082638489385446</v>
      </c>
      <c r="L96" s="21">
        <f t="shared" si="54"/>
        <v>1.0959162430039073</v>
      </c>
      <c r="M96" s="21">
        <f t="shared" si="54"/>
        <v>0.7606533002032366</v>
      </c>
      <c r="N96" s="21">
        <f t="shared" si="54"/>
        <v>1.1805777909635988</v>
      </c>
      <c r="O96" s="21">
        <f t="shared" si="54"/>
        <v>6.872117547308466</v>
      </c>
      <c r="P96" s="21">
        <f t="shared" si="54"/>
        <v>3.0494679271344003</v>
      </c>
      <c r="Q96" s="21">
        <f t="shared" si="54"/>
        <v>1.175708414864903</v>
      </c>
      <c r="R96" s="21">
        <f t="shared" si="54"/>
        <v>0.47586832682680696</v>
      </c>
      <c r="S96" s="21">
        <f t="shared" si="54"/>
        <v>9.597649975536328</v>
      </c>
      <c r="T96" s="21">
        <f t="shared" si="54"/>
        <v>7.266070478270398</v>
      </c>
      <c r="U96" s="21">
        <f t="shared" si="54"/>
        <v>1.5634071622160255</v>
      </c>
      <c r="V96" s="21">
        <f t="shared" si="54"/>
        <v>9.626990381262809</v>
      </c>
      <c r="W96" s="21">
        <f t="shared" si="54"/>
        <v>1.5526748701316466</v>
      </c>
      <c r="X96" s="21">
        <f t="shared" si="54"/>
        <v>6.592669595251668</v>
      </c>
    </row>
    <row r="97" spans="1:24" ht="12.75">
      <c r="A97" s="20" t="s">
        <v>139</v>
      </c>
      <c r="B97" s="21">
        <f>IF(B91=0,0,B178*100/B91)</f>
        <v>3.9250958689050077</v>
      </c>
      <c r="C97" s="21">
        <f aca="true" t="shared" si="55" ref="C97:X97">IF(C91=0,0,C178*100/C91)</f>
        <v>4.662156806982046</v>
      </c>
      <c r="D97" s="21">
        <f t="shared" si="55"/>
        <v>6.4091318507491275</v>
      </c>
      <c r="E97" s="21">
        <f t="shared" si="55"/>
        <v>5.989474064412561</v>
      </c>
      <c r="F97" s="21">
        <f t="shared" si="55"/>
        <v>10.045593600822935</v>
      </c>
      <c r="G97" s="21">
        <f t="shared" si="55"/>
        <v>5.260109579846171</v>
      </c>
      <c r="H97" s="21">
        <f t="shared" si="55"/>
        <v>0.1451761972511209</v>
      </c>
      <c r="I97" s="21">
        <f t="shared" si="55"/>
        <v>4.582167542999318</v>
      </c>
      <c r="J97" s="21">
        <f t="shared" si="55"/>
        <v>1.74</v>
      </c>
      <c r="K97" s="21">
        <f t="shared" si="55"/>
        <v>1.490506292653937</v>
      </c>
      <c r="L97" s="21">
        <f t="shared" si="55"/>
        <v>12.113749302276464</v>
      </c>
      <c r="M97" s="21">
        <f t="shared" si="55"/>
        <v>1.028765326731897</v>
      </c>
      <c r="N97" s="21">
        <f t="shared" si="55"/>
        <v>3.9833115206182237</v>
      </c>
      <c r="O97" s="21">
        <f t="shared" si="55"/>
        <v>11.487856725885782</v>
      </c>
      <c r="P97" s="21">
        <f t="shared" si="55"/>
        <v>1.5877990225565743</v>
      </c>
      <c r="Q97" s="21">
        <f t="shared" si="55"/>
        <v>0.30770310686059116</v>
      </c>
      <c r="R97" s="21">
        <f t="shared" si="55"/>
        <v>0.29485319461743165</v>
      </c>
      <c r="S97" s="21">
        <f t="shared" si="55"/>
        <v>19.32769436451981</v>
      </c>
      <c r="T97" s="21">
        <f t="shared" si="55"/>
        <v>0.3900218926379645</v>
      </c>
      <c r="U97" s="21">
        <f t="shared" si="55"/>
        <v>5.5179076313506785</v>
      </c>
      <c r="V97" s="21">
        <f t="shared" si="55"/>
        <v>6.119189459748011</v>
      </c>
      <c r="W97" s="21">
        <f t="shared" si="55"/>
        <v>0.14366058341417226</v>
      </c>
      <c r="X97" s="21">
        <f t="shared" si="55"/>
        <v>18.443378827001105</v>
      </c>
    </row>
    <row r="98" spans="1:24" ht="12.75">
      <c r="A98" s="20" t="s">
        <v>140</v>
      </c>
      <c r="B98" s="21">
        <f>IF(B7=0,0,B93*100/B7)</f>
        <v>5.6276829372852</v>
      </c>
      <c r="C98" s="21">
        <f aca="true" t="shared" si="56" ref="C98:X98">IF(C7=0,0,C93*100/C7)</f>
        <v>4.55799231290979</v>
      </c>
      <c r="D98" s="21">
        <f t="shared" si="56"/>
        <v>2.1071641773506378</v>
      </c>
      <c r="E98" s="21">
        <f t="shared" si="56"/>
        <v>3.689824341872481</v>
      </c>
      <c r="F98" s="21">
        <f t="shared" si="56"/>
        <v>0.20905349093483247</v>
      </c>
      <c r="G98" s="21">
        <f t="shared" si="56"/>
        <v>4.556709079644413</v>
      </c>
      <c r="H98" s="21">
        <f t="shared" si="56"/>
        <v>4.0805916983750095</v>
      </c>
      <c r="I98" s="21">
        <f t="shared" si="56"/>
        <v>4.961403244460817</v>
      </c>
      <c r="J98" s="21">
        <f t="shared" si="56"/>
        <v>11.300212399592835</v>
      </c>
      <c r="K98" s="21">
        <f t="shared" si="56"/>
        <v>3.9425140087371298</v>
      </c>
      <c r="L98" s="21">
        <f t="shared" si="56"/>
        <v>0.6135562614495451</v>
      </c>
      <c r="M98" s="21">
        <f t="shared" si="56"/>
        <v>5.5082916817033265</v>
      </c>
      <c r="N98" s="21">
        <f t="shared" si="56"/>
        <v>3.2771280866997454</v>
      </c>
      <c r="O98" s="21">
        <f t="shared" si="56"/>
        <v>3.6427371996765174</v>
      </c>
      <c r="P98" s="21">
        <f t="shared" si="56"/>
        <v>4.375056267726434</v>
      </c>
      <c r="Q98" s="21">
        <f t="shared" si="56"/>
        <v>6.0306534163419965</v>
      </c>
      <c r="R98" s="21">
        <f t="shared" si="56"/>
        <v>3.05674692002339</v>
      </c>
      <c r="S98" s="21">
        <f t="shared" si="56"/>
        <v>1.5170445887691686</v>
      </c>
      <c r="T98" s="21">
        <f t="shared" si="56"/>
        <v>9.377320623208965</v>
      </c>
      <c r="U98" s="21">
        <f t="shared" si="56"/>
        <v>4.160144518526286</v>
      </c>
      <c r="V98" s="21">
        <f t="shared" si="56"/>
        <v>10.018661614559097</v>
      </c>
      <c r="W98" s="21">
        <f t="shared" si="56"/>
        <v>7.091673493775027</v>
      </c>
      <c r="X98" s="21">
        <f t="shared" si="56"/>
        <v>1.3146368700141093</v>
      </c>
    </row>
    <row r="99" spans="1:24" ht="12.75">
      <c r="A99" s="15" t="s">
        <v>141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2.75">
      <c r="A100" s="13" t="s">
        <v>142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ht="12.75">
      <c r="A101" s="18" t="s">
        <v>143</v>
      </c>
      <c r="B101" s="30">
        <v>8</v>
      </c>
      <c r="C101" s="30">
        <v>0</v>
      </c>
      <c r="D101" s="30">
        <v>10</v>
      </c>
      <c r="E101" s="30">
        <v>5.9</v>
      </c>
      <c r="F101" s="30">
        <v>0</v>
      </c>
      <c r="G101" s="30">
        <v>6.6</v>
      </c>
      <c r="H101" s="30">
        <v>6.6</v>
      </c>
      <c r="I101" s="30">
        <v>8</v>
      </c>
      <c r="J101" s="30">
        <v>6.6</v>
      </c>
      <c r="K101" s="30">
        <v>0</v>
      </c>
      <c r="L101" s="30">
        <v>0</v>
      </c>
      <c r="M101" s="30">
        <v>11.1</v>
      </c>
      <c r="N101" s="30">
        <v>6.5</v>
      </c>
      <c r="O101" s="30">
        <v>6</v>
      </c>
      <c r="P101" s="30">
        <v>-20.2</v>
      </c>
      <c r="Q101" s="30">
        <v>15.6</v>
      </c>
      <c r="R101" s="30">
        <v>7.1</v>
      </c>
      <c r="S101" s="30">
        <v>0</v>
      </c>
      <c r="T101" s="30">
        <v>0</v>
      </c>
      <c r="U101" s="30">
        <v>6.6</v>
      </c>
      <c r="V101" s="30">
        <v>8</v>
      </c>
      <c r="W101" s="30">
        <v>6</v>
      </c>
      <c r="X101" s="30">
        <v>0</v>
      </c>
    </row>
    <row r="102" spans="1:24" ht="12.75">
      <c r="A102" s="20" t="s">
        <v>144</v>
      </c>
      <c r="B102" s="31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7.6</v>
      </c>
      <c r="H102" s="31">
        <v>7.4</v>
      </c>
      <c r="I102" s="31">
        <v>0</v>
      </c>
      <c r="J102" s="31">
        <v>7.6</v>
      </c>
      <c r="K102" s="31">
        <v>0</v>
      </c>
      <c r="L102" s="31">
        <v>0</v>
      </c>
      <c r="M102" s="31">
        <v>10</v>
      </c>
      <c r="N102" s="31">
        <v>0</v>
      </c>
      <c r="O102" s="31">
        <v>7.6</v>
      </c>
      <c r="P102" s="31">
        <v>5.1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</row>
    <row r="103" spans="1:24" ht="12.75">
      <c r="A103" s="20" t="s">
        <v>145</v>
      </c>
      <c r="B103" s="31">
        <v>2</v>
      </c>
      <c r="C103" s="31">
        <v>0</v>
      </c>
      <c r="D103" s="31">
        <v>10</v>
      </c>
      <c r="E103" s="31">
        <v>0</v>
      </c>
      <c r="F103" s="31">
        <v>0</v>
      </c>
      <c r="G103" s="31">
        <v>7.6</v>
      </c>
      <c r="H103" s="31">
        <v>7.4</v>
      </c>
      <c r="I103" s="31">
        <v>14</v>
      </c>
      <c r="J103" s="31">
        <v>7.6</v>
      </c>
      <c r="K103" s="31">
        <v>0</v>
      </c>
      <c r="L103" s="31">
        <v>0</v>
      </c>
      <c r="M103" s="31">
        <v>10</v>
      </c>
      <c r="N103" s="31">
        <v>0</v>
      </c>
      <c r="O103" s="31">
        <v>7.6</v>
      </c>
      <c r="P103" s="31">
        <v>6.8</v>
      </c>
      <c r="Q103" s="31">
        <v>19.3</v>
      </c>
      <c r="R103" s="31">
        <v>8.3</v>
      </c>
      <c r="S103" s="31">
        <v>0</v>
      </c>
      <c r="T103" s="31">
        <v>0</v>
      </c>
      <c r="U103" s="31">
        <v>6.6</v>
      </c>
      <c r="V103" s="31">
        <v>6</v>
      </c>
      <c r="W103" s="31">
        <v>0</v>
      </c>
      <c r="X103" s="31">
        <v>0</v>
      </c>
    </row>
    <row r="104" spans="1:24" ht="12.75">
      <c r="A104" s="20" t="s">
        <v>146</v>
      </c>
      <c r="B104" s="31">
        <v>10</v>
      </c>
      <c r="C104" s="31">
        <v>0</v>
      </c>
      <c r="D104" s="31">
        <v>10</v>
      </c>
      <c r="E104" s="31">
        <v>6</v>
      </c>
      <c r="F104" s="31">
        <v>0</v>
      </c>
      <c r="G104" s="31">
        <v>6.6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10</v>
      </c>
      <c r="N104" s="31">
        <v>0</v>
      </c>
      <c r="O104" s="31">
        <v>10</v>
      </c>
      <c r="P104" s="31">
        <v>0</v>
      </c>
      <c r="Q104" s="31">
        <v>0</v>
      </c>
      <c r="R104" s="31">
        <v>9.5</v>
      </c>
      <c r="S104" s="31">
        <v>0</v>
      </c>
      <c r="T104" s="31">
        <v>0</v>
      </c>
      <c r="U104" s="31">
        <v>6.6</v>
      </c>
      <c r="V104" s="31">
        <v>0</v>
      </c>
      <c r="W104" s="31">
        <v>6</v>
      </c>
      <c r="X104" s="31">
        <v>0</v>
      </c>
    </row>
    <row r="105" spans="1:24" ht="12.75">
      <c r="A105" s="20" t="s">
        <v>147</v>
      </c>
      <c r="B105" s="31">
        <v>8.4</v>
      </c>
      <c r="C105" s="31">
        <v>0</v>
      </c>
      <c r="D105" s="31">
        <v>0</v>
      </c>
      <c r="E105" s="31">
        <v>6</v>
      </c>
      <c r="F105" s="31">
        <v>0</v>
      </c>
      <c r="G105" s="31">
        <v>6.6</v>
      </c>
      <c r="H105" s="31">
        <v>6.6</v>
      </c>
      <c r="I105" s="31">
        <v>6</v>
      </c>
      <c r="J105" s="31">
        <v>6.6</v>
      </c>
      <c r="K105" s="31">
        <v>0</v>
      </c>
      <c r="L105" s="31">
        <v>0</v>
      </c>
      <c r="M105" s="31">
        <v>10</v>
      </c>
      <c r="N105" s="31">
        <v>6.5</v>
      </c>
      <c r="O105" s="31">
        <v>10</v>
      </c>
      <c r="P105" s="31">
        <v>5.9</v>
      </c>
      <c r="Q105" s="31">
        <v>13.2</v>
      </c>
      <c r="R105" s="31">
        <v>6.2</v>
      </c>
      <c r="S105" s="31">
        <v>0</v>
      </c>
      <c r="T105" s="31">
        <v>0</v>
      </c>
      <c r="U105" s="31">
        <v>6.6</v>
      </c>
      <c r="V105" s="31">
        <v>11.8</v>
      </c>
      <c r="W105" s="31">
        <v>6</v>
      </c>
      <c r="X105" s="31">
        <v>0</v>
      </c>
    </row>
    <row r="106" spans="1:24" ht="12.75">
      <c r="A106" s="20" t="s">
        <v>148</v>
      </c>
      <c r="B106" s="31">
        <v>8.2</v>
      </c>
      <c r="C106" s="31">
        <v>0</v>
      </c>
      <c r="D106" s="31">
        <v>10</v>
      </c>
      <c r="E106" s="31">
        <v>6</v>
      </c>
      <c r="F106" s="31">
        <v>0</v>
      </c>
      <c r="G106" s="31">
        <v>6.6</v>
      </c>
      <c r="H106" s="31">
        <v>6.6</v>
      </c>
      <c r="I106" s="31">
        <v>6</v>
      </c>
      <c r="J106" s="31">
        <v>6.6</v>
      </c>
      <c r="K106" s="31">
        <v>0</v>
      </c>
      <c r="L106" s="31">
        <v>0</v>
      </c>
      <c r="M106" s="31">
        <v>10</v>
      </c>
      <c r="N106" s="31">
        <v>6.5</v>
      </c>
      <c r="O106" s="31">
        <v>6</v>
      </c>
      <c r="P106" s="31">
        <v>5.7</v>
      </c>
      <c r="Q106" s="31">
        <v>13.2</v>
      </c>
      <c r="R106" s="31">
        <v>6.4</v>
      </c>
      <c r="S106" s="31">
        <v>0</v>
      </c>
      <c r="T106" s="31">
        <v>0</v>
      </c>
      <c r="U106" s="31">
        <v>6.6</v>
      </c>
      <c r="V106" s="31">
        <v>7.9</v>
      </c>
      <c r="W106" s="31">
        <v>4.7</v>
      </c>
      <c r="X106" s="31">
        <v>0</v>
      </c>
    </row>
    <row r="107" spans="1:24" ht="12.75">
      <c r="A107" s="20" t="s">
        <v>149</v>
      </c>
      <c r="B107" s="31">
        <v>7.8</v>
      </c>
      <c r="C107" s="31">
        <v>0</v>
      </c>
      <c r="D107" s="31">
        <v>10</v>
      </c>
      <c r="E107" s="31">
        <v>5.9</v>
      </c>
      <c r="F107" s="31">
        <v>0</v>
      </c>
      <c r="G107" s="31">
        <v>6.6</v>
      </c>
      <c r="H107" s="31">
        <v>6.6</v>
      </c>
      <c r="I107" s="31">
        <v>6</v>
      </c>
      <c r="J107" s="31">
        <v>6.6</v>
      </c>
      <c r="K107" s="31">
        <v>0</v>
      </c>
      <c r="L107" s="31">
        <v>0</v>
      </c>
      <c r="M107" s="31">
        <v>5.6</v>
      </c>
      <c r="N107" s="31">
        <v>6.5</v>
      </c>
      <c r="O107" s="31">
        <v>6</v>
      </c>
      <c r="P107" s="31">
        <v>5.6</v>
      </c>
      <c r="Q107" s="31">
        <v>13.2</v>
      </c>
      <c r="R107" s="31">
        <v>11.7</v>
      </c>
      <c r="S107" s="31">
        <v>0</v>
      </c>
      <c r="T107" s="31">
        <v>0</v>
      </c>
      <c r="U107" s="31">
        <v>6.6</v>
      </c>
      <c r="V107" s="31">
        <v>8</v>
      </c>
      <c r="W107" s="31">
        <v>-15.7</v>
      </c>
      <c r="X107" s="31">
        <v>0</v>
      </c>
    </row>
    <row r="108" spans="1:24" ht="12.75">
      <c r="A108" s="20" t="s">
        <v>123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</row>
    <row r="109" spans="1:24" ht="12.75">
      <c r="A109" s="13" t="s">
        <v>150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ht="12.75">
      <c r="A110" s="18" t="s">
        <v>143</v>
      </c>
      <c r="B110" s="32">
        <v>237.27</v>
      </c>
      <c r="C110" s="32">
        <v>0</v>
      </c>
      <c r="D110" s="32">
        <v>271.52</v>
      </c>
      <c r="E110" s="32">
        <v>369.39</v>
      </c>
      <c r="F110" s="32">
        <v>0</v>
      </c>
      <c r="G110" s="32">
        <v>223.86</v>
      </c>
      <c r="H110" s="32">
        <v>121.23</v>
      </c>
      <c r="I110" s="32">
        <v>263.05</v>
      </c>
      <c r="J110" s="32">
        <v>433.15</v>
      </c>
      <c r="K110" s="32">
        <v>0</v>
      </c>
      <c r="L110" s="32">
        <v>0</v>
      </c>
      <c r="M110" s="32">
        <v>323.33</v>
      </c>
      <c r="N110" s="32">
        <v>20.19</v>
      </c>
      <c r="O110" s="32">
        <v>187.78</v>
      </c>
      <c r="P110" s="32">
        <v>266</v>
      </c>
      <c r="Q110" s="32">
        <v>223.71</v>
      </c>
      <c r="R110" s="32">
        <v>196</v>
      </c>
      <c r="S110" s="32">
        <v>0</v>
      </c>
      <c r="T110" s="32">
        <v>54.62</v>
      </c>
      <c r="U110" s="32">
        <v>417.1</v>
      </c>
      <c r="V110" s="32">
        <v>364.29</v>
      </c>
      <c r="W110" s="32">
        <v>59.94</v>
      </c>
      <c r="X110" s="32">
        <v>0</v>
      </c>
    </row>
    <row r="111" spans="1:24" ht="12.75">
      <c r="A111" s="20" t="s">
        <v>144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78.17</v>
      </c>
      <c r="H111" s="33">
        <v>106.53</v>
      </c>
      <c r="I111" s="33">
        <v>0</v>
      </c>
      <c r="J111" s="33">
        <v>187.27</v>
      </c>
      <c r="K111" s="33">
        <v>0</v>
      </c>
      <c r="L111" s="33">
        <v>0</v>
      </c>
      <c r="M111" s="33">
        <v>282.7</v>
      </c>
      <c r="N111" s="33">
        <v>0</v>
      </c>
      <c r="O111" s="33">
        <v>93.39</v>
      </c>
      <c r="P111" s="33">
        <v>176.47</v>
      </c>
      <c r="Q111" s="33">
        <v>0</v>
      </c>
      <c r="R111" s="33">
        <v>0</v>
      </c>
      <c r="S111" s="33">
        <v>0</v>
      </c>
      <c r="T111" s="33">
        <v>28</v>
      </c>
      <c r="U111" s="33">
        <v>0</v>
      </c>
      <c r="V111" s="33">
        <v>20</v>
      </c>
      <c r="W111" s="33">
        <v>0</v>
      </c>
      <c r="X111" s="33">
        <v>0</v>
      </c>
    </row>
    <row r="112" spans="1:24" ht="12.75">
      <c r="A112" s="20" t="s">
        <v>145</v>
      </c>
      <c r="B112" s="33">
        <v>369.04</v>
      </c>
      <c r="C112" s="33">
        <v>0</v>
      </c>
      <c r="D112" s="33">
        <v>264</v>
      </c>
      <c r="E112" s="33">
        <v>0</v>
      </c>
      <c r="F112" s="33">
        <v>0</v>
      </c>
      <c r="G112" s="33">
        <v>697.35</v>
      </c>
      <c r="H112" s="33">
        <v>889.07</v>
      </c>
      <c r="I112" s="33">
        <v>711.45</v>
      </c>
      <c r="J112" s="33">
        <v>1333.51</v>
      </c>
      <c r="K112" s="33">
        <v>0</v>
      </c>
      <c r="L112" s="33">
        <v>0</v>
      </c>
      <c r="M112" s="33">
        <v>585.75</v>
      </c>
      <c r="N112" s="33">
        <v>0</v>
      </c>
      <c r="O112" s="33">
        <v>382.51</v>
      </c>
      <c r="P112" s="33">
        <v>598.31</v>
      </c>
      <c r="Q112" s="33">
        <v>296</v>
      </c>
      <c r="R112" s="33">
        <v>571</v>
      </c>
      <c r="S112" s="33">
        <v>0</v>
      </c>
      <c r="T112" s="33">
        <v>0</v>
      </c>
      <c r="U112" s="33">
        <v>765.49</v>
      </c>
      <c r="V112" s="33">
        <v>600.97</v>
      </c>
      <c r="W112" s="33">
        <v>0</v>
      </c>
      <c r="X112" s="33">
        <v>0</v>
      </c>
    </row>
    <row r="113" spans="1:24" ht="12.75">
      <c r="A113" s="20" t="s">
        <v>146</v>
      </c>
      <c r="B113" s="33">
        <v>22</v>
      </c>
      <c r="C113" s="33">
        <v>0</v>
      </c>
      <c r="D113" s="33">
        <v>278.8</v>
      </c>
      <c r="E113" s="33">
        <v>38.48</v>
      </c>
      <c r="F113" s="33">
        <v>0</v>
      </c>
      <c r="G113" s="33">
        <v>64.02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98.36</v>
      </c>
      <c r="N113" s="33">
        <v>0</v>
      </c>
      <c r="O113" s="33">
        <v>142.09</v>
      </c>
      <c r="P113" s="33">
        <v>0</v>
      </c>
      <c r="Q113" s="33">
        <v>0</v>
      </c>
      <c r="R113" s="33">
        <v>115</v>
      </c>
      <c r="S113" s="33">
        <v>0</v>
      </c>
      <c r="T113" s="33">
        <v>81</v>
      </c>
      <c r="U113" s="33">
        <v>42.74</v>
      </c>
      <c r="V113" s="33">
        <v>20</v>
      </c>
      <c r="W113" s="33">
        <v>31.5</v>
      </c>
      <c r="X113" s="33">
        <v>0</v>
      </c>
    </row>
    <row r="114" spans="1:24" ht="12.75">
      <c r="A114" s="20" t="s">
        <v>147</v>
      </c>
      <c r="B114" s="33">
        <v>359.36</v>
      </c>
      <c r="C114" s="33">
        <v>0</v>
      </c>
      <c r="D114" s="33">
        <v>0</v>
      </c>
      <c r="E114" s="33">
        <v>341.63</v>
      </c>
      <c r="F114" s="33">
        <v>0</v>
      </c>
      <c r="G114" s="33">
        <v>148.9</v>
      </c>
      <c r="H114" s="33">
        <v>134.5</v>
      </c>
      <c r="I114" s="33">
        <v>118.64</v>
      </c>
      <c r="J114" s="33">
        <v>699.25</v>
      </c>
      <c r="K114" s="33">
        <v>0</v>
      </c>
      <c r="L114" s="33">
        <v>0</v>
      </c>
      <c r="M114" s="33">
        <v>96.94</v>
      </c>
      <c r="N114" s="33">
        <v>166.63</v>
      </c>
      <c r="O114" s="33">
        <v>302.34</v>
      </c>
      <c r="P114" s="33">
        <v>214.54</v>
      </c>
      <c r="Q114" s="33">
        <v>209</v>
      </c>
      <c r="R114" s="33">
        <v>169.7</v>
      </c>
      <c r="S114" s="33">
        <v>0</v>
      </c>
      <c r="T114" s="33">
        <v>45.78</v>
      </c>
      <c r="U114" s="33">
        <v>216.24</v>
      </c>
      <c r="V114" s="33">
        <v>377.85</v>
      </c>
      <c r="W114" s="33">
        <v>177.19</v>
      </c>
      <c r="X114" s="33">
        <v>0</v>
      </c>
    </row>
    <row r="115" spans="1:24" ht="12.75">
      <c r="A115" s="20" t="s">
        <v>148</v>
      </c>
      <c r="B115" s="33">
        <v>115.01</v>
      </c>
      <c r="C115" s="33">
        <v>0</v>
      </c>
      <c r="D115" s="33">
        <v>96.88</v>
      </c>
      <c r="E115" s="33">
        <v>104.73</v>
      </c>
      <c r="F115" s="33">
        <v>0</v>
      </c>
      <c r="G115" s="33">
        <v>90.06</v>
      </c>
      <c r="H115" s="33">
        <v>57.86</v>
      </c>
      <c r="I115" s="33">
        <v>54</v>
      </c>
      <c r="J115" s="33">
        <v>124.91</v>
      </c>
      <c r="K115" s="33">
        <v>0</v>
      </c>
      <c r="L115" s="33">
        <v>0</v>
      </c>
      <c r="M115" s="33">
        <v>83.16</v>
      </c>
      <c r="N115" s="33">
        <v>95.32</v>
      </c>
      <c r="O115" s="33">
        <v>119.61</v>
      </c>
      <c r="P115" s="33">
        <v>80.5</v>
      </c>
      <c r="Q115" s="33">
        <v>88.27</v>
      </c>
      <c r="R115" s="33">
        <v>165</v>
      </c>
      <c r="S115" s="33">
        <v>0</v>
      </c>
      <c r="T115" s="33">
        <v>44.2</v>
      </c>
      <c r="U115" s="33">
        <v>90.41</v>
      </c>
      <c r="V115" s="33">
        <v>91.86</v>
      </c>
      <c r="W115" s="33">
        <v>93.62</v>
      </c>
      <c r="X115" s="33">
        <v>0</v>
      </c>
    </row>
    <row r="116" spans="1:24" ht="12.75">
      <c r="A116" s="20" t="s">
        <v>149</v>
      </c>
      <c r="B116" s="33">
        <v>92</v>
      </c>
      <c r="C116" s="33">
        <v>0</v>
      </c>
      <c r="D116" s="33">
        <v>70.47</v>
      </c>
      <c r="E116" s="33">
        <v>59.78</v>
      </c>
      <c r="F116" s="33">
        <v>0</v>
      </c>
      <c r="G116" s="33">
        <v>56.78</v>
      </c>
      <c r="H116" s="33">
        <v>38.26</v>
      </c>
      <c r="I116" s="33">
        <v>37.52</v>
      </c>
      <c r="J116" s="33">
        <v>83.85</v>
      </c>
      <c r="K116" s="33">
        <v>0</v>
      </c>
      <c r="L116" s="33">
        <v>0</v>
      </c>
      <c r="M116" s="33">
        <v>96.7</v>
      </c>
      <c r="N116" s="33">
        <v>133.97</v>
      </c>
      <c r="O116" s="33">
        <v>142.38</v>
      </c>
      <c r="P116" s="33">
        <v>84.5</v>
      </c>
      <c r="Q116" s="33">
        <v>78.17</v>
      </c>
      <c r="R116" s="33">
        <v>95</v>
      </c>
      <c r="S116" s="33">
        <v>0</v>
      </c>
      <c r="T116" s="33">
        <v>38.06</v>
      </c>
      <c r="U116" s="33">
        <v>85.81</v>
      </c>
      <c r="V116" s="33">
        <v>110.96</v>
      </c>
      <c r="W116" s="33">
        <v>69.51</v>
      </c>
      <c r="X116" s="33">
        <v>0</v>
      </c>
    </row>
    <row r="117" spans="1:24" ht="12.75">
      <c r="A117" s="20" t="s">
        <v>123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</row>
    <row r="118" spans="1:24" ht="12.75">
      <c r="A118" s="20" t="s">
        <v>151</v>
      </c>
      <c r="B118" s="33">
        <v>1194.67</v>
      </c>
      <c r="C118" s="33">
        <v>0</v>
      </c>
      <c r="D118" s="33">
        <v>981.68</v>
      </c>
      <c r="E118" s="33">
        <v>914.01</v>
      </c>
      <c r="F118" s="33">
        <v>0</v>
      </c>
      <c r="G118" s="33">
        <v>1359.15</v>
      </c>
      <c r="H118" s="33">
        <v>1347.45</v>
      </c>
      <c r="I118" s="33">
        <v>1184.66</v>
      </c>
      <c r="J118" s="33">
        <v>2861.95</v>
      </c>
      <c r="K118" s="33">
        <v>0</v>
      </c>
      <c r="L118" s="33">
        <v>0</v>
      </c>
      <c r="M118" s="33">
        <v>1566.94</v>
      </c>
      <c r="N118" s="33">
        <v>416.11</v>
      </c>
      <c r="O118" s="33">
        <v>1370.09</v>
      </c>
      <c r="P118" s="33">
        <v>1420.32</v>
      </c>
      <c r="Q118" s="33">
        <v>895.14</v>
      </c>
      <c r="R118" s="33">
        <v>1311.7</v>
      </c>
      <c r="S118" s="33">
        <v>0</v>
      </c>
      <c r="T118" s="33">
        <v>291.66</v>
      </c>
      <c r="U118" s="33">
        <v>1617.79</v>
      </c>
      <c r="V118" s="33">
        <v>1585.93</v>
      </c>
      <c r="W118" s="33">
        <v>431.77</v>
      </c>
      <c r="X118" s="33">
        <v>0</v>
      </c>
    </row>
    <row r="119" spans="1:24" ht="12.75">
      <c r="A119" s="15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2.75">
      <c r="A120" s="20" t="s">
        <v>153</v>
      </c>
      <c r="B120" s="34">
        <v>182146</v>
      </c>
      <c r="C120" s="34">
        <v>11242</v>
      </c>
      <c r="D120" s="34">
        <v>14511</v>
      </c>
      <c r="E120" s="34">
        <v>10793</v>
      </c>
      <c r="F120" s="34">
        <v>0</v>
      </c>
      <c r="G120" s="34">
        <v>37677</v>
      </c>
      <c r="H120" s="34">
        <v>8698</v>
      </c>
      <c r="I120" s="34">
        <v>11993</v>
      </c>
      <c r="J120" s="34">
        <v>132071</v>
      </c>
      <c r="K120" s="34">
        <v>0</v>
      </c>
      <c r="L120" s="34">
        <v>0</v>
      </c>
      <c r="M120" s="34">
        <v>26500</v>
      </c>
      <c r="N120" s="34">
        <v>38593</v>
      </c>
      <c r="O120" s="34">
        <v>18719</v>
      </c>
      <c r="P120" s="34">
        <v>100228</v>
      </c>
      <c r="Q120" s="34">
        <v>9846</v>
      </c>
      <c r="R120" s="34">
        <v>15100</v>
      </c>
      <c r="S120" s="34">
        <v>0</v>
      </c>
      <c r="T120" s="34">
        <v>34185</v>
      </c>
      <c r="U120" s="34">
        <v>0</v>
      </c>
      <c r="V120" s="34">
        <v>37096</v>
      </c>
      <c r="W120" s="34">
        <v>15600</v>
      </c>
      <c r="X120" s="34">
        <v>0</v>
      </c>
    </row>
    <row r="121" spans="1:24" ht="12.75">
      <c r="A121" s="15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2.75">
      <c r="A122" s="20" t="s">
        <v>155</v>
      </c>
      <c r="B122" s="34">
        <v>10</v>
      </c>
      <c r="C122" s="34">
        <v>0</v>
      </c>
      <c r="D122" s="34">
        <v>6</v>
      </c>
      <c r="E122" s="34">
        <v>6</v>
      </c>
      <c r="F122" s="34">
        <v>0</v>
      </c>
      <c r="G122" s="34">
        <v>6</v>
      </c>
      <c r="H122" s="34">
        <v>0</v>
      </c>
      <c r="I122" s="34">
        <v>0</v>
      </c>
      <c r="J122" s="34">
        <v>6</v>
      </c>
      <c r="K122" s="34">
        <v>0</v>
      </c>
      <c r="L122" s="34">
        <v>0</v>
      </c>
      <c r="M122" s="34">
        <v>0</v>
      </c>
      <c r="N122" s="34">
        <v>0</v>
      </c>
      <c r="O122" s="34">
        <v>6</v>
      </c>
      <c r="P122" s="34">
        <v>6</v>
      </c>
      <c r="Q122" s="34">
        <v>6</v>
      </c>
      <c r="R122" s="34">
        <v>6</v>
      </c>
      <c r="S122" s="34">
        <v>0</v>
      </c>
      <c r="T122" s="34">
        <v>2733</v>
      </c>
      <c r="U122" s="34">
        <v>6</v>
      </c>
      <c r="V122" s="34">
        <v>6</v>
      </c>
      <c r="W122" s="34">
        <v>0</v>
      </c>
      <c r="X122" s="34">
        <v>0</v>
      </c>
    </row>
    <row r="123" spans="1:24" ht="12.75">
      <c r="A123" s="20" t="s">
        <v>156</v>
      </c>
      <c r="B123" s="34">
        <v>50</v>
      </c>
      <c r="C123" s="34">
        <v>0</v>
      </c>
      <c r="D123" s="34">
        <v>0</v>
      </c>
      <c r="E123" s="34">
        <v>50</v>
      </c>
      <c r="F123" s="34">
        <v>0</v>
      </c>
      <c r="G123" s="34">
        <v>133</v>
      </c>
      <c r="H123" s="34">
        <v>0</v>
      </c>
      <c r="I123" s="34">
        <v>0</v>
      </c>
      <c r="J123" s="34">
        <v>50</v>
      </c>
      <c r="K123" s="34">
        <v>0</v>
      </c>
      <c r="L123" s="34">
        <v>0</v>
      </c>
      <c r="M123" s="34">
        <v>0</v>
      </c>
      <c r="N123" s="34">
        <v>0</v>
      </c>
      <c r="O123" s="34">
        <v>53</v>
      </c>
      <c r="P123" s="34">
        <v>50</v>
      </c>
      <c r="Q123" s="34">
        <v>50</v>
      </c>
      <c r="R123" s="34">
        <v>50</v>
      </c>
      <c r="S123" s="34">
        <v>0</v>
      </c>
      <c r="T123" s="34">
        <v>6075</v>
      </c>
      <c r="U123" s="34">
        <v>50</v>
      </c>
      <c r="V123" s="34">
        <v>50</v>
      </c>
      <c r="W123" s="34">
        <v>0</v>
      </c>
      <c r="X123" s="34">
        <v>0</v>
      </c>
    </row>
    <row r="124" spans="1:24" ht="12.75">
      <c r="A124" s="13" t="s">
        <v>157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ht="12.75">
      <c r="A125" s="18" t="s">
        <v>158</v>
      </c>
      <c r="B125" s="35">
        <v>0</v>
      </c>
      <c r="C125" s="35">
        <v>0</v>
      </c>
      <c r="D125" s="35">
        <v>2240</v>
      </c>
      <c r="E125" s="35">
        <v>0</v>
      </c>
      <c r="F125" s="35">
        <v>0</v>
      </c>
      <c r="G125" s="35">
        <v>5242</v>
      </c>
      <c r="H125" s="35">
        <v>2000</v>
      </c>
      <c r="I125" s="35">
        <v>11992</v>
      </c>
      <c r="J125" s="35">
        <v>19344</v>
      </c>
      <c r="K125" s="35">
        <v>0</v>
      </c>
      <c r="L125" s="35">
        <v>0</v>
      </c>
      <c r="M125" s="35">
        <v>0</v>
      </c>
      <c r="N125" s="35">
        <v>6000</v>
      </c>
      <c r="O125" s="35">
        <v>3917</v>
      </c>
      <c r="P125" s="35">
        <v>36955</v>
      </c>
      <c r="Q125" s="35">
        <v>0</v>
      </c>
      <c r="R125" s="35">
        <v>4000</v>
      </c>
      <c r="S125" s="35">
        <v>0</v>
      </c>
      <c r="T125" s="35">
        <v>9871</v>
      </c>
      <c r="U125" s="35">
        <v>0</v>
      </c>
      <c r="V125" s="35">
        <v>14000</v>
      </c>
      <c r="W125" s="35">
        <v>4601</v>
      </c>
      <c r="X125" s="35">
        <v>0</v>
      </c>
    </row>
    <row r="126" spans="1:24" ht="12.75">
      <c r="A126" s="20" t="s">
        <v>159</v>
      </c>
      <c r="B126" s="34">
        <v>0</v>
      </c>
      <c r="C126" s="34">
        <v>0</v>
      </c>
      <c r="D126" s="34">
        <v>2240</v>
      </c>
      <c r="E126" s="34">
        <v>0</v>
      </c>
      <c r="F126" s="34">
        <v>0</v>
      </c>
      <c r="G126" s="34">
        <v>5242</v>
      </c>
      <c r="H126" s="34">
        <v>1485</v>
      </c>
      <c r="I126" s="34">
        <v>5500</v>
      </c>
      <c r="J126" s="34">
        <v>19344</v>
      </c>
      <c r="K126" s="34">
        <v>0</v>
      </c>
      <c r="L126" s="34">
        <v>0</v>
      </c>
      <c r="M126" s="34">
        <v>0</v>
      </c>
      <c r="N126" s="34">
        <v>6000</v>
      </c>
      <c r="O126" s="34">
        <v>6226</v>
      </c>
      <c r="P126" s="34">
        <v>5594</v>
      </c>
      <c r="Q126" s="34">
        <v>0</v>
      </c>
      <c r="R126" s="34">
        <v>4000</v>
      </c>
      <c r="S126" s="34">
        <v>0</v>
      </c>
      <c r="T126" s="34">
        <v>9871</v>
      </c>
      <c r="U126" s="34">
        <v>0</v>
      </c>
      <c r="V126" s="34">
        <v>14000</v>
      </c>
      <c r="W126" s="34">
        <v>4601</v>
      </c>
      <c r="X126" s="34">
        <v>0</v>
      </c>
    </row>
    <row r="127" spans="1:24" ht="12.75">
      <c r="A127" s="20" t="s">
        <v>160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5242</v>
      </c>
      <c r="H127" s="34">
        <v>2000</v>
      </c>
      <c r="I127" s="34">
        <v>5500</v>
      </c>
      <c r="J127" s="34">
        <v>2721</v>
      </c>
      <c r="K127" s="34">
        <v>0</v>
      </c>
      <c r="L127" s="34">
        <v>0</v>
      </c>
      <c r="M127" s="34">
        <v>0</v>
      </c>
      <c r="N127" s="34">
        <v>6000</v>
      </c>
      <c r="O127" s="34">
        <v>3188</v>
      </c>
      <c r="P127" s="34">
        <v>25295</v>
      </c>
      <c r="Q127" s="34">
        <v>0</v>
      </c>
      <c r="R127" s="34">
        <v>4000</v>
      </c>
      <c r="S127" s="34">
        <v>0</v>
      </c>
      <c r="T127" s="34">
        <v>9871</v>
      </c>
      <c r="U127" s="34">
        <v>0</v>
      </c>
      <c r="V127" s="34">
        <v>14000</v>
      </c>
      <c r="W127" s="34">
        <v>4601</v>
      </c>
      <c r="X127" s="34">
        <v>0</v>
      </c>
    </row>
    <row r="128" spans="1:24" ht="12.75">
      <c r="A128" s="20" t="s">
        <v>161</v>
      </c>
      <c r="B128" s="34">
        <v>0</v>
      </c>
      <c r="C128" s="34">
        <v>0</v>
      </c>
      <c r="D128" s="34">
        <v>2240</v>
      </c>
      <c r="E128" s="34">
        <v>0</v>
      </c>
      <c r="F128" s="34">
        <v>0</v>
      </c>
      <c r="G128" s="34">
        <v>5242</v>
      </c>
      <c r="H128" s="34">
        <v>1566</v>
      </c>
      <c r="I128" s="34">
        <v>5500</v>
      </c>
      <c r="J128" s="34">
        <v>19344</v>
      </c>
      <c r="K128" s="34">
        <v>0</v>
      </c>
      <c r="L128" s="34">
        <v>0</v>
      </c>
      <c r="M128" s="34">
        <v>0</v>
      </c>
      <c r="N128" s="34">
        <v>6000</v>
      </c>
      <c r="O128" s="34">
        <v>6203</v>
      </c>
      <c r="P128" s="34">
        <v>5594</v>
      </c>
      <c r="Q128" s="34">
        <v>0</v>
      </c>
      <c r="R128" s="34">
        <v>4000</v>
      </c>
      <c r="S128" s="34">
        <v>0</v>
      </c>
      <c r="T128" s="34">
        <v>9871</v>
      </c>
      <c r="U128" s="34">
        <v>0</v>
      </c>
      <c r="V128" s="34">
        <v>14000</v>
      </c>
      <c r="W128" s="34">
        <v>4601</v>
      </c>
      <c r="X128" s="34">
        <v>0</v>
      </c>
    </row>
    <row r="129" spans="1:24" ht="12.75">
      <c r="A129" s="13" t="s">
        <v>162</v>
      </c>
      <c r="B129" s="36">
        <v>247019852</v>
      </c>
      <c r="C129" s="36">
        <v>17884800</v>
      </c>
      <c r="D129" s="36">
        <v>555923</v>
      </c>
      <c r="E129" s="36">
        <v>7201581</v>
      </c>
      <c r="F129" s="36">
        <v>0</v>
      </c>
      <c r="G129" s="36">
        <v>8173022</v>
      </c>
      <c r="H129" s="36">
        <v>4285160</v>
      </c>
      <c r="I129" s="36">
        <v>15970756</v>
      </c>
      <c r="J129" s="36">
        <v>32850000</v>
      </c>
      <c r="K129" s="36">
        <v>-33221620</v>
      </c>
      <c r="L129" s="36">
        <v>0</v>
      </c>
      <c r="M129" s="36">
        <v>0</v>
      </c>
      <c r="N129" s="36">
        <v>2280642</v>
      </c>
      <c r="O129" s="36">
        <v>16467297</v>
      </c>
      <c r="P129" s="36">
        <v>48253788</v>
      </c>
      <c r="Q129" s="36">
        <v>0</v>
      </c>
      <c r="R129" s="36">
        <v>20191200</v>
      </c>
      <c r="S129" s="36">
        <v>0</v>
      </c>
      <c r="T129" s="36">
        <v>20135341</v>
      </c>
      <c r="U129" s="36">
        <v>0</v>
      </c>
      <c r="V129" s="36">
        <v>52187450</v>
      </c>
      <c r="W129" s="36">
        <v>1067110</v>
      </c>
      <c r="X129" s="36">
        <v>0</v>
      </c>
    </row>
    <row r="130" spans="1:24" ht="12.75">
      <c r="A130" s="18" t="s">
        <v>158</v>
      </c>
      <c r="B130" s="24">
        <v>38208742</v>
      </c>
      <c r="C130" s="24">
        <v>3444600</v>
      </c>
      <c r="D130" s="24">
        <v>181082</v>
      </c>
      <c r="E130" s="24">
        <v>1793520</v>
      </c>
      <c r="F130" s="24">
        <v>0</v>
      </c>
      <c r="G130" s="24">
        <v>3366428</v>
      </c>
      <c r="H130" s="24">
        <v>905760</v>
      </c>
      <c r="I130" s="24">
        <v>4195007</v>
      </c>
      <c r="J130" s="24">
        <v>20000000</v>
      </c>
      <c r="K130" s="24">
        <v>-3682362</v>
      </c>
      <c r="L130" s="24">
        <v>0</v>
      </c>
      <c r="M130" s="24">
        <v>0</v>
      </c>
      <c r="N130" s="24">
        <v>222909</v>
      </c>
      <c r="O130" s="24">
        <v>5678628</v>
      </c>
      <c r="P130" s="24">
        <v>20221776</v>
      </c>
      <c r="Q130" s="24">
        <v>0</v>
      </c>
      <c r="R130" s="24">
        <v>7219200</v>
      </c>
      <c r="S130" s="24">
        <v>0</v>
      </c>
      <c r="T130" s="24">
        <v>3021253</v>
      </c>
      <c r="U130" s="24">
        <v>0</v>
      </c>
      <c r="V130" s="24">
        <v>12048960</v>
      </c>
      <c r="W130" s="24">
        <v>0</v>
      </c>
      <c r="X130" s="24">
        <v>0</v>
      </c>
    </row>
    <row r="131" spans="1:24" ht="12.75">
      <c r="A131" s="20" t="s">
        <v>159</v>
      </c>
      <c r="B131" s="25">
        <v>112731575</v>
      </c>
      <c r="C131" s="25">
        <v>6156600</v>
      </c>
      <c r="D131" s="25">
        <v>216989</v>
      </c>
      <c r="E131" s="25">
        <v>2499001</v>
      </c>
      <c r="F131" s="25">
        <v>0</v>
      </c>
      <c r="G131" s="25">
        <v>2276976</v>
      </c>
      <c r="H131" s="25">
        <v>1444000</v>
      </c>
      <c r="I131" s="25">
        <v>3920139</v>
      </c>
      <c r="J131" s="25">
        <v>10000000</v>
      </c>
      <c r="K131" s="25">
        <v>-10402519</v>
      </c>
      <c r="L131" s="25">
        <v>0</v>
      </c>
      <c r="M131" s="25">
        <v>0</v>
      </c>
      <c r="N131" s="25">
        <v>743248</v>
      </c>
      <c r="O131" s="25">
        <v>4050490</v>
      </c>
      <c r="P131" s="25">
        <v>7182696</v>
      </c>
      <c r="Q131" s="25">
        <v>0</v>
      </c>
      <c r="R131" s="25">
        <v>7920000</v>
      </c>
      <c r="S131" s="25">
        <v>0</v>
      </c>
      <c r="T131" s="25">
        <v>4442554</v>
      </c>
      <c r="U131" s="25">
        <v>0</v>
      </c>
      <c r="V131" s="25">
        <v>10689190</v>
      </c>
      <c r="W131" s="25">
        <v>0</v>
      </c>
      <c r="X131" s="25">
        <v>0</v>
      </c>
    </row>
    <row r="132" spans="1:24" ht="12.75">
      <c r="A132" s="20" t="s">
        <v>160</v>
      </c>
      <c r="B132" s="25">
        <v>29036934</v>
      </c>
      <c r="C132" s="25">
        <v>2340000</v>
      </c>
      <c r="D132" s="25">
        <v>0</v>
      </c>
      <c r="E132" s="25">
        <v>1481458</v>
      </c>
      <c r="F132" s="25">
        <v>0</v>
      </c>
      <c r="G132" s="25">
        <v>1267474</v>
      </c>
      <c r="H132" s="25">
        <v>995400</v>
      </c>
      <c r="I132" s="25">
        <v>5131368</v>
      </c>
      <c r="J132" s="25">
        <v>0</v>
      </c>
      <c r="K132" s="25">
        <v>-6871737</v>
      </c>
      <c r="L132" s="25">
        <v>0</v>
      </c>
      <c r="M132" s="25">
        <v>0</v>
      </c>
      <c r="N132" s="25">
        <v>269801</v>
      </c>
      <c r="O132" s="25">
        <v>2044731</v>
      </c>
      <c r="P132" s="25">
        <v>15177000</v>
      </c>
      <c r="Q132" s="25">
        <v>0</v>
      </c>
      <c r="R132" s="25">
        <v>252000</v>
      </c>
      <c r="S132" s="25">
        <v>0</v>
      </c>
      <c r="T132" s="25">
        <v>8610530</v>
      </c>
      <c r="U132" s="25">
        <v>0</v>
      </c>
      <c r="V132" s="25">
        <v>10808150</v>
      </c>
      <c r="W132" s="25">
        <v>0</v>
      </c>
      <c r="X132" s="25">
        <v>0</v>
      </c>
    </row>
    <row r="133" spans="1:24" ht="12.75">
      <c r="A133" s="20" t="s">
        <v>161</v>
      </c>
      <c r="B133" s="25">
        <v>66861425</v>
      </c>
      <c r="C133" s="25">
        <v>5943600</v>
      </c>
      <c r="D133" s="25">
        <v>157853</v>
      </c>
      <c r="E133" s="25">
        <v>1427603</v>
      </c>
      <c r="F133" s="25">
        <v>0</v>
      </c>
      <c r="G133" s="25">
        <v>1262144</v>
      </c>
      <c r="H133" s="25">
        <v>940000</v>
      </c>
      <c r="I133" s="25">
        <v>2724242</v>
      </c>
      <c r="J133" s="25">
        <v>2850000</v>
      </c>
      <c r="K133" s="25">
        <v>-12265002</v>
      </c>
      <c r="L133" s="25">
        <v>0</v>
      </c>
      <c r="M133" s="25">
        <v>0</v>
      </c>
      <c r="N133" s="25">
        <v>1044684</v>
      </c>
      <c r="O133" s="25">
        <v>4693448</v>
      </c>
      <c r="P133" s="25">
        <v>5672316</v>
      </c>
      <c r="Q133" s="25">
        <v>0</v>
      </c>
      <c r="R133" s="25">
        <v>4800000</v>
      </c>
      <c r="S133" s="25">
        <v>0</v>
      </c>
      <c r="T133" s="25">
        <v>4061004</v>
      </c>
      <c r="U133" s="25">
        <v>0</v>
      </c>
      <c r="V133" s="25">
        <v>18641150</v>
      </c>
      <c r="W133" s="25">
        <v>0</v>
      </c>
      <c r="X133" s="25">
        <v>0</v>
      </c>
    </row>
    <row r="134" spans="1:24" ht="12.75">
      <c r="A134" s="13" t="s">
        <v>163</v>
      </c>
      <c r="B134" s="37">
        <f>SUM(B135:B138)</f>
        <v>0</v>
      </c>
      <c r="C134" s="37">
        <f aca="true" t="shared" si="57" ref="C134:X134">SUM(C135:C138)</f>
        <v>0</v>
      </c>
      <c r="D134" s="37">
        <f t="shared" si="57"/>
        <v>248.18035714285713</v>
      </c>
      <c r="E134" s="37">
        <f t="shared" si="57"/>
        <v>0</v>
      </c>
      <c r="F134" s="37">
        <f t="shared" si="57"/>
        <v>0</v>
      </c>
      <c r="G134" s="37">
        <f t="shared" si="57"/>
        <v>1559.1419305608547</v>
      </c>
      <c r="H134" s="37">
        <f t="shared" si="57"/>
        <v>2523.2260002322073</v>
      </c>
      <c r="I134" s="37">
        <f t="shared" si="57"/>
        <v>2490.862400812663</v>
      </c>
      <c r="J134" s="37">
        <f t="shared" si="57"/>
        <v>1698.2009925558311</v>
      </c>
      <c r="K134" s="37">
        <f t="shared" si="57"/>
        <v>0</v>
      </c>
      <c r="L134" s="37">
        <f t="shared" si="57"/>
        <v>0</v>
      </c>
      <c r="M134" s="37">
        <f t="shared" si="57"/>
        <v>0</v>
      </c>
      <c r="N134" s="37">
        <f t="shared" si="57"/>
        <v>380.10699999999997</v>
      </c>
      <c r="O134" s="37">
        <f t="shared" si="57"/>
        <v>3498.3409513517718</v>
      </c>
      <c r="P134" s="37">
        <f t="shared" si="57"/>
        <v>3445.2</v>
      </c>
      <c r="Q134" s="37">
        <f t="shared" si="57"/>
        <v>0</v>
      </c>
      <c r="R134" s="37">
        <f t="shared" si="57"/>
        <v>5047.8</v>
      </c>
      <c r="S134" s="37">
        <f t="shared" si="57"/>
        <v>0</v>
      </c>
      <c r="T134" s="37">
        <f t="shared" si="57"/>
        <v>2039.8481410191469</v>
      </c>
      <c r="U134" s="37">
        <f t="shared" si="57"/>
        <v>0</v>
      </c>
      <c r="V134" s="37">
        <f t="shared" si="57"/>
        <v>3727.675</v>
      </c>
      <c r="W134" s="37">
        <f t="shared" si="57"/>
        <v>0</v>
      </c>
      <c r="X134" s="37">
        <f t="shared" si="57"/>
        <v>0</v>
      </c>
    </row>
    <row r="135" spans="1:24" ht="12.75">
      <c r="A135" s="18" t="s">
        <v>158</v>
      </c>
      <c r="B135" s="38">
        <f>IF(B125=0,0,B130/B125)</f>
        <v>0</v>
      </c>
      <c r="C135" s="38">
        <f aca="true" t="shared" si="58" ref="C135:X138">IF(C125=0,0,C130/C125)</f>
        <v>0</v>
      </c>
      <c r="D135" s="38">
        <f t="shared" si="58"/>
        <v>80.84017857142857</v>
      </c>
      <c r="E135" s="38">
        <f t="shared" si="58"/>
        <v>0</v>
      </c>
      <c r="F135" s="38">
        <f t="shared" si="58"/>
        <v>0</v>
      </c>
      <c r="G135" s="38">
        <f t="shared" si="58"/>
        <v>642.2029759633728</v>
      </c>
      <c r="H135" s="38">
        <f t="shared" si="58"/>
        <v>452.88</v>
      </c>
      <c r="I135" s="38">
        <f t="shared" si="58"/>
        <v>349.81712808539027</v>
      </c>
      <c r="J135" s="38">
        <f t="shared" si="58"/>
        <v>1033.9123242349049</v>
      </c>
      <c r="K135" s="38">
        <f t="shared" si="58"/>
        <v>0</v>
      </c>
      <c r="L135" s="38">
        <f t="shared" si="58"/>
        <v>0</v>
      </c>
      <c r="M135" s="38">
        <f t="shared" si="58"/>
        <v>0</v>
      </c>
      <c r="N135" s="38">
        <f t="shared" si="58"/>
        <v>37.1515</v>
      </c>
      <c r="O135" s="38">
        <f t="shared" si="58"/>
        <v>1449.7390860352311</v>
      </c>
      <c r="P135" s="38">
        <f t="shared" si="58"/>
        <v>547.2</v>
      </c>
      <c r="Q135" s="38">
        <f t="shared" si="58"/>
        <v>0</v>
      </c>
      <c r="R135" s="38">
        <f t="shared" si="58"/>
        <v>1804.8</v>
      </c>
      <c r="S135" s="38">
        <f t="shared" si="58"/>
        <v>0</v>
      </c>
      <c r="T135" s="38">
        <f t="shared" si="58"/>
        <v>306.07365008611083</v>
      </c>
      <c r="U135" s="38">
        <f t="shared" si="58"/>
        <v>0</v>
      </c>
      <c r="V135" s="38">
        <f t="shared" si="58"/>
        <v>860.64</v>
      </c>
      <c r="W135" s="38">
        <f t="shared" si="58"/>
        <v>0</v>
      </c>
      <c r="X135" s="38">
        <f t="shared" si="58"/>
        <v>0</v>
      </c>
    </row>
    <row r="136" spans="1:24" ht="12.75">
      <c r="A136" s="20" t="s">
        <v>159</v>
      </c>
      <c r="B136" s="39">
        <f>IF(B126=0,0,B131/B126)</f>
        <v>0</v>
      </c>
      <c r="C136" s="39">
        <f t="shared" si="58"/>
        <v>0</v>
      </c>
      <c r="D136" s="39">
        <f t="shared" si="58"/>
        <v>96.87008928571429</v>
      </c>
      <c r="E136" s="39">
        <f t="shared" si="58"/>
        <v>0</v>
      </c>
      <c r="F136" s="39">
        <f t="shared" si="58"/>
        <v>0</v>
      </c>
      <c r="G136" s="39">
        <f t="shared" si="58"/>
        <v>434.3716138878291</v>
      </c>
      <c r="H136" s="39">
        <f t="shared" si="58"/>
        <v>972.3905723905724</v>
      </c>
      <c r="I136" s="39">
        <f t="shared" si="58"/>
        <v>712.7525454545455</v>
      </c>
      <c r="J136" s="39">
        <f t="shared" si="58"/>
        <v>516.9561621174524</v>
      </c>
      <c r="K136" s="39">
        <f t="shared" si="58"/>
        <v>0</v>
      </c>
      <c r="L136" s="39">
        <f t="shared" si="58"/>
        <v>0</v>
      </c>
      <c r="M136" s="39">
        <f t="shared" si="58"/>
        <v>0</v>
      </c>
      <c r="N136" s="39">
        <f t="shared" si="58"/>
        <v>123.87466666666667</v>
      </c>
      <c r="O136" s="39">
        <f t="shared" si="58"/>
        <v>650.5766141985223</v>
      </c>
      <c r="P136" s="39">
        <f t="shared" si="58"/>
        <v>1284</v>
      </c>
      <c r="Q136" s="39">
        <f t="shared" si="58"/>
        <v>0</v>
      </c>
      <c r="R136" s="39">
        <f t="shared" si="58"/>
        <v>1980</v>
      </c>
      <c r="S136" s="39">
        <f t="shared" si="58"/>
        <v>0</v>
      </c>
      <c r="T136" s="39">
        <f t="shared" si="58"/>
        <v>450.0611893425185</v>
      </c>
      <c r="U136" s="39">
        <f t="shared" si="58"/>
        <v>0</v>
      </c>
      <c r="V136" s="39">
        <f t="shared" si="58"/>
        <v>763.5135714285715</v>
      </c>
      <c r="W136" s="39">
        <f t="shared" si="58"/>
        <v>0</v>
      </c>
      <c r="X136" s="39">
        <f t="shared" si="58"/>
        <v>0</v>
      </c>
    </row>
    <row r="137" spans="1:24" ht="12.75">
      <c r="A137" s="20" t="s">
        <v>160</v>
      </c>
      <c r="B137" s="39">
        <f>IF(B127=0,0,B132/B127)</f>
        <v>0</v>
      </c>
      <c r="C137" s="39">
        <f t="shared" si="58"/>
        <v>0</v>
      </c>
      <c r="D137" s="39">
        <f t="shared" si="58"/>
        <v>0</v>
      </c>
      <c r="E137" s="39">
        <f t="shared" si="58"/>
        <v>0</v>
      </c>
      <c r="F137" s="39">
        <f t="shared" si="58"/>
        <v>0</v>
      </c>
      <c r="G137" s="39">
        <f t="shared" si="58"/>
        <v>241.79206409767264</v>
      </c>
      <c r="H137" s="39">
        <f t="shared" si="58"/>
        <v>497.7</v>
      </c>
      <c r="I137" s="39">
        <f t="shared" si="58"/>
        <v>932.976</v>
      </c>
      <c r="J137" s="39">
        <f t="shared" si="58"/>
        <v>0</v>
      </c>
      <c r="K137" s="39">
        <f t="shared" si="58"/>
        <v>0</v>
      </c>
      <c r="L137" s="39">
        <f t="shared" si="58"/>
        <v>0</v>
      </c>
      <c r="M137" s="39">
        <f t="shared" si="58"/>
        <v>0</v>
      </c>
      <c r="N137" s="39">
        <f t="shared" si="58"/>
        <v>44.966833333333334</v>
      </c>
      <c r="O137" s="39">
        <f t="shared" si="58"/>
        <v>641.383626097867</v>
      </c>
      <c r="P137" s="39">
        <f t="shared" si="58"/>
        <v>600</v>
      </c>
      <c r="Q137" s="39">
        <f t="shared" si="58"/>
        <v>0</v>
      </c>
      <c r="R137" s="39">
        <f t="shared" si="58"/>
        <v>63</v>
      </c>
      <c r="S137" s="39">
        <f t="shared" si="58"/>
        <v>0</v>
      </c>
      <c r="T137" s="39">
        <f t="shared" si="58"/>
        <v>872.3057440988755</v>
      </c>
      <c r="U137" s="39">
        <f t="shared" si="58"/>
        <v>0</v>
      </c>
      <c r="V137" s="39">
        <f t="shared" si="58"/>
        <v>772.0107142857142</v>
      </c>
      <c r="W137" s="39">
        <f t="shared" si="58"/>
        <v>0</v>
      </c>
      <c r="X137" s="39">
        <f t="shared" si="58"/>
        <v>0</v>
      </c>
    </row>
    <row r="138" spans="1:24" ht="12.75">
      <c r="A138" s="20" t="s">
        <v>161</v>
      </c>
      <c r="B138" s="39">
        <f>IF(B128=0,0,B133/B128)</f>
        <v>0</v>
      </c>
      <c r="C138" s="39">
        <f t="shared" si="58"/>
        <v>0</v>
      </c>
      <c r="D138" s="39">
        <f t="shared" si="58"/>
        <v>70.47008928571428</v>
      </c>
      <c r="E138" s="39">
        <f t="shared" si="58"/>
        <v>0</v>
      </c>
      <c r="F138" s="39">
        <f t="shared" si="58"/>
        <v>0</v>
      </c>
      <c r="G138" s="39">
        <f t="shared" si="58"/>
        <v>240.77527661198016</v>
      </c>
      <c r="H138" s="39">
        <f t="shared" si="58"/>
        <v>600.2554278416347</v>
      </c>
      <c r="I138" s="39">
        <f t="shared" si="58"/>
        <v>495.3167272727273</v>
      </c>
      <c r="J138" s="39">
        <f t="shared" si="58"/>
        <v>147.33250620347394</v>
      </c>
      <c r="K138" s="39">
        <f t="shared" si="58"/>
        <v>0</v>
      </c>
      <c r="L138" s="39">
        <f t="shared" si="58"/>
        <v>0</v>
      </c>
      <c r="M138" s="39">
        <f t="shared" si="58"/>
        <v>0</v>
      </c>
      <c r="N138" s="39">
        <f t="shared" si="58"/>
        <v>174.114</v>
      </c>
      <c r="O138" s="39">
        <f t="shared" si="58"/>
        <v>756.6416250201515</v>
      </c>
      <c r="P138" s="39">
        <f t="shared" si="58"/>
        <v>1014</v>
      </c>
      <c r="Q138" s="39">
        <f t="shared" si="58"/>
        <v>0</v>
      </c>
      <c r="R138" s="39">
        <f t="shared" si="58"/>
        <v>1200</v>
      </c>
      <c r="S138" s="39">
        <f t="shared" si="58"/>
        <v>0</v>
      </c>
      <c r="T138" s="39">
        <f t="shared" si="58"/>
        <v>411.4075574916422</v>
      </c>
      <c r="U138" s="39">
        <f t="shared" si="58"/>
        <v>0</v>
      </c>
      <c r="V138" s="39">
        <f t="shared" si="58"/>
        <v>1331.5107142857144</v>
      </c>
      <c r="W138" s="39">
        <f t="shared" si="58"/>
        <v>0</v>
      </c>
      <c r="X138" s="39">
        <f t="shared" si="58"/>
        <v>0</v>
      </c>
    </row>
    <row r="139" spans="1:24" ht="25.5">
      <c r="A139" s="13" t="s">
        <v>164</v>
      </c>
      <c r="B139" s="40">
        <f>+B134*B125</f>
        <v>0</v>
      </c>
      <c r="C139" s="40">
        <f aca="true" t="shared" si="59" ref="C139:X139">+C134*C125</f>
        <v>0</v>
      </c>
      <c r="D139" s="40">
        <f t="shared" si="59"/>
        <v>555924</v>
      </c>
      <c r="E139" s="40">
        <f t="shared" si="59"/>
        <v>0</v>
      </c>
      <c r="F139" s="40">
        <f t="shared" si="59"/>
        <v>0</v>
      </c>
      <c r="G139" s="40">
        <f t="shared" si="59"/>
        <v>8173022</v>
      </c>
      <c r="H139" s="40">
        <f t="shared" si="59"/>
        <v>5046452.000464414</v>
      </c>
      <c r="I139" s="40">
        <f t="shared" si="59"/>
        <v>29870421.910545457</v>
      </c>
      <c r="J139" s="40">
        <f t="shared" si="59"/>
        <v>32849999.999999996</v>
      </c>
      <c r="K139" s="40">
        <f t="shared" si="59"/>
        <v>0</v>
      </c>
      <c r="L139" s="40">
        <f t="shared" si="59"/>
        <v>0</v>
      </c>
      <c r="M139" s="40">
        <f t="shared" si="59"/>
        <v>0</v>
      </c>
      <c r="N139" s="40">
        <f t="shared" si="59"/>
        <v>2280642</v>
      </c>
      <c r="O139" s="40">
        <f t="shared" si="59"/>
        <v>13703001.50644489</v>
      </c>
      <c r="P139" s="40">
        <f t="shared" si="59"/>
        <v>127317366</v>
      </c>
      <c r="Q139" s="40">
        <f t="shared" si="59"/>
        <v>0</v>
      </c>
      <c r="R139" s="40">
        <f t="shared" si="59"/>
        <v>20191200</v>
      </c>
      <c r="S139" s="40">
        <f t="shared" si="59"/>
        <v>0</v>
      </c>
      <c r="T139" s="40">
        <f t="shared" si="59"/>
        <v>20135341</v>
      </c>
      <c r="U139" s="40">
        <f t="shared" si="59"/>
        <v>0</v>
      </c>
      <c r="V139" s="40">
        <f t="shared" si="59"/>
        <v>52187450</v>
      </c>
      <c r="W139" s="40">
        <f t="shared" si="59"/>
        <v>0</v>
      </c>
      <c r="X139" s="40">
        <f t="shared" si="59"/>
        <v>0</v>
      </c>
    </row>
    <row r="140" spans="1:24" ht="25.5">
      <c r="A140" s="15" t="s">
        <v>165</v>
      </c>
      <c r="B140" s="41">
        <v>0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18146561</v>
      </c>
      <c r="U140" s="41">
        <v>0</v>
      </c>
      <c r="V140" s="41">
        <v>10931720</v>
      </c>
      <c r="W140" s="41">
        <v>0</v>
      </c>
      <c r="X140" s="41">
        <v>0</v>
      </c>
    </row>
    <row r="141" spans="1:24" ht="12.75">
      <c r="A141" s="18" t="s">
        <v>166</v>
      </c>
      <c r="B141" s="24">
        <v>629731000</v>
      </c>
      <c r="C141" s="24">
        <v>47402000</v>
      </c>
      <c r="D141" s="24">
        <v>70650000</v>
      </c>
      <c r="E141" s="24">
        <v>54472000</v>
      </c>
      <c r="F141" s="24">
        <v>29739000</v>
      </c>
      <c r="G141" s="24">
        <v>83362000</v>
      </c>
      <c r="H141" s="24">
        <v>43424000</v>
      </c>
      <c r="I141" s="24">
        <v>59589000</v>
      </c>
      <c r="J141" s="24">
        <v>385851000</v>
      </c>
      <c r="K141" s="24">
        <v>108273000</v>
      </c>
      <c r="L141" s="24">
        <v>111727000</v>
      </c>
      <c r="M141" s="24">
        <v>158775000</v>
      </c>
      <c r="N141" s="24">
        <v>124304000</v>
      </c>
      <c r="O141" s="24">
        <v>79054000</v>
      </c>
      <c r="P141" s="24">
        <v>458097000</v>
      </c>
      <c r="Q141" s="24">
        <v>59830000</v>
      </c>
      <c r="R141" s="24">
        <v>67748000</v>
      </c>
      <c r="S141" s="24">
        <v>97724000</v>
      </c>
      <c r="T141" s="24">
        <v>158519000</v>
      </c>
      <c r="U141" s="24">
        <v>157639000</v>
      </c>
      <c r="V141" s="24">
        <v>125978000</v>
      </c>
      <c r="W141" s="24">
        <v>77214000</v>
      </c>
      <c r="X141" s="24">
        <v>142178000</v>
      </c>
    </row>
    <row r="142" spans="1:24" ht="12.75">
      <c r="A142" s="42" t="s">
        <v>167</v>
      </c>
      <c r="B142" s="43" t="str">
        <f>IF(B12&gt;0,"Funded","Unfunded")</f>
        <v>Funded</v>
      </c>
      <c r="C142" s="43" t="str">
        <f aca="true" t="shared" si="60" ref="C142:X142">IF(C12&gt;0,"Funded","Unfunded")</f>
        <v>Funded</v>
      </c>
      <c r="D142" s="43" t="str">
        <f t="shared" si="60"/>
        <v>Unfunded</v>
      </c>
      <c r="E142" s="43" t="str">
        <f t="shared" si="60"/>
        <v>Funded</v>
      </c>
      <c r="F142" s="43" t="str">
        <f t="shared" si="60"/>
        <v>Unfunded</v>
      </c>
      <c r="G142" s="43" t="str">
        <f t="shared" si="60"/>
        <v>Funded</v>
      </c>
      <c r="H142" s="43" t="str">
        <f t="shared" si="60"/>
        <v>Funded</v>
      </c>
      <c r="I142" s="43" t="str">
        <f t="shared" si="60"/>
        <v>Funded</v>
      </c>
      <c r="J142" s="43" t="str">
        <f t="shared" si="60"/>
        <v>Funded</v>
      </c>
      <c r="K142" s="43" t="str">
        <f t="shared" si="60"/>
        <v>Unfunded</v>
      </c>
      <c r="L142" s="43" t="str">
        <f t="shared" si="60"/>
        <v>Funded</v>
      </c>
      <c r="M142" s="43" t="str">
        <f t="shared" si="60"/>
        <v>Funded</v>
      </c>
      <c r="N142" s="43" t="str">
        <f t="shared" si="60"/>
        <v>Unfunded</v>
      </c>
      <c r="O142" s="43" t="str">
        <f t="shared" si="60"/>
        <v>Unfunded</v>
      </c>
      <c r="P142" s="43" t="str">
        <f t="shared" si="60"/>
        <v>Funded</v>
      </c>
      <c r="Q142" s="43" t="str">
        <f t="shared" si="60"/>
        <v>Unfunded</v>
      </c>
      <c r="R142" s="43" t="str">
        <f t="shared" si="60"/>
        <v>Funded</v>
      </c>
      <c r="S142" s="43" t="str">
        <f t="shared" si="60"/>
        <v>Unfunded</v>
      </c>
      <c r="T142" s="43" t="str">
        <f t="shared" si="60"/>
        <v>Unfunded</v>
      </c>
      <c r="U142" s="43" t="str">
        <f t="shared" si="60"/>
        <v>Funded</v>
      </c>
      <c r="V142" s="43" t="str">
        <f t="shared" si="60"/>
        <v>Funded</v>
      </c>
      <c r="W142" s="43" t="str">
        <f t="shared" si="60"/>
        <v>Unfunded</v>
      </c>
      <c r="X142" s="43" t="str">
        <f t="shared" si="60"/>
        <v>Funded</v>
      </c>
    </row>
    <row r="143" spans="1:24" ht="12.75" hidden="1">
      <c r="A143" s="44" t="s">
        <v>168</v>
      </c>
      <c r="B143" s="45">
        <v>4337734063</v>
      </c>
      <c r="C143" s="45">
        <v>44729481</v>
      </c>
      <c r="D143" s="45">
        <v>138617724</v>
      </c>
      <c r="E143" s="45">
        <v>63748340</v>
      </c>
      <c r="F143" s="45">
        <v>574116</v>
      </c>
      <c r="G143" s="45">
        <v>84734200</v>
      </c>
      <c r="H143" s="45">
        <v>33668894</v>
      </c>
      <c r="I143" s="45">
        <v>72745608</v>
      </c>
      <c r="J143" s="45">
        <v>1599503307</v>
      </c>
      <c r="K143" s="45">
        <v>247093008</v>
      </c>
      <c r="L143" s="45">
        <v>105100</v>
      </c>
      <c r="M143" s="45">
        <v>185471967</v>
      </c>
      <c r="N143" s="45">
        <v>536163570</v>
      </c>
      <c r="O143" s="45">
        <v>89130902</v>
      </c>
      <c r="P143" s="45">
        <v>1034057780</v>
      </c>
      <c r="Q143" s="45">
        <v>37403508</v>
      </c>
      <c r="R143" s="45">
        <v>96609780</v>
      </c>
      <c r="S143" s="45">
        <v>3450916</v>
      </c>
      <c r="T143" s="45">
        <v>482102697</v>
      </c>
      <c r="U143" s="45">
        <v>351778008</v>
      </c>
      <c r="V143" s="45">
        <v>737288901</v>
      </c>
      <c r="W143" s="45">
        <v>54872094</v>
      </c>
      <c r="X143" s="45">
        <v>300000</v>
      </c>
    </row>
    <row r="144" spans="1:24" ht="12.75" hidden="1">
      <c r="A144" s="20" t="s">
        <v>169</v>
      </c>
      <c r="B144" s="25">
        <v>4572291421</v>
      </c>
      <c r="C144" s="25">
        <v>55373977</v>
      </c>
      <c r="D144" s="25">
        <v>138913705</v>
      </c>
      <c r="E144" s="25">
        <v>66129102</v>
      </c>
      <c r="F144" s="25">
        <v>0</v>
      </c>
      <c r="G144" s="25">
        <v>129730219</v>
      </c>
      <c r="H144" s="25">
        <v>26806976</v>
      </c>
      <c r="I144" s="25">
        <v>68324320</v>
      </c>
      <c r="J144" s="25">
        <v>1410121193</v>
      </c>
      <c r="K144" s="25">
        <v>236007000</v>
      </c>
      <c r="L144" s="25">
        <v>0</v>
      </c>
      <c r="M144" s="25">
        <v>242788270</v>
      </c>
      <c r="N144" s="25">
        <v>504679538</v>
      </c>
      <c r="O144" s="25">
        <v>157253096</v>
      </c>
      <c r="P144" s="25">
        <v>924437465</v>
      </c>
      <c r="Q144" s="25">
        <v>46959449</v>
      </c>
      <c r="R144" s="25">
        <v>120354980</v>
      </c>
      <c r="S144" s="25">
        <v>0</v>
      </c>
      <c r="T144" s="25">
        <v>541521534</v>
      </c>
      <c r="U144" s="25">
        <v>427058783</v>
      </c>
      <c r="V144" s="25">
        <v>802098510</v>
      </c>
      <c r="W144" s="25">
        <v>81222071</v>
      </c>
      <c r="X144" s="25">
        <v>0</v>
      </c>
    </row>
    <row r="145" spans="1:24" ht="12.75" hidden="1">
      <c r="A145" s="20" t="s">
        <v>170</v>
      </c>
      <c r="B145" s="25">
        <v>671745178</v>
      </c>
      <c r="C145" s="25">
        <v>4034023</v>
      </c>
      <c r="D145" s="25">
        <v>19579145</v>
      </c>
      <c r="E145" s="25">
        <v>26479821</v>
      </c>
      <c r="F145" s="25">
        <v>574116</v>
      </c>
      <c r="G145" s="25">
        <v>5504000</v>
      </c>
      <c r="H145" s="25">
        <v>9141816</v>
      </c>
      <c r="I145" s="25">
        <v>2345055</v>
      </c>
      <c r="J145" s="25">
        <v>221041525</v>
      </c>
      <c r="K145" s="25">
        <v>34096000</v>
      </c>
      <c r="L145" s="25">
        <v>398100</v>
      </c>
      <c r="M145" s="25">
        <v>41057810</v>
      </c>
      <c r="N145" s="25">
        <v>69572131</v>
      </c>
      <c r="O145" s="25">
        <v>67150171</v>
      </c>
      <c r="P145" s="25">
        <v>136120313</v>
      </c>
      <c r="Q145" s="25">
        <v>15642815</v>
      </c>
      <c r="R145" s="25">
        <v>15796871</v>
      </c>
      <c r="S145" s="25">
        <v>3499692</v>
      </c>
      <c r="T145" s="25">
        <v>33210499</v>
      </c>
      <c r="U145" s="25">
        <v>22065692</v>
      </c>
      <c r="V145" s="25">
        <v>42912730</v>
      </c>
      <c r="W145" s="25">
        <v>29091332</v>
      </c>
      <c r="X145" s="25">
        <v>300000</v>
      </c>
    </row>
    <row r="146" spans="1:24" ht="12.75" hidden="1">
      <c r="A146" s="20" t="s">
        <v>171</v>
      </c>
      <c r="B146" s="25">
        <v>780237617</v>
      </c>
      <c r="C146" s="25">
        <v>24109000</v>
      </c>
      <c r="D146" s="25">
        <v>3347814</v>
      </c>
      <c r="E146" s="25">
        <v>-3632500</v>
      </c>
      <c r="F146" s="25">
        <v>2000000</v>
      </c>
      <c r="G146" s="25">
        <v>8062000</v>
      </c>
      <c r="H146" s="25">
        <v>479831</v>
      </c>
      <c r="I146" s="25">
        <v>10500000</v>
      </c>
      <c r="J146" s="25">
        <v>71322000</v>
      </c>
      <c r="K146" s="25">
        <v>1070336</v>
      </c>
      <c r="L146" s="25">
        <v>34590000</v>
      </c>
      <c r="M146" s="25">
        <v>9142000</v>
      </c>
      <c r="N146" s="25">
        <v>1630301</v>
      </c>
      <c r="O146" s="25">
        <v>18273906</v>
      </c>
      <c r="P146" s="25">
        <v>7070418</v>
      </c>
      <c r="Q146" s="25">
        <v>-22887535</v>
      </c>
      <c r="R146" s="25">
        <v>8671000</v>
      </c>
      <c r="S146" s="25">
        <v>3013474</v>
      </c>
      <c r="T146" s="25">
        <v>30793757</v>
      </c>
      <c r="U146" s="25">
        <v>206055000</v>
      </c>
      <c r="V146" s="25">
        <v>19001000</v>
      </c>
      <c r="W146" s="25">
        <v>619928</v>
      </c>
      <c r="X146" s="25">
        <v>102338000</v>
      </c>
    </row>
    <row r="147" spans="1:24" ht="12.75" hidden="1">
      <c r="A147" s="20" t="s">
        <v>172</v>
      </c>
      <c r="B147" s="25">
        <v>2050098786</v>
      </c>
      <c r="C147" s="25">
        <v>10948813</v>
      </c>
      <c r="D147" s="25">
        <v>202172962</v>
      </c>
      <c r="E147" s="25">
        <v>51231031</v>
      </c>
      <c r="F147" s="25">
        <v>9000000</v>
      </c>
      <c r="G147" s="25">
        <v>21450000</v>
      </c>
      <c r="H147" s="25">
        <v>12357452</v>
      </c>
      <c r="I147" s="25">
        <v>9000000</v>
      </c>
      <c r="J147" s="25">
        <v>1900000000</v>
      </c>
      <c r="K147" s="25">
        <v>252597475</v>
      </c>
      <c r="L147" s="25">
        <v>7287000</v>
      </c>
      <c r="M147" s="25">
        <v>31077103</v>
      </c>
      <c r="N147" s="25">
        <v>236804942</v>
      </c>
      <c r="O147" s="25">
        <v>137084498</v>
      </c>
      <c r="P147" s="25">
        <v>880000000</v>
      </c>
      <c r="Q147" s="25">
        <v>0</v>
      </c>
      <c r="R147" s="25">
        <v>44350000</v>
      </c>
      <c r="S147" s="25">
        <v>31077472</v>
      </c>
      <c r="T147" s="25">
        <v>131331083</v>
      </c>
      <c r="U147" s="25">
        <v>580000000</v>
      </c>
      <c r="V147" s="25">
        <v>154000000</v>
      </c>
      <c r="W147" s="25">
        <v>58768059</v>
      </c>
      <c r="X147" s="25">
        <v>21236000</v>
      </c>
    </row>
    <row r="148" spans="1:24" ht="12.75" hidden="1">
      <c r="A148" s="20" t="s">
        <v>173</v>
      </c>
      <c r="B148" s="25">
        <v>1535229446</v>
      </c>
      <c r="C148" s="25">
        <v>40968000</v>
      </c>
      <c r="D148" s="25">
        <v>69061143</v>
      </c>
      <c r="E148" s="25">
        <v>67866200</v>
      </c>
      <c r="F148" s="25">
        <v>560000</v>
      </c>
      <c r="G148" s="25">
        <v>22858000</v>
      </c>
      <c r="H148" s="25">
        <v>15183168</v>
      </c>
      <c r="I148" s="25">
        <v>4999500</v>
      </c>
      <c r="J148" s="25">
        <v>2200000000</v>
      </c>
      <c r="K148" s="25">
        <v>102396659</v>
      </c>
      <c r="L148" s="25">
        <v>0</v>
      </c>
      <c r="M148" s="25">
        <v>292000000</v>
      </c>
      <c r="N148" s="25">
        <v>94837144</v>
      </c>
      <c r="O148" s="25">
        <v>34195668</v>
      </c>
      <c r="P148" s="25">
        <v>779950000</v>
      </c>
      <c r="Q148" s="25">
        <v>15047563</v>
      </c>
      <c r="R148" s="25">
        <v>315386239</v>
      </c>
      <c r="S148" s="25">
        <v>0</v>
      </c>
      <c r="T148" s="25">
        <v>94408000</v>
      </c>
      <c r="U148" s="25">
        <v>675854000</v>
      </c>
      <c r="V148" s="25">
        <v>252940000</v>
      </c>
      <c r="W148" s="25">
        <v>63954782</v>
      </c>
      <c r="X148" s="25">
        <v>0</v>
      </c>
    </row>
    <row r="149" spans="1:24" ht="12.75" hidden="1">
      <c r="A149" s="20" t="s">
        <v>174</v>
      </c>
      <c r="B149" s="25">
        <v>148803332</v>
      </c>
      <c r="C149" s="25">
        <v>0</v>
      </c>
      <c r="D149" s="25">
        <v>6270821</v>
      </c>
      <c r="E149" s="25">
        <v>16079300</v>
      </c>
      <c r="F149" s="25">
        <v>0</v>
      </c>
      <c r="G149" s="25">
        <v>0</v>
      </c>
      <c r="H149" s="25">
        <v>4860817</v>
      </c>
      <c r="I149" s="25">
        <v>0</v>
      </c>
      <c r="J149" s="25">
        <v>100000000</v>
      </c>
      <c r="K149" s="25">
        <v>2760940</v>
      </c>
      <c r="L149" s="25">
        <v>0</v>
      </c>
      <c r="M149" s="25">
        <v>70600000</v>
      </c>
      <c r="N149" s="25">
        <v>0</v>
      </c>
      <c r="O149" s="25">
        <v>11370296</v>
      </c>
      <c r="P149" s="25">
        <v>153004428</v>
      </c>
      <c r="Q149" s="25">
        <v>0</v>
      </c>
      <c r="R149" s="25">
        <v>5000000</v>
      </c>
      <c r="S149" s="25">
        <v>5139520</v>
      </c>
      <c r="T149" s="25">
        <v>20194000</v>
      </c>
      <c r="U149" s="25">
        <v>0</v>
      </c>
      <c r="V149" s="25">
        <v>40000000</v>
      </c>
      <c r="W149" s="25">
        <v>11283210</v>
      </c>
      <c r="X149" s="25">
        <v>0</v>
      </c>
    </row>
    <row r="150" spans="1:24" ht="12.75" hidden="1">
      <c r="A150" s="20" t="s">
        <v>175</v>
      </c>
      <c r="B150" s="25">
        <v>5496750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506215</v>
      </c>
      <c r="O150" s="25">
        <v>2099240</v>
      </c>
      <c r="P150" s="25">
        <v>379479</v>
      </c>
      <c r="Q150" s="25">
        <v>0</v>
      </c>
      <c r="R150" s="25">
        <v>200000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</row>
    <row r="151" spans="1:24" ht="12.75" hidden="1">
      <c r="A151" s="20" t="s">
        <v>176</v>
      </c>
      <c r="B151" s="25">
        <v>76200000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2510803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105466000</v>
      </c>
      <c r="W151" s="25">
        <v>0</v>
      </c>
      <c r="X151" s="25">
        <v>0</v>
      </c>
    </row>
    <row r="152" spans="1:24" ht="12.75" hidden="1">
      <c r="A152" s="20" t="s">
        <v>177</v>
      </c>
      <c r="B152" s="25">
        <v>4824123853</v>
      </c>
      <c r="C152" s="25">
        <v>79401412</v>
      </c>
      <c r="D152" s="25">
        <v>156621801</v>
      </c>
      <c r="E152" s="25">
        <v>89739148</v>
      </c>
      <c r="F152" s="25">
        <v>41903688</v>
      </c>
      <c r="G152" s="25">
        <v>122463500</v>
      </c>
      <c r="H152" s="25">
        <v>65674754</v>
      </c>
      <c r="I152" s="25">
        <v>94493179</v>
      </c>
      <c r="J152" s="25">
        <v>1543916914</v>
      </c>
      <c r="K152" s="25">
        <v>309784242</v>
      </c>
      <c r="L152" s="25">
        <v>80360117</v>
      </c>
      <c r="M152" s="25">
        <v>295942008</v>
      </c>
      <c r="N152" s="25">
        <v>383701177</v>
      </c>
      <c r="O152" s="25">
        <v>138395300</v>
      </c>
      <c r="P152" s="25">
        <v>1070975825</v>
      </c>
      <c r="Q152" s="25">
        <v>92334859</v>
      </c>
      <c r="R152" s="25">
        <v>131178838</v>
      </c>
      <c r="S152" s="25">
        <v>62902428</v>
      </c>
      <c r="T152" s="25">
        <v>500005630</v>
      </c>
      <c r="U152" s="25">
        <v>473771525</v>
      </c>
      <c r="V152" s="25">
        <v>676206040</v>
      </c>
      <c r="W152" s="25">
        <v>107919566</v>
      </c>
      <c r="X152" s="25">
        <v>103876000</v>
      </c>
    </row>
    <row r="153" spans="1:24" ht="12.75" hidden="1">
      <c r="A153" s="20" t="s">
        <v>178</v>
      </c>
      <c r="B153" s="25">
        <v>297507538</v>
      </c>
      <c r="C153" s="25">
        <v>15000000</v>
      </c>
      <c r="D153" s="25">
        <v>23726951</v>
      </c>
      <c r="E153" s="25">
        <v>14699763</v>
      </c>
      <c r="F153" s="25">
        <v>0</v>
      </c>
      <c r="G153" s="25">
        <v>32380000</v>
      </c>
      <c r="H153" s="25">
        <v>575225</v>
      </c>
      <c r="I153" s="25">
        <v>2500500</v>
      </c>
      <c r="J153" s="25">
        <v>70000000</v>
      </c>
      <c r="K153" s="25">
        <v>10313000</v>
      </c>
      <c r="L153" s="25">
        <v>0</v>
      </c>
      <c r="M153" s="25">
        <v>28000000</v>
      </c>
      <c r="N153" s="25">
        <v>98868861</v>
      </c>
      <c r="O153" s="25">
        <v>41806092</v>
      </c>
      <c r="P153" s="25">
        <v>70050000</v>
      </c>
      <c r="Q153" s="25">
        <v>1005900</v>
      </c>
      <c r="R153" s="25">
        <v>28883558</v>
      </c>
      <c r="S153" s="25">
        <v>0</v>
      </c>
      <c r="T153" s="25">
        <v>5897840</v>
      </c>
      <c r="U153" s="25">
        <v>86512123</v>
      </c>
      <c r="V153" s="25">
        <v>84441070</v>
      </c>
      <c r="W153" s="25">
        <v>1900000</v>
      </c>
      <c r="X153" s="25">
        <v>0</v>
      </c>
    </row>
    <row r="154" spans="1:24" ht="12.75" hidden="1">
      <c r="A154" s="20" t="s">
        <v>179</v>
      </c>
      <c r="B154" s="25">
        <v>854741507</v>
      </c>
      <c r="C154" s="25">
        <v>23487000</v>
      </c>
      <c r="D154" s="25">
        <v>54869331</v>
      </c>
      <c r="E154" s="25">
        <v>32944250</v>
      </c>
      <c r="F154" s="25">
        <v>10714424</v>
      </c>
      <c r="G154" s="25">
        <v>40972500</v>
      </c>
      <c r="H154" s="25">
        <v>15926001</v>
      </c>
      <c r="I154" s="25">
        <v>41546410</v>
      </c>
      <c r="J154" s="25">
        <v>335817996</v>
      </c>
      <c r="K154" s="25">
        <v>40565000</v>
      </c>
      <c r="L154" s="25">
        <v>29310042</v>
      </c>
      <c r="M154" s="25">
        <v>83477465</v>
      </c>
      <c r="N154" s="25">
        <v>138067836</v>
      </c>
      <c r="O154" s="25">
        <v>58679788</v>
      </c>
      <c r="P154" s="25">
        <v>364438955</v>
      </c>
      <c r="Q154" s="25">
        <v>30310846</v>
      </c>
      <c r="R154" s="25">
        <v>42237624</v>
      </c>
      <c r="S154" s="25">
        <v>38529233</v>
      </c>
      <c r="T154" s="25">
        <v>205492400</v>
      </c>
      <c r="U154" s="25">
        <v>88126950</v>
      </c>
      <c r="V154" s="25">
        <v>164654040</v>
      </c>
      <c r="W154" s="25">
        <v>74939664</v>
      </c>
      <c r="X154" s="25">
        <v>42240000</v>
      </c>
    </row>
    <row r="155" spans="1:24" ht="12.75" hidden="1">
      <c r="A155" s="20" t="s">
        <v>180</v>
      </c>
      <c r="B155" s="25">
        <v>40</v>
      </c>
      <c r="C155" s="25">
        <v>40</v>
      </c>
      <c r="D155" s="25">
        <v>40</v>
      </c>
      <c r="E155" s="25">
        <v>40</v>
      </c>
      <c r="F155" s="25">
        <v>40</v>
      </c>
      <c r="G155" s="25">
        <v>40</v>
      </c>
      <c r="H155" s="25">
        <v>40</v>
      </c>
      <c r="I155" s="25">
        <v>40</v>
      </c>
      <c r="J155" s="25">
        <v>40</v>
      </c>
      <c r="K155" s="25">
        <v>40</v>
      </c>
      <c r="L155" s="25">
        <v>40</v>
      </c>
      <c r="M155" s="25">
        <v>40</v>
      </c>
      <c r="N155" s="25">
        <v>40</v>
      </c>
      <c r="O155" s="25">
        <v>40</v>
      </c>
      <c r="P155" s="25">
        <v>40</v>
      </c>
      <c r="Q155" s="25">
        <v>40</v>
      </c>
      <c r="R155" s="25">
        <v>40</v>
      </c>
      <c r="S155" s="25">
        <v>40</v>
      </c>
      <c r="T155" s="25">
        <v>40</v>
      </c>
      <c r="U155" s="25">
        <v>40</v>
      </c>
      <c r="V155" s="25">
        <v>40</v>
      </c>
      <c r="W155" s="25">
        <v>40</v>
      </c>
      <c r="X155" s="25">
        <v>40</v>
      </c>
    </row>
    <row r="156" spans="1:24" ht="12.75" hidden="1">
      <c r="A156" s="20" t="s">
        <v>181</v>
      </c>
      <c r="B156" s="25">
        <v>6740247066</v>
      </c>
      <c r="C156" s="25">
        <v>132926556</v>
      </c>
      <c r="D156" s="25">
        <v>231798750</v>
      </c>
      <c r="E156" s="25">
        <v>153349260</v>
      </c>
      <c r="F156" s="25">
        <v>52337065</v>
      </c>
      <c r="G156" s="25">
        <v>205065814</v>
      </c>
      <c r="H156" s="25">
        <v>87814208</v>
      </c>
      <c r="I156" s="25">
        <v>130768132</v>
      </c>
      <c r="J156" s="25">
        <v>1952720874</v>
      </c>
      <c r="K156" s="25">
        <v>351404366</v>
      </c>
      <c r="L156" s="25">
        <v>117760000</v>
      </c>
      <c r="M156" s="25">
        <v>411472900</v>
      </c>
      <c r="N156" s="25">
        <v>644937085</v>
      </c>
      <c r="O156" s="25">
        <v>310928934</v>
      </c>
      <c r="P156" s="25">
        <v>2099118639</v>
      </c>
      <c r="Q156" s="25">
        <v>148372031</v>
      </c>
      <c r="R156" s="25">
        <v>232892154</v>
      </c>
      <c r="S156" s="25">
        <v>108844333</v>
      </c>
      <c r="T156" s="25">
        <v>666515000</v>
      </c>
      <c r="U156" s="25">
        <v>530812080</v>
      </c>
      <c r="V156" s="25">
        <v>894194500</v>
      </c>
      <c r="W156" s="25">
        <v>187048761</v>
      </c>
      <c r="X156" s="25">
        <v>149741000</v>
      </c>
    </row>
    <row r="157" spans="1:24" ht="12.75" hidden="1">
      <c r="A157" s="20" t="s">
        <v>182</v>
      </c>
      <c r="B157" s="25">
        <v>1009751519</v>
      </c>
      <c r="C157" s="25">
        <v>17128977</v>
      </c>
      <c r="D157" s="25">
        <v>22319226</v>
      </c>
      <c r="E157" s="25">
        <v>7032990</v>
      </c>
      <c r="F157" s="25">
        <v>0</v>
      </c>
      <c r="G157" s="25">
        <v>30313000</v>
      </c>
      <c r="H157" s="25">
        <v>3905562</v>
      </c>
      <c r="I157" s="25">
        <v>15000000</v>
      </c>
      <c r="J157" s="25">
        <v>201664697</v>
      </c>
      <c r="K157" s="25">
        <v>21485000</v>
      </c>
      <c r="L157" s="25">
        <v>0</v>
      </c>
      <c r="M157" s="25">
        <v>44250000</v>
      </c>
      <c r="N157" s="25">
        <v>107626700</v>
      </c>
      <c r="O157" s="25">
        <v>18428651</v>
      </c>
      <c r="P157" s="25">
        <v>207596000</v>
      </c>
      <c r="Q157" s="25">
        <v>11992790</v>
      </c>
      <c r="R157" s="25">
        <v>13700535</v>
      </c>
      <c r="S157" s="25">
        <v>0</v>
      </c>
      <c r="T157" s="25">
        <v>65709288</v>
      </c>
      <c r="U157" s="25">
        <v>66390000</v>
      </c>
      <c r="V157" s="25">
        <v>113366430</v>
      </c>
      <c r="W157" s="25">
        <v>27148891</v>
      </c>
      <c r="X157" s="25">
        <v>0</v>
      </c>
    </row>
    <row r="158" spans="1:24" ht="12.75" hidden="1">
      <c r="A158" s="20" t="s">
        <v>183</v>
      </c>
      <c r="B158" s="25">
        <v>913072817</v>
      </c>
      <c r="C158" s="25">
        <v>15945566</v>
      </c>
      <c r="D158" s="25">
        <v>19567646</v>
      </c>
      <c r="E158" s="25">
        <v>11627153</v>
      </c>
      <c r="F158" s="25">
        <v>0</v>
      </c>
      <c r="G158" s="25">
        <v>18946664</v>
      </c>
      <c r="H158" s="25">
        <v>5639872</v>
      </c>
      <c r="I158" s="25">
        <v>10350745</v>
      </c>
      <c r="J158" s="25">
        <v>189178890</v>
      </c>
      <c r="K158" s="25">
        <v>19994000</v>
      </c>
      <c r="L158" s="25">
        <v>0</v>
      </c>
      <c r="M158" s="25">
        <v>38500000</v>
      </c>
      <c r="N158" s="25">
        <v>90808717</v>
      </c>
      <c r="O158" s="25">
        <v>18796008</v>
      </c>
      <c r="P158" s="25">
        <v>267000000</v>
      </c>
      <c r="Q158" s="25">
        <v>22544587</v>
      </c>
      <c r="R158" s="25">
        <v>13849595</v>
      </c>
      <c r="S158" s="25">
        <v>0</v>
      </c>
      <c r="T158" s="25">
        <v>61895000</v>
      </c>
      <c r="U158" s="25">
        <v>56633149</v>
      </c>
      <c r="V158" s="25">
        <v>107385600</v>
      </c>
      <c r="W158" s="25">
        <v>25612161</v>
      </c>
      <c r="X158" s="25">
        <v>0</v>
      </c>
    </row>
    <row r="159" spans="1:24" ht="12.75" hidden="1">
      <c r="A159" s="20" t="s">
        <v>184</v>
      </c>
      <c r="B159" s="25">
        <v>2467426385</v>
      </c>
      <c r="C159" s="25">
        <v>18827000</v>
      </c>
      <c r="D159" s="25">
        <v>60709957</v>
      </c>
      <c r="E159" s="25">
        <v>33532249</v>
      </c>
      <c r="F159" s="25">
        <v>0</v>
      </c>
      <c r="G159" s="25">
        <v>30825391</v>
      </c>
      <c r="H159" s="25">
        <v>15734669</v>
      </c>
      <c r="I159" s="25">
        <v>33609320</v>
      </c>
      <c r="J159" s="25">
        <v>778263623</v>
      </c>
      <c r="K159" s="25">
        <v>94245000</v>
      </c>
      <c r="L159" s="25">
        <v>0</v>
      </c>
      <c r="M159" s="25">
        <v>87233850</v>
      </c>
      <c r="N159" s="25">
        <v>218805595</v>
      </c>
      <c r="O159" s="25">
        <v>47972855</v>
      </c>
      <c r="P159" s="25">
        <v>568817525</v>
      </c>
      <c r="Q159" s="25">
        <v>9208871</v>
      </c>
      <c r="R159" s="25">
        <v>45022839</v>
      </c>
      <c r="S159" s="25">
        <v>0</v>
      </c>
      <c r="T159" s="25">
        <v>310081374</v>
      </c>
      <c r="U159" s="25">
        <v>175543720</v>
      </c>
      <c r="V159" s="25">
        <v>284053100</v>
      </c>
      <c r="W159" s="25">
        <v>0</v>
      </c>
      <c r="X159" s="25">
        <v>0</v>
      </c>
    </row>
    <row r="160" spans="1:24" ht="12.75" hidden="1">
      <c r="A160" s="20" t="s">
        <v>185</v>
      </c>
      <c r="B160" s="25">
        <v>2411022917</v>
      </c>
      <c r="C160" s="25">
        <v>25591079</v>
      </c>
      <c r="D160" s="25">
        <v>54318730</v>
      </c>
      <c r="E160" s="25">
        <v>32420099</v>
      </c>
      <c r="F160" s="25">
        <v>0</v>
      </c>
      <c r="G160" s="25">
        <v>27436540</v>
      </c>
      <c r="H160" s="25">
        <v>18059933</v>
      </c>
      <c r="I160" s="25">
        <v>31109320</v>
      </c>
      <c r="J160" s="25">
        <v>746024548</v>
      </c>
      <c r="K160" s="25">
        <v>87391624</v>
      </c>
      <c r="L160" s="25">
        <v>0</v>
      </c>
      <c r="M160" s="25">
        <v>81000000</v>
      </c>
      <c r="N160" s="25">
        <v>197637845</v>
      </c>
      <c r="O160" s="25">
        <v>44787932</v>
      </c>
      <c r="P160" s="25">
        <v>502000000</v>
      </c>
      <c r="Q160" s="25">
        <v>9424844</v>
      </c>
      <c r="R160" s="25">
        <v>42409564</v>
      </c>
      <c r="S160" s="25">
        <v>0</v>
      </c>
      <c r="T160" s="25">
        <v>279032000</v>
      </c>
      <c r="U160" s="25">
        <v>162077101</v>
      </c>
      <c r="V160" s="25">
        <v>243223380</v>
      </c>
      <c r="W160" s="25">
        <v>0</v>
      </c>
      <c r="X160" s="25">
        <v>0</v>
      </c>
    </row>
    <row r="161" spans="1:24" ht="12.75" hidden="1">
      <c r="A161" s="20" t="s">
        <v>186</v>
      </c>
      <c r="B161" s="25">
        <v>715698295</v>
      </c>
      <c r="C161" s="25">
        <v>8089000</v>
      </c>
      <c r="D161" s="25">
        <v>31959157</v>
      </c>
      <c r="E161" s="25">
        <v>9749534</v>
      </c>
      <c r="F161" s="25">
        <v>0</v>
      </c>
      <c r="G161" s="25">
        <v>34757996</v>
      </c>
      <c r="H161" s="25">
        <v>2010630</v>
      </c>
      <c r="I161" s="25">
        <v>8154800</v>
      </c>
      <c r="J161" s="25">
        <v>217345956</v>
      </c>
      <c r="K161" s="25">
        <v>55787000</v>
      </c>
      <c r="L161" s="25">
        <v>0</v>
      </c>
      <c r="M161" s="25">
        <v>60638340</v>
      </c>
      <c r="N161" s="25">
        <v>73782584</v>
      </c>
      <c r="O161" s="25">
        <v>49939679</v>
      </c>
      <c r="P161" s="25">
        <v>73882000</v>
      </c>
      <c r="Q161" s="25">
        <v>7710116</v>
      </c>
      <c r="R161" s="25">
        <v>33716831</v>
      </c>
      <c r="S161" s="25">
        <v>0</v>
      </c>
      <c r="T161" s="25">
        <v>95883639</v>
      </c>
      <c r="U161" s="25">
        <v>33629609</v>
      </c>
      <c r="V161" s="25">
        <v>349547080</v>
      </c>
      <c r="W161" s="25">
        <v>23098760</v>
      </c>
      <c r="X161" s="25">
        <v>0</v>
      </c>
    </row>
    <row r="162" spans="1:24" ht="12.75" hidden="1">
      <c r="A162" s="20" t="s">
        <v>187</v>
      </c>
      <c r="B162" s="25">
        <v>876184784</v>
      </c>
      <c r="C162" s="25">
        <v>8412541</v>
      </c>
      <c r="D162" s="25">
        <v>23637111</v>
      </c>
      <c r="E162" s="25">
        <v>10889673</v>
      </c>
      <c r="F162" s="25">
        <v>0</v>
      </c>
      <c r="G162" s="25">
        <v>23448000</v>
      </c>
      <c r="H162" s="25">
        <v>2974800</v>
      </c>
      <c r="I162" s="25">
        <v>7413439</v>
      </c>
      <c r="J162" s="25">
        <v>203889262</v>
      </c>
      <c r="K162" s="25">
        <v>48859974</v>
      </c>
      <c r="L162" s="25">
        <v>0</v>
      </c>
      <c r="M162" s="25">
        <v>39500000</v>
      </c>
      <c r="N162" s="25">
        <v>76461078</v>
      </c>
      <c r="O162" s="25">
        <v>48760000</v>
      </c>
      <c r="P162" s="25">
        <v>90930000</v>
      </c>
      <c r="Q162" s="25">
        <v>11435681</v>
      </c>
      <c r="R162" s="25">
        <v>37646736</v>
      </c>
      <c r="S162" s="25">
        <v>0</v>
      </c>
      <c r="T162" s="25">
        <v>93086000</v>
      </c>
      <c r="U162" s="25">
        <v>42542717</v>
      </c>
      <c r="V162" s="25">
        <v>307066710</v>
      </c>
      <c r="W162" s="25">
        <v>21791108</v>
      </c>
      <c r="X162" s="25">
        <v>0</v>
      </c>
    </row>
    <row r="163" spans="1:24" ht="12.75" hidden="1">
      <c r="A163" s="20" t="s">
        <v>188</v>
      </c>
      <c r="B163" s="25">
        <v>4537684763</v>
      </c>
      <c r="C163" s="25">
        <v>54863977</v>
      </c>
      <c r="D163" s="25">
        <v>138913705</v>
      </c>
      <c r="E163" s="25">
        <v>65277122</v>
      </c>
      <c r="F163" s="25">
        <v>0</v>
      </c>
      <c r="G163" s="25">
        <v>129450379</v>
      </c>
      <c r="H163" s="25">
        <v>25857954</v>
      </c>
      <c r="I163" s="25">
        <v>67895820</v>
      </c>
      <c r="J163" s="25">
        <v>1398652007</v>
      </c>
      <c r="K163" s="25">
        <v>235030000</v>
      </c>
      <c r="L163" s="25">
        <v>0</v>
      </c>
      <c r="M163" s="25">
        <v>241227370</v>
      </c>
      <c r="N163" s="25">
        <v>501102812</v>
      </c>
      <c r="O163" s="25">
        <v>156926736</v>
      </c>
      <c r="P163" s="25">
        <v>922379525</v>
      </c>
      <c r="Q163" s="25">
        <v>42366611</v>
      </c>
      <c r="R163" s="25">
        <v>119124965</v>
      </c>
      <c r="S163" s="25">
        <v>0</v>
      </c>
      <c r="T163" s="25">
        <v>533185020</v>
      </c>
      <c r="U163" s="25">
        <v>423558783</v>
      </c>
      <c r="V163" s="25">
        <v>796318480</v>
      </c>
      <c r="W163" s="25">
        <v>80930631</v>
      </c>
      <c r="X163" s="25">
        <v>0</v>
      </c>
    </row>
    <row r="164" spans="1:24" ht="12.75" hidden="1">
      <c r="A164" s="20" t="s">
        <v>189</v>
      </c>
      <c r="B164" s="25">
        <v>4528678170</v>
      </c>
      <c r="C164" s="25">
        <v>65269369</v>
      </c>
      <c r="D164" s="25">
        <v>119363587</v>
      </c>
      <c r="E164" s="25">
        <v>72756692</v>
      </c>
      <c r="F164" s="25">
        <v>0</v>
      </c>
      <c r="G164" s="25">
        <v>101307744</v>
      </c>
      <c r="H164" s="25">
        <v>35239303</v>
      </c>
      <c r="I164" s="25">
        <v>59061312</v>
      </c>
      <c r="J164" s="25">
        <v>1328002392</v>
      </c>
      <c r="K164" s="25">
        <v>211806366</v>
      </c>
      <c r="L164" s="25">
        <v>0</v>
      </c>
      <c r="M164" s="25">
        <v>205162000</v>
      </c>
      <c r="N164" s="25">
        <v>457800210</v>
      </c>
      <c r="O164" s="25">
        <v>161665098</v>
      </c>
      <c r="P164" s="25">
        <v>991736000</v>
      </c>
      <c r="Q164" s="25">
        <v>69251300</v>
      </c>
      <c r="R164" s="25">
        <v>128116805</v>
      </c>
      <c r="S164" s="25">
        <v>0</v>
      </c>
      <c r="T164" s="25">
        <v>481931000</v>
      </c>
      <c r="U164" s="25">
        <v>339781697</v>
      </c>
      <c r="V164" s="25">
        <v>725856320</v>
      </c>
      <c r="W164" s="25">
        <v>76349654</v>
      </c>
      <c r="X164" s="25">
        <v>0</v>
      </c>
    </row>
    <row r="165" spans="1:24" ht="12.75" hidden="1">
      <c r="A165" s="20" t="s">
        <v>190</v>
      </c>
      <c r="B165" s="25">
        <v>1212506974</v>
      </c>
      <c r="C165" s="25">
        <v>50227000</v>
      </c>
      <c r="D165" s="25">
        <v>76726648</v>
      </c>
      <c r="E165" s="25">
        <v>57297001</v>
      </c>
      <c r="F165" s="25">
        <v>52043996</v>
      </c>
      <c r="G165" s="25">
        <v>92333998</v>
      </c>
      <c r="H165" s="25">
        <v>46539110</v>
      </c>
      <c r="I165" s="25">
        <v>62464000</v>
      </c>
      <c r="J165" s="25">
        <v>388792000</v>
      </c>
      <c r="K165" s="25">
        <v>118583000</v>
      </c>
      <c r="L165" s="25">
        <v>116162000</v>
      </c>
      <c r="M165" s="25">
        <v>164562550</v>
      </c>
      <c r="N165" s="25">
        <v>129369000</v>
      </c>
      <c r="O165" s="25">
        <v>83002001</v>
      </c>
      <c r="P165" s="25">
        <v>564907000</v>
      </c>
      <c r="Q165" s="25">
        <v>62840000</v>
      </c>
      <c r="R165" s="25">
        <v>71511050</v>
      </c>
      <c r="S165" s="25">
        <v>102401000</v>
      </c>
      <c r="T165" s="25">
        <v>160968000</v>
      </c>
      <c r="U165" s="25">
        <v>161827000</v>
      </c>
      <c r="V165" s="25">
        <v>131694150</v>
      </c>
      <c r="W165" s="25">
        <v>81524000</v>
      </c>
      <c r="X165" s="25">
        <v>145547000</v>
      </c>
    </row>
    <row r="166" spans="1:24" ht="12.75" hidden="1">
      <c r="A166" s="20" t="s">
        <v>191</v>
      </c>
      <c r="B166" s="25">
        <v>615255000</v>
      </c>
      <c r="C166" s="25">
        <v>53514000</v>
      </c>
      <c r="D166" s="25">
        <v>82263000</v>
      </c>
      <c r="E166" s="25">
        <v>61967859</v>
      </c>
      <c r="F166" s="25">
        <v>51774000</v>
      </c>
      <c r="G166" s="25">
        <v>92162900</v>
      </c>
      <c r="H166" s="25">
        <v>49397146</v>
      </c>
      <c r="I166" s="25">
        <v>66374117</v>
      </c>
      <c r="J166" s="25">
        <v>406586000</v>
      </c>
      <c r="K166" s="25">
        <v>125665000</v>
      </c>
      <c r="L166" s="25">
        <v>115675000</v>
      </c>
      <c r="M166" s="25">
        <v>173678650</v>
      </c>
      <c r="N166" s="25">
        <v>128095423</v>
      </c>
      <c r="O166" s="25">
        <v>84163000</v>
      </c>
      <c r="P166" s="25">
        <v>569484000</v>
      </c>
      <c r="Q166" s="25">
        <v>64267000</v>
      </c>
      <c r="R166" s="25">
        <v>76750399</v>
      </c>
      <c r="S166" s="25">
        <v>102591000</v>
      </c>
      <c r="T166" s="25">
        <v>163700000</v>
      </c>
      <c r="U166" s="25">
        <v>162761000</v>
      </c>
      <c r="V166" s="25">
        <v>125831330</v>
      </c>
      <c r="W166" s="25">
        <v>82392000</v>
      </c>
      <c r="X166" s="25">
        <v>145354000</v>
      </c>
    </row>
    <row r="167" spans="1:24" ht="12.75" hidden="1">
      <c r="A167" s="20" t="s">
        <v>192</v>
      </c>
      <c r="B167" s="25">
        <v>950527686</v>
      </c>
      <c r="C167" s="25">
        <v>71635000</v>
      </c>
      <c r="D167" s="25">
        <v>66378995</v>
      </c>
      <c r="E167" s="25">
        <v>93694000</v>
      </c>
      <c r="F167" s="25">
        <v>0</v>
      </c>
      <c r="G167" s="25">
        <v>22499123</v>
      </c>
      <c r="H167" s="25">
        <v>75608100</v>
      </c>
      <c r="I167" s="25">
        <v>44906000</v>
      </c>
      <c r="J167" s="25">
        <v>113363000</v>
      </c>
      <c r="K167" s="25">
        <v>33299000</v>
      </c>
      <c r="L167" s="25">
        <v>0</v>
      </c>
      <c r="M167" s="25">
        <v>79552450</v>
      </c>
      <c r="N167" s="25">
        <v>71888998</v>
      </c>
      <c r="O167" s="25">
        <v>64218001</v>
      </c>
      <c r="P167" s="25">
        <v>185520000</v>
      </c>
      <c r="Q167" s="25">
        <v>0</v>
      </c>
      <c r="R167" s="25">
        <v>56667950</v>
      </c>
      <c r="S167" s="25">
        <v>0</v>
      </c>
      <c r="T167" s="25">
        <v>0</v>
      </c>
      <c r="U167" s="25">
        <v>64920000</v>
      </c>
      <c r="V167" s="25">
        <v>67091850</v>
      </c>
      <c r="W167" s="25">
        <v>32422000</v>
      </c>
      <c r="X167" s="25">
        <v>21421000</v>
      </c>
    </row>
    <row r="168" spans="1:24" ht="12.75" hidden="1">
      <c r="A168" s="20" t="s">
        <v>193</v>
      </c>
      <c r="B168" s="25">
        <v>754004000</v>
      </c>
      <c r="C168" s="25">
        <v>0</v>
      </c>
      <c r="D168" s="25">
        <v>0</v>
      </c>
      <c r="E168" s="25">
        <v>86254000</v>
      </c>
      <c r="F168" s="25">
        <v>0</v>
      </c>
      <c r="G168" s="25">
        <v>25230000</v>
      </c>
      <c r="H168" s="25">
        <v>50326000</v>
      </c>
      <c r="I168" s="25">
        <v>20571000</v>
      </c>
      <c r="J168" s="25">
        <v>116451000</v>
      </c>
      <c r="K168" s="25">
        <v>0</v>
      </c>
      <c r="L168" s="25">
        <v>0</v>
      </c>
      <c r="M168" s="25">
        <v>45155350</v>
      </c>
      <c r="N168" s="25">
        <v>78008000</v>
      </c>
      <c r="O168" s="25">
        <v>62773000</v>
      </c>
      <c r="P168" s="25">
        <v>304865000</v>
      </c>
      <c r="Q168" s="25">
        <v>0</v>
      </c>
      <c r="R168" s="25">
        <v>43456600</v>
      </c>
      <c r="S168" s="25">
        <v>0</v>
      </c>
      <c r="T168" s="25">
        <v>0</v>
      </c>
      <c r="U168" s="25">
        <v>43637000</v>
      </c>
      <c r="V168" s="25">
        <v>78854670</v>
      </c>
      <c r="W168" s="25">
        <v>25811000</v>
      </c>
      <c r="X168" s="25">
        <v>0</v>
      </c>
    </row>
    <row r="169" spans="1:24" ht="12.75" hidden="1">
      <c r="A169" s="20" t="s">
        <v>194</v>
      </c>
      <c r="B169" s="25">
        <v>6206925733</v>
      </c>
      <c r="C169" s="25">
        <v>132636427</v>
      </c>
      <c r="D169" s="25">
        <v>318957292</v>
      </c>
      <c r="E169" s="25">
        <v>168416008</v>
      </c>
      <c r="F169" s="25">
        <v>55637065</v>
      </c>
      <c r="G169" s="25">
        <v>255870085</v>
      </c>
      <c r="H169" s="25">
        <v>87812452</v>
      </c>
      <c r="I169" s="25">
        <v>152560846</v>
      </c>
      <c r="J169" s="25">
        <v>2068070714</v>
      </c>
      <c r="K169" s="25">
        <v>475530489</v>
      </c>
      <c r="L169" s="25">
        <v>119438323</v>
      </c>
      <c r="M169" s="25">
        <v>405999423</v>
      </c>
      <c r="N169" s="25">
        <v>644937087</v>
      </c>
      <c r="O169" s="25">
        <v>313772635</v>
      </c>
      <c r="P169" s="25">
        <v>1953318640</v>
      </c>
      <c r="Q169" s="25">
        <v>147333463</v>
      </c>
      <c r="R169" s="25">
        <v>229745431</v>
      </c>
      <c r="S169" s="25">
        <v>108844481</v>
      </c>
      <c r="T169" s="25">
        <v>665510000</v>
      </c>
      <c r="U169" s="25">
        <v>668031326</v>
      </c>
      <c r="V169" s="25">
        <v>931972130</v>
      </c>
      <c r="W169" s="25">
        <v>170558077</v>
      </c>
      <c r="X169" s="25">
        <v>166731000</v>
      </c>
    </row>
    <row r="170" spans="1:24" ht="12.75" hidden="1">
      <c r="A170" s="20" t="s">
        <v>195</v>
      </c>
      <c r="B170" s="25">
        <v>1780159964</v>
      </c>
      <c r="C170" s="25">
        <v>44929000</v>
      </c>
      <c r="D170" s="25">
        <v>90357812</v>
      </c>
      <c r="E170" s="25">
        <v>60873631</v>
      </c>
      <c r="F170" s="25">
        <v>37944953</v>
      </c>
      <c r="G170" s="25">
        <v>70623000</v>
      </c>
      <c r="H170" s="25">
        <v>35425001</v>
      </c>
      <c r="I170" s="25">
        <v>54640479</v>
      </c>
      <c r="J170" s="25">
        <v>620099100</v>
      </c>
      <c r="K170" s="25">
        <v>134677000</v>
      </c>
      <c r="L170" s="25">
        <v>65749634</v>
      </c>
      <c r="M170" s="25">
        <v>173038912</v>
      </c>
      <c r="N170" s="25">
        <v>206806838</v>
      </c>
      <c r="O170" s="25">
        <v>75195700</v>
      </c>
      <c r="P170" s="25">
        <v>447899233</v>
      </c>
      <c r="Q170" s="25">
        <v>66871102</v>
      </c>
      <c r="R170" s="25">
        <v>80255703</v>
      </c>
      <c r="S170" s="25">
        <v>53175344</v>
      </c>
      <c r="T170" s="25">
        <v>214458000</v>
      </c>
      <c r="U170" s="25">
        <v>159559418</v>
      </c>
      <c r="V170" s="25">
        <v>249435520</v>
      </c>
      <c r="W170" s="25">
        <v>87529879</v>
      </c>
      <c r="X170" s="25">
        <v>89066000</v>
      </c>
    </row>
    <row r="171" spans="1:24" ht="12.75" hidden="1">
      <c r="A171" s="20" t="s">
        <v>196</v>
      </c>
      <c r="B171" s="25">
        <v>1711050897</v>
      </c>
      <c r="C171" s="25">
        <v>40667044</v>
      </c>
      <c r="D171" s="25">
        <v>85480500</v>
      </c>
      <c r="E171" s="25">
        <v>57045454</v>
      </c>
      <c r="F171" s="25">
        <v>37155090</v>
      </c>
      <c r="G171" s="25">
        <v>67406947</v>
      </c>
      <c r="H171" s="25">
        <v>34967273</v>
      </c>
      <c r="I171" s="25">
        <v>50557219</v>
      </c>
      <c r="J171" s="25">
        <v>569262676</v>
      </c>
      <c r="K171" s="25">
        <v>121309000</v>
      </c>
      <c r="L171" s="25">
        <v>61455000</v>
      </c>
      <c r="M171" s="25">
        <v>159569262</v>
      </c>
      <c r="N171" s="25">
        <v>181626186</v>
      </c>
      <c r="O171" s="25">
        <v>71987442</v>
      </c>
      <c r="P171" s="25">
        <v>373063658</v>
      </c>
      <c r="Q171" s="25">
        <v>53099033</v>
      </c>
      <c r="R171" s="25">
        <v>73027934</v>
      </c>
      <c r="S171" s="25">
        <v>47626750</v>
      </c>
      <c r="T171" s="25">
        <v>198144000</v>
      </c>
      <c r="U171" s="25">
        <v>156858792</v>
      </c>
      <c r="V171" s="25">
        <v>222959430</v>
      </c>
      <c r="W171" s="25">
        <v>77396479</v>
      </c>
      <c r="X171" s="25">
        <v>88190000</v>
      </c>
    </row>
    <row r="172" spans="1:24" ht="12.75" hidden="1">
      <c r="A172" s="20" t="s">
        <v>197</v>
      </c>
      <c r="B172" s="25">
        <v>56518911</v>
      </c>
      <c r="C172" s="25">
        <v>1276800</v>
      </c>
      <c r="D172" s="25">
        <v>1488587</v>
      </c>
      <c r="E172" s="25">
        <v>2406371</v>
      </c>
      <c r="F172" s="25">
        <v>0</v>
      </c>
      <c r="G172" s="25">
        <v>1898000</v>
      </c>
      <c r="H172" s="25">
        <v>1464924</v>
      </c>
      <c r="I172" s="25">
        <v>1015000</v>
      </c>
      <c r="J172" s="25">
        <v>27808279</v>
      </c>
      <c r="K172" s="25">
        <v>0</v>
      </c>
      <c r="L172" s="25">
        <v>0</v>
      </c>
      <c r="M172" s="25">
        <v>3212955</v>
      </c>
      <c r="N172" s="25">
        <v>4363547</v>
      </c>
      <c r="O172" s="25">
        <v>3401781</v>
      </c>
      <c r="P172" s="25">
        <v>12858224</v>
      </c>
      <c r="Q172" s="25">
        <v>2850398</v>
      </c>
      <c r="R172" s="25">
        <v>5427000</v>
      </c>
      <c r="S172" s="25">
        <v>0</v>
      </c>
      <c r="T172" s="25">
        <v>14907840</v>
      </c>
      <c r="U172" s="25">
        <v>3015170</v>
      </c>
      <c r="V172" s="25">
        <v>16590060</v>
      </c>
      <c r="W172" s="25">
        <v>1503718</v>
      </c>
      <c r="X172" s="25">
        <v>2598000</v>
      </c>
    </row>
    <row r="173" spans="1:24" ht="12.75" hidden="1">
      <c r="A173" s="20" t="s">
        <v>198</v>
      </c>
      <c r="B173" s="25">
        <v>1413137247</v>
      </c>
      <c r="C173" s="25">
        <v>22402037</v>
      </c>
      <c r="D173" s="25">
        <v>43389035</v>
      </c>
      <c r="E173" s="25">
        <v>22208256</v>
      </c>
      <c r="F173" s="25">
        <v>0</v>
      </c>
      <c r="G173" s="25">
        <v>37430500</v>
      </c>
      <c r="H173" s="25">
        <v>23630400</v>
      </c>
      <c r="I173" s="25">
        <v>28000000</v>
      </c>
      <c r="J173" s="25">
        <v>389725762</v>
      </c>
      <c r="K173" s="25">
        <v>77520000</v>
      </c>
      <c r="L173" s="25">
        <v>0</v>
      </c>
      <c r="M173" s="25">
        <v>74000000</v>
      </c>
      <c r="N173" s="25">
        <v>134236486</v>
      </c>
      <c r="O173" s="25">
        <v>45000000</v>
      </c>
      <c r="P173" s="25">
        <v>380000000</v>
      </c>
      <c r="Q173" s="25">
        <v>12939000</v>
      </c>
      <c r="R173" s="25">
        <v>38090000</v>
      </c>
      <c r="S173" s="25">
        <v>0</v>
      </c>
      <c r="T173" s="25">
        <v>228798352</v>
      </c>
      <c r="U173" s="25">
        <v>175267107</v>
      </c>
      <c r="V173" s="25">
        <v>216661630</v>
      </c>
      <c r="W173" s="25">
        <v>4000000</v>
      </c>
      <c r="X173" s="25">
        <v>0</v>
      </c>
    </row>
    <row r="174" spans="1:24" ht="12.75" hidden="1">
      <c r="A174" s="20" t="s">
        <v>199</v>
      </c>
      <c r="B174" s="25">
        <v>1277840872</v>
      </c>
      <c r="C174" s="25">
        <v>21677182</v>
      </c>
      <c r="D174" s="25">
        <v>42729624</v>
      </c>
      <c r="E174" s="25">
        <v>20563200</v>
      </c>
      <c r="F174" s="25">
        <v>0</v>
      </c>
      <c r="G174" s="25">
        <v>60958284</v>
      </c>
      <c r="H174" s="25">
        <v>24000000</v>
      </c>
      <c r="I174" s="25">
        <v>24000000</v>
      </c>
      <c r="J174" s="25">
        <v>347098503</v>
      </c>
      <c r="K174" s="25">
        <v>68571428</v>
      </c>
      <c r="L174" s="25">
        <v>0</v>
      </c>
      <c r="M174" s="25">
        <v>67560720</v>
      </c>
      <c r="N174" s="25">
        <v>144559111</v>
      </c>
      <c r="O174" s="25">
        <v>43134189</v>
      </c>
      <c r="P174" s="25">
        <v>620000000</v>
      </c>
      <c r="Q174" s="25">
        <v>14700000</v>
      </c>
      <c r="R174" s="25">
        <v>36200000</v>
      </c>
      <c r="S174" s="25">
        <v>0</v>
      </c>
      <c r="T174" s="25">
        <v>215268000</v>
      </c>
      <c r="U174" s="25">
        <v>231814043</v>
      </c>
      <c r="V174" s="25">
        <v>190891310</v>
      </c>
      <c r="W174" s="25">
        <v>4000000</v>
      </c>
      <c r="X174" s="25">
        <v>0</v>
      </c>
    </row>
    <row r="175" spans="1:24" ht="12.75" hidden="1">
      <c r="A175" s="20" t="s">
        <v>200</v>
      </c>
      <c r="B175" s="25">
        <v>434002977</v>
      </c>
      <c r="C175" s="25">
        <v>4589375</v>
      </c>
      <c r="D175" s="25">
        <v>18674954</v>
      </c>
      <c r="E175" s="25">
        <v>0</v>
      </c>
      <c r="F175" s="25">
        <v>0</v>
      </c>
      <c r="G175" s="25">
        <v>5682000</v>
      </c>
      <c r="H175" s="25">
        <v>100000</v>
      </c>
      <c r="I175" s="25">
        <v>1685000</v>
      </c>
      <c r="J175" s="25">
        <v>286710458</v>
      </c>
      <c r="K175" s="25">
        <v>38243242</v>
      </c>
      <c r="L175" s="25">
        <v>0</v>
      </c>
      <c r="M175" s="25">
        <v>0</v>
      </c>
      <c r="N175" s="25">
        <v>0</v>
      </c>
      <c r="O175" s="25">
        <v>971401</v>
      </c>
      <c r="P175" s="25">
        <v>20838300</v>
      </c>
      <c r="Q175" s="25">
        <v>3921280</v>
      </c>
      <c r="R175" s="25">
        <v>1275600</v>
      </c>
      <c r="S175" s="25">
        <v>0</v>
      </c>
      <c r="T175" s="25">
        <v>5733046</v>
      </c>
      <c r="U175" s="25">
        <v>29400000</v>
      </c>
      <c r="V175" s="25">
        <v>154992620</v>
      </c>
      <c r="W175" s="25">
        <v>2000000</v>
      </c>
      <c r="X175" s="25">
        <v>0</v>
      </c>
    </row>
    <row r="176" spans="1:24" ht="12.75" hidden="1">
      <c r="A176" s="20" t="s">
        <v>201</v>
      </c>
      <c r="B176" s="25">
        <v>450572676</v>
      </c>
      <c r="C176" s="25">
        <v>6305230</v>
      </c>
      <c r="D176" s="25">
        <v>26369025</v>
      </c>
      <c r="E176" s="25">
        <v>0</v>
      </c>
      <c r="F176" s="25">
        <v>0</v>
      </c>
      <c r="G176" s="25">
        <v>5360200</v>
      </c>
      <c r="H176" s="25">
        <v>888227</v>
      </c>
      <c r="I176" s="25">
        <v>2750000</v>
      </c>
      <c r="J176" s="25">
        <v>270711413</v>
      </c>
      <c r="K176" s="25">
        <v>37060000</v>
      </c>
      <c r="L176" s="25">
        <v>0</v>
      </c>
      <c r="M176" s="25">
        <v>0</v>
      </c>
      <c r="N176" s="25">
        <v>0</v>
      </c>
      <c r="O176" s="25">
        <v>7300000</v>
      </c>
      <c r="P176" s="25">
        <v>19274000</v>
      </c>
      <c r="Q176" s="25">
        <v>3867720</v>
      </c>
      <c r="R176" s="25">
        <v>1275600</v>
      </c>
      <c r="S176" s="25">
        <v>0</v>
      </c>
      <c r="T176" s="25">
        <v>0</v>
      </c>
      <c r="U176" s="25">
        <v>16800000</v>
      </c>
      <c r="V176" s="25">
        <v>133972250</v>
      </c>
      <c r="W176" s="25">
        <v>3000000</v>
      </c>
      <c r="X176" s="25">
        <v>0</v>
      </c>
    </row>
    <row r="177" spans="1:24" ht="12.75" hidden="1">
      <c r="A177" s="20" t="s">
        <v>202</v>
      </c>
      <c r="B177" s="25">
        <v>57580007</v>
      </c>
      <c r="C177" s="25">
        <v>3378000</v>
      </c>
      <c r="D177" s="25">
        <v>4200000</v>
      </c>
      <c r="E177" s="25">
        <v>3850261</v>
      </c>
      <c r="F177" s="25">
        <v>3958735</v>
      </c>
      <c r="G177" s="25">
        <v>5092000</v>
      </c>
      <c r="H177" s="25">
        <v>2585716</v>
      </c>
      <c r="I177" s="25">
        <v>5814700</v>
      </c>
      <c r="J177" s="25">
        <v>28551594</v>
      </c>
      <c r="K177" s="25">
        <v>7844000</v>
      </c>
      <c r="L177" s="25">
        <v>8720576</v>
      </c>
      <c r="M177" s="25">
        <v>10713727</v>
      </c>
      <c r="N177" s="25">
        <v>11897355</v>
      </c>
      <c r="O177" s="25">
        <v>7062712</v>
      </c>
      <c r="P177" s="25">
        <v>24097817</v>
      </c>
      <c r="Q177" s="25">
        <v>4804730</v>
      </c>
      <c r="R177" s="25">
        <v>6793535</v>
      </c>
      <c r="S177" s="25">
        <v>9252044</v>
      </c>
      <c r="T177" s="25">
        <v>18543429</v>
      </c>
      <c r="U177" s="25">
        <v>11500000</v>
      </c>
      <c r="V177" s="25">
        <v>16343070</v>
      </c>
      <c r="W177" s="25">
        <v>5926016</v>
      </c>
      <c r="X177" s="25">
        <v>7541000</v>
      </c>
    </row>
    <row r="178" spans="1:24" ht="12.75" hidden="1">
      <c r="A178" s="20" t="s">
        <v>203</v>
      </c>
      <c r="B178" s="25">
        <v>621796556</v>
      </c>
      <c r="C178" s="25">
        <v>30000000</v>
      </c>
      <c r="D178" s="25">
        <v>72312000</v>
      </c>
      <c r="E178" s="25">
        <v>29848544</v>
      </c>
      <c r="F178" s="25">
        <v>1800000</v>
      </c>
      <c r="G178" s="25">
        <v>32286500</v>
      </c>
      <c r="H178" s="25">
        <v>925826</v>
      </c>
      <c r="I178" s="25">
        <v>19669000</v>
      </c>
      <c r="J178" s="25">
        <v>87000000</v>
      </c>
      <c r="K178" s="25">
        <v>27760000</v>
      </c>
      <c r="L178" s="25">
        <v>8029841</v>
      </c>
      <c r="M178" s="25">
        <v>33572567</v>
      </c>
      <c r="N178" s="25">
        <v>77867121</v>
      </c>
      <c r="O178" s="25">
        <v>68544000</v>
      </c>
      <c r="P178" s="25">
        <v>50000000</v>
      </c>
      <c r="Q178" s="25">
        <v>1983742</v>
      </c>
      <c r="R178" s="25">
        <v>3939486</v>
      </c>
      <c r="S178" s="25">
        <v>3272416</v>
      </c>
      <c r="T178" s="25">
        <v>8712000</v>
      </c>
      <c r="U178" s="25">
        <v>90000000</v>
      </c>
      <c r="V178" s="25">
        <v>73535340</v>
      </c>
      <c r="W178" s="25">
        <v>1500000</v>
      </c>
      <c r="X178" s="25">
        <v>5500000</v>
      </c>
    </row>
    <row r="179" spans="1:24" ht="12.75" hidden="1">
      <c r="A179" s="20" t="s">
        <v>204</v>
      </c>
      <c r="B179" s="25">
        <v>937388453</v>
      </c>
      <c r="C179" s="25">
        <v>4050000</v>
      </c>
      <c r="D179" s="25">
        <v>0</v>
      </c>
      <c r="E179" s="25">
        <v>595000</v>
      </c>
      <c r="F179" s="25">
        <v>0</v>
      </c>
      <c r="G179" s="25">
        <v>2000000</v>
      </c>
      <c r="H179" s="25">
        <v>3496000</v>
      </c>
      <c r="I179" s="25">
        <v>650000</v>
      </c>
      <c r="J179" s="25">
        <v>80000000</v>
      </c>
      <c r="K179" s="25">
        <v>11500000</v>
      </c>
      <c r="L179" s="25">
        <v>1107000</v>
      </c>
      <c r="M179" s="25">
        <v>33681691</v>
      </c>
      <c r="N179" s="25">
        <v>23308498</v>
      </c>
      <c r="O179" s="25">
        <v>8965487</v>
      </c>
      <c r="P179" s="25">
        <v>87140475</v>
      </c>
      <c r="Q179" s="25">
        <v>2900000</v>
      </c>
      <c r="R179" s="25">
        <v>3000000</v>
      </c>
      <c r="S179" s="25">
        <v>400000</v>
      </c>
      <c r="T179" s="25">
        <v>29773803</v>
      </c>
      <c r="U179" s="25">
        <v>26045000</v>
      </c>
      <c r="V179" s="25">
        <v>36532200</v>
      </c>
      <c r="W179" s="25">
        <v>0</v>
      </c>
      <c r="X179" s="25">
        <v>5150000</v>
      </c>
    </row>
    <row r="180" spans="1:24" ht="12.75" hidden="1">
      <c r="A180" s="20" t="s">
        <v>205</v>
      </c>
      <c r="B180" s="22">
        <v>178669932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14278338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30346784</v>
      </c>
      <c r="W180" s="22">
        <v>0</v>
      </c>
      <c r="X180" s="22">
        <v>0</v>
      </c>
    </row>
    <row r="181" spans="1:24" ht="12.75" hidden="1">
      <c r="A181" s="20" t="s">
        <v>206</v>
      </c>
      <c r="B181" s="22">
        <v>141020019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14322111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10</v>
      </c>
      <c r="W181" s="22">
        <v>0</v>
      </c>
      <c r="X181" s="22">
        <v>0</v>
      </c>
    </row>
    <row r="182" spans="1:24" ht="12.75" hidden="1">
      <c r="A182" s="20" t="s">
        <v>207</v>
      </c>
      <c r="B182" s="22">
        <v>71293003</v>
      </c>
      <c r="C182" s="22">
        <v>0</v>
      </c>
      <c r="D182" s="22">
        <v>0</v>
      </c>
      <c r="E182" s="22">
        <v>0</v>
      </c>
      <c r="F182" s="22">
        <v>0</v>
      </c>
      <c r="G182" s="22">
        <v>736000</v>
      </c>
      <c r="H182" s="22">
        <v>0</v>
      </c>
      <c r="I182" s="22">
        <v>1100000</v>
      </c>
      <c r="J182" s="22">
        <v>0</v>
      </c>
      <c r="K182" s="22">
        <v>0</v>
      </c>
      <c r="L182" s="22">
        <v>2234256</v>
      </c>
      <c r="M182" s="22">
        <v>2871244</v>
      </c>
      <c r="N182" s="22">
        <v>0</v>
      </c>
      <c r="O182" s="22">
        <v>8636631</v>
      </c>
      <c r="P182" s="22">
        <v>6000000</v>
      </c>
      <c r="Q182" s="22">
        <v>920143</v>
      </c>
      <c r="R182" s="22">
        <v>0</v>
      </c>
      <c r="S182" s="22">
        <v>0</v>
      </c>
      <c r="T182" s="22">
        <v>3200000</v>
      </c>
      <c r="U182" s="22">
        <v>2880000</v>
      </c>
      <c r="V182" s="22">
        <v>4489050</v>
      </c>
      <c r="W182" s="22">
        <v>0</v>
      </c>
      <c r="X182" s="22">
        <v>0</v>
      </c>
    </row>
    <row r="183" spans="1:24" ht="12.75" hidden="1">
      <c r="A183" s="20" t="s">
        <v>208</v>
      </c>
      <c r="B183" s="22">
        <v>169409577</v>
      </c>
      <c r="C183" s="22">
        <v>53000</v>
      </c>
      <c r="D183" s="22">
        <v>0</v>
      </c>
      <c r="E183" s="22">
        <v>2212000</v>
      </c>
      <c r="F183" s="22">
        <v>0</v>
      </c>
      <c r="G183" s="22">
        <v>1636000</v>
      </c>
      <c r="H183" s="22">
        <v>437637</v>
      </c>
      <c r="I183" s="22">
        <v>2088000</v>
      </c>
      <c r="J183" s="22">
        <v>105980000</v>
      </c>
      <c r="K183" s="22">
        <v>16000000</v>
      </c>
      <c r="L183" s="22">
        <v>1232907</v>
      </c>
      <c r="M183" s="22">
        <v>1744728</v>
      </c>
      <c r="N183" s="22">
        <v>7452000</v>
      </c>
      <c r="O183" s="22">
        <v>1200000</v>
      </c>
      <c r="P183" s="22">
        <v>6000000</v>
      </c>
      <c r="Q183" s="22">
        <v>634347</v>
      </c>
      <c r="R183" s="22">
        <v>0</v>
      </c>
      <c r="S183" s="22">
        <v>75040</v>
      </c>
      <c r="T183" s="22">
        <v>2699000</v>
      </c>
      <c r="U183" s="22">
        <v>72000000</v>
      </c>
      <c r="V183" s="22">
        <v>2241000</v>
      </c>
      <c r="W183" s="22">
        <v>3211126</v>
      </c>
      <c r="X183" s="22">
        <v>0</v>
      </c>
    </row>
    <row r="184" spans="1:24" ht="12.75" hidden="1">
      <c r="A184" s="20" t="s">
        <v>209</v>
      </c>
      <c r="B184" s="22">
        <v>1704925486</v>
      </c>
      <c r="C184" s="22">
        <v>73045000</v>
      </c>
      <c r="D184" s="22">
        <v>75331964</v>
      </c>
      <c r="E184" s="22">
        <v>83945500</v>
      </c>
      <c r="F184" s="22">
        <v>560000</v>
      </c>
      <c r="G184" s="22">
        <v>22858000</v>
      </c>
      <c r="H184" s="22">
        <v>20073031</v>
      </c>
      <c r="I184" s="22">
        <v>4999500</v>
      </c>
      <c r="J184" s="22">
        <v>2300000000</v>
      </c>
      <c r="K184" s="22">
        <v>105157599</v>
      </c>
      <c r="L184" s="22">
        <v>0</v>
      </c>
      <c r="M184" s="22">
        <v>362600000</v>
      </c>
      <c r="N184" s="22">
        <v>95343359</v>
      </c>
      <c r="O184" s="22">
        <v>63259333</v>
      </c>
      <c r="P184" s="22">
        <v>934608242</v>
      </c>
      <c r="Q184" s="22">
        <v>15047563</v>
      </c>
      <c r="R184" s="22">
        <v>320592239</v>
      </c>
      <c r="S184" s="22">
        <v>5139520</v>
      </c>
      <c r="T184" s="22">
        <v>114602000</v>
      </c>
      <c r="U184" s="22">
        <v>675854000</v>
      </c>
      <c r="V184" s="22">
        <v>292940000</v>
      </c>
      <c r="W184" s="22">
        <v>75278547</v>
      </c>
      <c r="X184" s="22">
        <v>0</v>
      </c>
    </row>
    <row r="185" spans="1:24" ht="12.75" hidden="1">
      <c r="A185" s="20" t="s">
        <v>210</v>
      </c>
      <c r="B185" s="22">
        <v>4826155694</v>
      </c>
      <c r="C185" s="22">
        <v>56309977</v>
      </c>
      <c r="D185" s="22">
        <v>138913705</v>
      </c>
      <c r="E185" s="22">
        <v>72325590</v>
      </c>
      <c r="F185" s="22">
        <v>0</v>
      </c>
      <c r="G185" s="22">
        <v>134823219</v>
      </c>
      <c r="H185" s="22">
        <v>35835220</v>
      </c>
      <c r="I185" s="22">
        <v>69084320</v>
      </c>
      <c r="J185" s="22">
        <v>1532725189</v>
      </c>
      <c r="K185" s="22">
        <v>259017000</v>
      </c>
      <c r="L185" s="22">
        <v>2132800</v>
      </c>
      <c r="M185" s="22">
        <v>273556397</v>
      </c>
      <c r="N185" s="22">
        <v>543812321</v>
      </c>
      <c r="O185" s="22">
        <v>193380489</v>
      </c>
      <c r="P185" s="22">
        <v>953337465</v>
      </c>
      <c r="Q185" s="22">
        <v>59131292</v>
      </c>
      <c r="R185" s="22">
        <v>134404501</v>
      </c>
      <c r="S185" s="22">
        <v>1215474</v>
      </c>
      <c r="T185" s="22">
        <v>558505575</v>
      </c>
      <c r="U185" s="22">
        <v>439058783</v>
      </c>
      <c r="V185" s="22">
        <v>823638680</v>
      </c>
      <c r="W185" s="22">
        <v>107696572</v>
      </c>
      <c r="X185" s="22">
        <v>3700000</v>
      </c>
    </row>
    <row r="186" spans="1:24" ht="12.75" hidden="1">
      <c r="A186" s="20" t="s">
        <v>211</v>
      </c>
      <c r="B186" s="22">
        <v>0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11736094</v>
      </c>
      <c r="I186" s="22">
        <v>0</v>
      </c>
      <c r="J186" s="22">
        <v>322983000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</row>
    <row r="187" spans="1:24" ht="12.75" hidden="1">
      <c r="A187" s="20" t="s">
        <v>212</v>
      </c>
      <c r="B187" s="22">
        <v>30744351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24170000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</row>
    <row r="188" spans="1:24" ht="12.75" hidden="1">
      <c r="A188" s="20" t="s">
        <v>213</v>
      </c>
      <c r="B188" s="22">
        <v>14640463720</v>
      </c>
      <c r="C188" s="22">
        <v>738304453</v>
      </c>
      <c r="D188" s="22">
        <v>977624061</v>
      </c>
      <c r="E188" s="22">
        <v>515980213</v>
      </c>
      <c r="F188" s="22">
        <v>10098304</v>
      </c>
      <c r="G188" s="22">
        <v>696389000</v>
      </c>
      <c r="H188" s="22">
        <v>652856906</v>
      </c>
      <c r="I188" s="22">
        <v>449753500</v>
      </c>
      <c r="J188" s="22">
        <v>5973322000</v>
      </c>
      <c r="K188" s="22">
        <v>1608536000</v>
      </c>
      <c r="L188" s="22">
        <v>72942000</v>
      </c>
      <c r="M188" s="22">
        <v>3617066101</v>
      </c>
      <c r="N188" s="22">
        <v>1783301902</v>
      </c>
      <c r="O188" s="22">
        <v>527764633</v>
      </c>
      <c r="P188" s="22">
        <v>3193971927</v>
      </c>
      <c r="Q188" s="22">
        <v>622040584</v>
      </c>
      <c r="R188" s="22">
        <v>1569912560</v>
      </c>
      <c r="S188" s="22">
        <v>-12478288</v>
      </c>
      <c r="T188" s="22">
        <v>2347022756</v>
      </c>
      <c r="U188" s="22">
        <v>2082280037</v>
      </c>
      <c r="V188" s="22">
        <v>1312293000</v>
      </c>
      <c r="W188" s="22">
        <v>1098927641</v>
      </c>
      <c r="X188" s="22">
        <v>106123000</v>
      </c>
    </row>
    <row r="189" spans="1:24" ht="12.75" hidden="1">
      <c r="A189" s="20" t="s">
        <v>214</v>
      </c>
      <c r="B189" s="22">
        <v>2803441082</v>
      </c>
      <c r="C189" s="22">
        <v>82576000</v>
      </c>
      <c r="D189" s="22">
        <v>78870127</v>
      </c>
      <c r="E189" s="22">
        <v>85758305</v>
      </c>
      <c r="F189" s="22">
        <v>2580000</v>
      </c>
      <c r="G189" s="22">
        <v>30834000</v>
      </c>
      <c r="H189" s="22">
        <v>20421748</v>
      </c>
      <c r="I189" s="22">
        <v>15719500</v>
      </c>
      <c r="J189" s="22">
        <v>2735000000</v>
      </c>
      <c r="K189" s="22">
        <v>108432423</v>
      </c>
      <c r="L189" s="22">
        <v>34590000</v>
      </c>
      <c r="M189" s="22">
        <v>373842000</v>
      </c>
      <c r="N189" s="22">
        <v>96755474</v>
      </c>
      <c r="O189" s="22">
        <v>80044152</v>
      </c>
      <c r="P189" s="22">
        <v>946929257</v>
      </c>
      <c r="Q189" s="22">
        <v>-7304972</v>
      </c>
      <c r="R189" s="22">
        <v>327763239</v>
      </c>
      <c r="S189" s="22">
        <v>8152994</v>
      </c>
      <c r="T189" s="22">
        <v>156961173</v>
      </c>
      <c r="U189" s="22">
        <v>881109000</v>
      </c>
      <c r="V189" s="22">
        <v>319941000</v>
      </c>
      <c r="W189" s="22">
        <v>76348630</v>
      </c>
      <c r="X189" s="22">
        <v>102338000</v>
      </c>
    </row>
    <row r="190" spans="1:24" ht="12.75" hidden="1">
      <c r="A190" s="20" t="s">
        <v>215</v>
      </c>
      <c r="B190" s="22">
        <v>2519078390</v>
      </c>
      <c r="C190" s="22">
        <v>12545813</v>
      </c>
      <c r="D190" s="22">
        <v>205985795</v>
      </c>
      <c r="E190" s="22">
        <v>47227092</v>
      </c>
      <c r="F190" s="22">
        <v>9000000</v>
      </c>
      <c r="G190" s="22">
        <v>23566000</v>
      </c>
      <c r="H190" s="22">
        <v>18304317</v>
      </c>
      <c r="I190" s="22">
        <v>10200000</v>
      </c>
      <c r="J190" s="22">
        <v>1930000000</v>
      </c>
      <c r="K190" s="22">
        <v>277034131</v>
      </c>
      <c r="L190" s="22">
        <v>8520000</v>
      </c>
      <c r="M190" s="22">
        <v>40755304</v>
      </c>
      <c r="N190" s="22">
        <v>267252635</v>
      </c>
      <c r="O190" s="22">
        <v>140468404</v>
      </c>
      <c r="P190" s="22">
        <v>892307083</v>
      </c>
      <c r="Q190" s="22">
        <v>943608</v>
      </c>
      <c r="R190" s="22">
        <v>46647996</v>
      </c>
      <c r="S190" s="22">
        <v>35822433</v>
      </c>
      <c r="T190" s="22">
        <v>144759773</v>
      </c>
      <c r="U190" s="22">
        <v>582200000</v>
      </c>
      <c r="V190" s="22">
        <v>177041000</v>
      </c>
      <c r="W190" s="22">
        <v>60347381</v>
      </c>
      <c r="X190" s="22">
        <v>21236000</v>
      </c>
    </row>
    <row r="191" spans="1:24" ht="12.75" hidden="1">
      <c r="A191" s="20" t="s">
        <v>216</v>
      </c>
      <c r="B191" s="22">
        <v>780214117</v>
      </c>
      <c r="C191" s="22">
        <v>9109000</v>
      </c>
      <c r="D191" s="22">
        <v>3347814</v>
      </c>
      <c r="E191" s="22">
        <v>1001500</v>
      </c>
      <c r="F191" s="22">
        <v>2000000</v>
      </c>
      <c r="G191" s="22">
        <v>7960000</v>
      </c>
      <c r="H191" s="22">
        <v>323726</v>
      </c>
      <c r="I191" s="22">
        <v>10500000</v>
      </c>
      <c r="J191" s="22">
        <v>70000000</v>
      </c>
      <c r="K191" s="22">
        <v>1070336</v>
      </c>
      <c r="L191" s="22">
        <v>34590000</v>
      </c>
      <c r="M191" s="22">
        <v>7142000</v>
      </c>
      <c r="N191" s="22">
        <v>1150601</v>
      </c>
      <c r="O191" s="22">
        <v>18273906</v>
      </c>
      <c r="P191" s="22">
        <v>7070418</v>
      </c>
      <c r="Q191" s="22">
        <v>-22887535</v>
      </c>
      <c r="R191" s="22">
        <v>7371000</v>
      </c>
      <c r="S191" s="22">
        <v>3013474</v>
      </c>
      <c r="T191" s="22">
        <v>30560757</v>
      </c>
      <c r="U191" s="22">
        <v>205255000</v>
      </c>
      <c r="V191" s="22">
        <v>19001000</v>
      </c>
      <c r="W191" s="22">
        <v>619928</v>
      </c>
      <c r="X191" s="22">
        <v>102338000</v>
      </c>
    </row>
    <row r="192" spans="1:24" ht="12.75" hidden="1">
      <c r="A192" s="20" t="s">
        <v>217</v>
      </c>
      <c r="B192" s="22">
        <v>1699428736</v>
      </c>
      <c r="C192" s="22">
        <v>73045000</v>
      </c>
      <c r="D192" s="22">
        <v>75331964</v>
      </c>
      <c r="E192" s="22">
        <v>83945500</v>
      </c>
      <c r="F192" s="22">
        <v>560000</v>
      </c>
      <c r="G192" s="22">
        <v>22858000</v>
      </c>
      <c r="H192" s="22">
        <v>20073031</v>
      </c>
      <c r="I192" s="22">
        <v>4999500</v>
      </c>
      <c r="J192" s="22">
        <v>2300000000</v>
      </c>
      <c r="K192" s="22">
        <v>105157599</v>
      </c>
      <c r="L192" s="22">
        <v>0</v>
      </c>
      <c r="M192" s="22">
        <v>362600000</v>
      </c>
      <c r="N192" s="22">
        <v>94837144</v>
      </c>
      <c r="O192" s="22">
        <v>61160093</v>
      </c>
      <c r="P192" s="22">
        <v>934228763</v>
      </c>
      <c r="Q192" s="22">
        <v>15047563</v>
      </c>
      <c r="R192" s="22">
        <v>320392239</v>
      </c>
      <c r="S192" s="22">
        <v>5139520</v>
      </c>
      <c r="T192" s="22">
        <v>114602000</v>
      </c>
      <c r="U192" s="22">
        <v>675854000</v>
      </c>
      <c r="V192" s="22">
        <v>292940000</v>
      </c>
      <c r="W192" s="22">
        <v>75278547</v>
      </c>
      <c r="X192" s="22">
        <v>0</v>
      </c>
    </row>
    <row r="193" spans="1:24" ht="12.75" hidden="1">
      <c r="A193" s="20" t="s">
        <v>218</v>
      </c>
      <c r="B193" s="22">
        <v>500000000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10000000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1000000</v>
      </c>
      <c r="W193" s="22">
        <v>0</v>
      </c>
      <c r="X193" s="22">
        <v>0</v>
      </c>
    </row>
    <row r="194" spans="1:24" ht="12.75" hidden="1">
      <c r="A194" s="20" t="s">
        <v>219</v>
      </c>
      <c r="B194" s="22">
        <v>4043938636</v>
      </c>
      <c r="C194" s="22">
        <v>40186520</v>
      </c>
      <c r="D194" s="22">
        <v>115742724</v>
      </c>
      <c r="E194" s="22">
        <v>42520014</v>
      </c>
      <c r="F194" s="22">
        <v>0</v>
      </c>
      <c r="G194" s="22">
        <v>83940550</v>
      </c>
      <c r="H194" s="22">
        <v>21031975</v>
      </c>
      <c r="I194" s="22">
        <v>67895053</v>
      </c>
      <c r="J194" s="22">
        <v>1230176969</v>
      </c>
      <c r="K194" s="22">
        <v>235030004</v>
      </c>
      <c r="L194" s="22">
        <v>0</v>
      </c>
      <c r="M194" s="22">
        <v>180920535</v>
      </c>
      <c r="N194" s="22">
        <v>502147496</v>
      </c>
      <c r="O194" s="22">
        <v>71958585</v>
      </c>
      <c r="P194" s="22">
        <v>922379526</v>
      </c>
      <c r="Q194" s="22">
        <v>33755928</v>
      </c>
      <c r="R194" s="22">
        <v>94336416</v>
      </c>
      <c r="S194" s="22">
        <v>0</v>
      </c>
      <c r="T194" s="22">
        <v>463063660</v>
      </c>
      <c r="U194" s="22">
        <v>336514008</v>
      </c>
      <c r="V194" s="22">
        <v>721860183</v>
      </c>
      <c r="W194" s="22">
        <v>51350674</v>
      </c>
      <c r="X194" s="22">
        <v>0</v>
      </c>
    </row>
    <row r="195" spans="1:24" ht="12.75" hidden="1">
      <c r="A195" s="20" t="s">
        <v>220</v>
      </c>
      <c r="B195" s="22">
        <v>228350913</v>
      </c>
      <c r="C195" s="22">
        <v>936000</v>
      </c>
      <c r="D195" s="22">
        <v>0</v>
      </c>
      <c r="E195" s="22">
        <v>6195539</v>
      </c>
      <c r="F195" s="22">
        <v>0</v>
      </c>
      <c r="G195" s="22">
        <v>3511950</v>
      </c>
      <c r="H195" s="22">
        <v>728097</v>
      </c>
      <c r="I195" s="22">
        <v>760000</v>
      </c>
      <c r="J195" s="22">
        <v>122603996</v>
      </c>
      <c r="K195" s="22">
        <v>23010000</v>
      </c>
      <c r="L195" s="22">
        <v>2132800</v>
      </c>
      <c r="M195" s="22">
        <v>15341340</v>
      </c>
      <c r="N195" s="22">
        <v>39132783</v>
      </c>
      <c r="O195" s="22">
        <v>1598664</v>
      </c>
      <c r="P195" s="22">
        <v>28900000</v>
      </c>
      <c r="Q195" s="22">
        <v>9128892</v>
      </c>
      <c r="R195" s="22">
        <v>14049516</v>
      </c>
      <c r="S195" s="22">
        <v>1264249</v>
      </c>
      <c r="T195" s="22">
        <v>14567041</v>
      </c>
      <c r="U195" s="22">
        <v>5000000</v>
      </c>
      <c r="V195" s="22">
        <v>19077948</v>
      </c>
      <c r="W195" s="22">
        <v>26474501</v>
      </c>
      <c r="X195" s="22">
        <v>3700000</v>
      </c>
    </row>
    <row r="196" ht="12.75">
      <c r="A196" s="46" t="s">
        <v>221</v>
      </c>
    </row>
  </sheetData>
  <sheetProtection/>
  <mergeCells count="1">
    <mergeCell ref="B2:X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60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2016-11-22T14:24:26Z</dcterms:created>
  <dcterms:modified xsi:type="dcterms:W3CDTF">2016-11-22T14:24:52Z</dcterms:modified>
  <cp:category/>
  <cp:version/>
  <cp:contentType/>
  <cp:contentStatus/>
</cp:coreProperties>
</file>