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8" activeTab="0"/>
  </bookViews>
  <sheets>
    <sheet name="FS" sheetId="1" r:id="rId1"/>
  </sheets>
  <definedNames>
    <definedName name="_xlnm.Print_Area" localSheetId="0">'FS'!$A$1:$X$141</definedName>
    <definedName name="_xlnm.Print_Titles" localSheetId="0">'FS'!$A:$A,'FS'!$1:$6</definedName>
  </definedNames>
  <calcPr fullCalcOnLoad="1"/>
</workbook>
</file>

<file path=xl/sharedStrings.xml><?xml version="1.0" encoding="utf-8"?>
<sst xmlns="http://schemas.openxmlformats.org/spreadsheetml/2006/main" count="260" uniqueCount="220">
  <si>
    <t xml:space="preserve">Summarised Outcome: Municipal Budget and Benchmarking Engagement - 2018/19 Budget vs Original Budget 2017/18 </t>
  </si>
  <si>
    <t>Location</t>
  </si>
  <si>
    <t>MAN</t>
  </si>
  <si>
    <t>FS161</t>
  </si>
  <si>
    <t>FS162</t>
  </si>
  <si>
    <t>FS163</t>
  </si>
  <si>
    <t>DC16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</si>
  <si>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</si>
  <si>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</si>
  <si>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</si>
  <si>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</si>
  <si>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</si>
  <si>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</si>
  <si>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</si>
  <si>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</si>
  <si>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</si>
  <si>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</si>
  <si>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</si>
  <si>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</si>
  <si>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</si>
  <si>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</si>
  <si>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</si>
  <si>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</si>
  <si>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</si>
  <si>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</si>
  <si>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Mangaung</t>
  </si>
  <si>
    <t>Letsemeng</t>
  </si>
  <si>
    <t>Kopanong</t>
  </si>
  <si>
    <t>Mohokare</t>
  </si>
  <si>
    <t>Xhariep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</si>
  <si>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</si>
  <si>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</si>
  <si>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</si>
  <si>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</si>
  <si>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</si>
  <si>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</si>
  <si>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</si>
  <si>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</si>
  <si>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</si>
  <si>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</si>
  <si>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</si>
  <si>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Mantsopa</t>
  </si>
  <si>
    <t>Thabo</t>
  </si>
  <si>
    <t>Moqhaka</t>
  </si>
  <si>
    <t>Ngwathe</t>
  </si>
  <si>
    <t>Metsimaholo</t>
  </si>
  <si>
    <t>Mafube</t>
  </si>
  <si>
    <t>Fezile</t>
  </si>
  <si>
    <t>(H)</t>
  </si>
  <si>
    <t>(M)</t>
  </si>
  <si>
    <t>(L)</t>
  </si>
  <si>
    <t>Mofutsanyana (L)</t>
  </si>
  <si>
    <t>Dabi (L)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</si>
  <si>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</si>
  <si>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</si>
  <si>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</si>
  <si>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</si>
  <si>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</si>
  <si>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</si>
  <si>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</si>
  <si>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</si>
  <si>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</si>
  <si>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</si>
  <si>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</si>
  <si>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</si>
  <si>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</si>
  <si>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</si>
  <si>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</si>
  <si>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</si>
  <si>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</si>
  <si>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</si>
  <si>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</si>
  <si>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</si>
  <si>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</si>
  <si>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</si>
  <si>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</si>
  <si>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</si>
  <si>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</si>
  <si>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</si>
  <si>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</si>
  <si>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</si>
  <si>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</si>
  <si>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</si>
  <si>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</si>
  <si>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</si>
  <si>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</si>
  <si>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</si>
  <si>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</si>
  <si>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</si>
  <si>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</si>
  <si>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</si>
  <si>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</si>
  <si>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</si>
  <si>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</si>
  <si>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</si>
  <si>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</si>
  <si>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</si>
  <si>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</si>
  <si>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</si>
  <si>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</si>
  <si>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</si>
  <si>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</si>
  <si>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</si>
  <si>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</si>
  <si>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</si>
  <si>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</si>
  <si>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</si>
  <si>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</si>
  <si>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</si>
  <si>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</si>
  <si>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</si>
  <si>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</si>
  <si>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</si>
  <si>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</si>
  <si>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</si>
  <si>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</si>
  <si>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</si>
  <si>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</si>
  <si>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</si>
  <si>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</si>
  <si>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</si>
  <si>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</si>
  <si>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</si>
  <si>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</si>
  <si>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</si>
  <si>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</si>
  <si>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</si>
  <si>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</si>
  <si>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</si>
  <si>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</si>
  <si>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</si>
  <si>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</si>
  <si>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</si>
  <si>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</si>
  <si>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</si>
  <si>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</si>
  <si>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</si>
  <si>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</si>
  <si>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</si>
  <si>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</si>
  <si>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</si>
  <si>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</si>
  <si>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</si>
  <si>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</si>
  <si>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</si>
  <si>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</si>
  <si>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</si>
  <si>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</si>
  <si>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</si>
  <si>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</si>
  <si>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</si>
  <si>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</si>
  <si>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</si>
  <si>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</si>
  <si>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</si>
  <si>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</si>
  <si>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</si>
  <si>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</si>
  <si>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</si>
  <si>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</si>
  <si>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</si>
  <si>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</si>
  <si>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</si>
  <si>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</si>
  <si>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</si>
  <si>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</si>
  <si>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</si>
  <si>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</si>
  <si>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</si>
  <si>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</si>
  <si>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</si>
  <si>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</si>
  <si>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</si>
  <si>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</si>
  <si>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</si>
  <si>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</si>
  <si>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</si>
  <si>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</si>
  <si>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</si>
  <si>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</si>
  <si>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2017/18</t>
  </si>
  <si>
    <t>Property Rates Revenue</t>
  </si>
  <si>
    <t>Property Rates Revenue 2017/18</t>
  </si>
  <si>
    <t>Electricity Revenue</t>
  </si>
  <si>
    <t>Electricity Revenue 2017/18</t>
  </si>
  <si>
    <t>Water Revenue</t>
  </si>
  <si>
    <t>Water Revenue 2017/18</t>
  </si>
  <si>
    <t>Property Rates &amp; Service Charges</t>
  </si>
  <si>
    <t>Property Rates &amp; Service Charges 2017/18</t>
  </si>
  <si>
    <t>Operating Grant Revenue</t>
  </si>
  <si>
    <t>Operating Grant Revenue 2017/18</t>
  </si>
  <si>
    <t>Capital Grant Revenue</t>
  </si>
  <si>
    <t>Capital Grant Revenue 2017/18</t>
  </si>
  <si>
    <t>Total Operating Expenditure 2017/18</t>
  </si>
  <si>
    <t>Employee Costs</t>
  </si>
  <si>
    <t>Employee Costs 2017/18</t>
  </si>
  <si>
    <t>Overtime Costs</t>
  </si>
  <si>
    <t>Electricity Bulk Purchases</t>
  </si>
  <si>
    <t>Electricity Bulk Purchases 2017/18</t>
  </si>
  <si>
    <t>Water Bulk Purchases</t>
  </si>
  <si>
    <t>Water Bulk Purchases 2017/18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</si>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</sst>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1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41" fillId="0" borderId="17" xfId="0" applyFont="1" applyBorder="1" applyAlignment="1">
      <alignment wrapText="1"/>
    </xf>
    <xf numFmtId="164" fontId="41" fillId="0" borderId="18" xfId="0" applyNumberFormat="1" applyFont="1" applyBorder="1" applyAlignment="1">
      <alignment horizontal="right" wrapText="1"/>
    </xf>
    <xf numFmtId="164" fontId="41" fillId="0" borderId="15" xfId="0" applyNumberFormat="1" applyFont="1" applyBorder="1" applyAlignment="1">
      <alignment horizontal="right" wrapText="1"/>
    </xf>
    <xf numFmtId="165" fontId="3" fillId="0" borderId="15" xfId="0" applyNumberFormat="1" applyFont="1" applyBorder="1" applyAlignment="1">
      <alignment horizontal="right" wrapText="1"/>
    </xf>
    <xf numFmtId="0" fontId="2" fillId="0" borderId="18" xfId="0" applyFont="1" applyBorder="1" applyAlignment="1">
      <alignment/>
    </xf>
    <xf numFmtId="0" fontId="42" fillId="0" borderId="17" xfId="0" applyFont="1" applyBorder="1" applyAlignment="1">
      <alignment wrapText="1"/>
    </xf>
    <xf numFmtId="166" fontId="4" fillId="0" borderId="18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166" fontId="4" fillId="0" borderId="15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42" fillId="0" borderId="18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4" fillId="0" borderId="15" xfId="0" applyNumberFormat="1" applyFont="1" applyBorder="1" applyAlignment="1">
      <alignment horizontal="right" wrapText="1"/>
    </xf>
    <xf numFmtId="166" fontId="3" fillId="0" borderId="18" xfId="0" applyNumberFormat="1" applyFont="1" applyBorder="1" applyAlignment="1">
      <alignment horizontal="right" wrapText="1"/>
    </xf>
    <xf numFmtId="166" fontId="3" fillId="0" borderId="15" xfId="0" applyNumberFormat="1" applyFont="1" applyBorder="1" applyAlignment="1">
      <alignment horizontal="right" wrapText="1"/>
    </xf>
    <xf numFmtId="166" fontId="42" fillId="0" borderId="18" xfId="0" applyNumberFormat="1" applyFont="1" applyBorder="1" applyAlignment="1">
      <alignment horizontal="right" wrapText="1"/>
    </xf>
    <xf numFmtId="166" fontId="42" fillId="0" borderId="15" xfId="0" applyNumberFormat="1" applyFont="1" applyBorder="1" applyAlignment="1">
      <alignment horizontal="right" wrapText="1"/>
    </xf>
    <xf numFmtId="167" fontId="42" fillId="0" borderId="18" xfId="0" applyNumberFormat="1" applyFont="1" applyBorder="1" applyAlignment="1">
      <alignment horizontal="right" wrapText="1"/>
    </xf>
    <xf numFmtId="167" fontId="42" fillId="0" borderId="15" xfId="0" applyNumberFormat="1" applyFont="1" applyBorder="1" applyAlignment="1">
      <alignment horizontal="right" wrapText="1"/>
    </xf>
    <xf numFmtId="168" fontId="42" fillId="0" borderId="15" xfId="0" applyNumberFormat="1" applyFont="1" applyBorder="1" applyAlignment="1">
      <alignment horizontal="right" wrapText="1"/>
    </xf>
    <xf numFmtId="168" fontId="42" fillId="0" borderId="18" xfId="0" applyNumberFormat="1" applyFont="1" applyBorder="1" applyAlignment="1">
      <alignment horizontal="right" wrapText="1"/>
    </xf>
    <xf numFmtId="169" fontId="41" fillId="0" borderId="15" xfId="0" applyNumberFormat="1" applyFont="1" applyBorder="1" applyAlignment="1">
      <alignment horizontal="right" wrapText="1"/>
    </xf>
    <xf numFmtId="167" fontId="3" fillId="0" borderId="15" xfId="0" applyNumberFormat="1" applyFont="1" applyBorder="1" applyAlignment="1">
      <alignment horizontal="right" wrapText="1"/>
    </xf>
    <xf numFmtId="167" fontId="4" fillId="0" borderId="18" xfId="0" applyNumberFormat="1" applyFont="1" applyBorder="1" applyAlignment="1">
      <alignment horizontal="right" wrapText="1"/>
    </xf>
    <xf numFmtId="167" fontId="4" fillId="0" borderId="15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169" fontId="41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4" fontId="42" fillId="0" borderId="20" xfId="0" applyNumberFormat="1" applyFont="1" applyBorder="1" applyAlignment="1">
      <alignment horizontal="right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2" fillId="0" borderId="23" xfId="0" applyFont="1" applyBorder="1" applyAlignment="1">
      <alignment wrapText="1"/>
    </xf>
    <xf numFmtId="164" fontId="42" fillId="0" borderId="24" xfId="0" applyNumberFormat="1" applyFont="1" applyBorder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25" xfId="0" applyFont="1" applyBorder="1" applyAlignment="1">
      <alignment wrapText="1"/>
    </xf>
    <xf numFmtId="166" fontId="4" fillId="0" borderId="26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0" fontId="4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5"/>
  <sheetViews>
    <sheetView showGridLines="0" tabSelected="1" zoomScalePageLayoutView="0" workbookViewId="0" topLeftCell="A1">
      <selection activeCell="A1" sqref="A1:X1"/>
    </sheetView>
  </sheetViews>
  <sheetFormatPr defaultColWidth="9.140625" defaultRowHeight="12.75"/>
  <cols>
    <col min="1" max="1" width="36.57421875" style="2" bestFit="1" customWidth="1"/>
    <col min="2" max="40" width="9.7109375" style="2" customWidth="1"/>
    <col min="41" max="16384" width="8.8515625" style="2" customWidth="1"/>
  </cols>
  <sheetData>
    <row r="1" spans="1:24" s="1" customFormat="1" ht="15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2:24" ht="15" customHeight="1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40" ht="9.7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</row>
    <row r="4" spans="1:40" ht="20.25">
      <c r="A4" s="7"/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38</v>
      </c>
      <c r="P4" s="8" t="s">
        <v>39</v>
      </c>
      <c r="Q4" s="8" t="s">
        <v>40</v>
      </c>
      <c r="R4" s="8" t="s">
        <v>41</v>
      </c>
      <c r="S4" s="8" t="s">
        <v>42</v>
      </c>
      <c r="T4" s="8" t="s">
        <v>43</v>
      </c>
      <c r="U4" s="8" t="s">
        <v>44</v>
      </c>
      <c r="V4" s="8" t="s">
        <v>45</v>
      </c>
      <c r="W4" s="8" t="s">
        <v>46</v>
      </c>
      <c r="X4" s="8" t="s">
        <v>47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</row>
    <row r="5" spans="1:40" ht="20.25">
      <c r="A5" s="7"/>
      <c r="B5" s="8" t="s">
        <v>48</v>
      </c>
      <c r="C5" s="8" t="s">
        <v>49</v>
      </c>
      <c r="D5" s="8" t="s">
        <v>49</v>
      </c>
      <c r="E5" s="8" t="s">
        <v>50</v>
      </c>
      <c r="F5" s="8" t="s">
        <v>50</v>
      </c>
      <c r="G5" s="8" t="s">
        <v>50</v>
      </c>
      <c r="H5" s="8" t="s">
        <v>50</v>
      </c>
      <c r="I5" s="8" t="s">
        <v>49</v>
      </c>
      <c r="J5" s="8" t="s">
        <v>48</v>
      </c>
      <c r="K5" s="8" t="s">
        <v>49</v>
      </c>
      <c r="L5" s="8" t="s">
        <v>50</v>
      </c>
      <c r="M5" s="8" t="s">
        <v>49</v>
      </c>
      <c r="N5" s="8" t="s">
        <v>49</v>
      </c>
      <c r="O5" s="8" t="s">
        <v>49</v>
      </c>
      <c r="P5" s="8" t="s">
        <v>48</v>
      </c>
      <c r="Q5" s="8" t="s">
        <v>50</v>
      </c>
      <c r="R5" s="8" t="s">
        <v>49</v>
      </c>
      <c r="S5" s="8" t="s">
        <v>51</v>
      </c>
      <c r="T5" s="8" t="s">
        <v>48</v>
      </c>
      <c r="U5" s="8" t="s">
        <v>49</v>
      </c>
      <c r="V5" s="8" t="s">
        <v>48</v>
      </c>
      <c r="W5" s="8" t="s">
        <v>49</v>
      </c>
      <c r="X5" s="8" t="s">
        <v>52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/>
    </row>
    <row r="6" spans="1:40" ht="9.7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1:40" ht="9.75">
      <c r="A7" s="13" t="s">
        <v>54</v>
      </c>
      <c r="B7" s="14">
        <v>6304423542</v>
      </c>
      <c r="C7" s="14">
        <v>138584827</v>
      </c>
      <c r="D7" s="14">
        <v>230265361</v>
      </c>
      <c r="E7" s="14">
        <v>186531193</v>
      </c>
      <c r="F7" s="14">
        <v>65268043</v>
      </c>
      <c r="G7" s="14">
        <v>274411222</v>
      </c>
      <c r="H7" s="14">
        <v>106167370</v>
      </c>
      <c r="I7" s="14">
        <v>150219497</v>
      </c>
      <c r="J7" s="14">
        <v>2490298150</v>
      </c>
      <c r="K7" s="14">
        <v>345021000</v>
      </c>
      <c r="L7" s="14">
        <v>128709000</v>
      </c>
      <c r="M7" s="14">
        <v>450083603</v>
      </c>
      <c r="N7" s="14">
        <v>888805642</v>
      </c>
      <c r="O7" s="14">
        <v>332095880</v>
      </c>
      <c r="P7" s="14">
        <v>1588950753</v>
      </c>
      <c r="Q7" s="14">
        <v>126391496</v>
      </c>
      <c r="R7" s="14">
        <v>235023165</v>
      </c>
      <c r="S7" s="14">
        <v>126301878</v>
      </c>
      <c r="T7" s="14">
        <v>807166187</v>
      </c>
      <c r="U7" s="14">
        <v>703073144</v>
      </c>
      <c r="V7" s="14">
        <v>1105405990</v>
      </c>
      <c r="W7" s="14">
        <v>216748582</v>
      </c>
      <c r="X7" s="14">
        <v>162225160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</row>
    <row r="8" spans="1:40" ht="9.75">
      <c r="A8" s="11" t="s">
        <v>55</v>
      </c>
      <c r="B8" s="15">
        <v>6303843557</v>
      </c>
      <c r="C8" s="15">
        <v>180146754</v>
      </c>
      <c r="D8" s="15">
        <v>385767465</v>
      </c>
      <c r="E8" s="15">
        <v>201182786</v>
      </c>
      <c r="F8" s="15">
        <v>65268043</v>
      </c>
      <c r="G8" s="15">
        <v>272760329</v>
      </c>
      <c r="H8" s="15">
        <v>105661945</v>
      </c>
      <c r="I8" s="15">
        <v>180781322</v>
      </c>
      <c r="J8" s="15">
        <v>2415436312</v>
      </c>
      <c r="K8" s="15">
        <v>446577338</v>
      </c>
      <c r="L8" s="15">
        <v>136612841</v>
      </c>
      <c r="M8" s="15">
        <v>658106828</v>
      </c>
      <c r="N8" s="15">
        <v>879325434</v>
      </c>
      <c r="O8" s="15">
        <v>356990249</v>
      </c>
      <c r="P8" s="15">
        <v>2121950758</v>
      </c>
      <c r="Q8" s="15">
        <v>126336791</v>
      </c>
      <c r="R8" s="15">
        <v>229787602</v>
      </c>
      <c r="S8" s="15">
        <v>119938709</v>
      </c>
      <c r="T8" s="15">
        <v>790573015</v>
      </c>
      <c r="U8" s="15">
        <v>835705987</v>
      </c>
      <c r="V8" s="15">
        <v>1092829880</v>
      </c>
      <c r="W8" s="15">
        <v>170847947</v>
      </c>
      <c r="X8" s="15">
        <v>157187160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ht="9.75">
      <c r="A9" s="11" t="s">
        <v>56</v>
      </c>
      <c r="B9" s="15">
        <f>+B7-B8</f>
        <v>579985</v>
      </c>
      <c r="C9" s="15">
        <f aca="true" t="shared" si="0" ref="C9:X9">+C7-C8</f>
        <v>-41561927</v>
      </c>
      <c r="D9" s="15">
        <f t="shared" si="0"/>
        <v>-155502104</v>
      </c>
      <c r="E9" s="15">
        <f t="shared" si="0"/>
        <v>-14651593</v>
      </c>
      <c r="F9" s="15">
        <f t="shared" si="0"/>
        <v>0</v>
      </c>
      <c r="G9" s="15">
        <f t="shared" si="0"/>
        <v>1650893</v>
      </c>
      <c r="H9" s="15">
        <f t="shared" si="0"/>
        <v>505425</v>
      </c>
      <c r="I9" s="15">
        <f t="shared" si="0"/>
        <v>-30561825</v>
      </c>
      <c r="J9" s="15">
        <f t="shared" si="0"/>
        <v>74861838</v>
      </c>
      <c r="K9" s="15">
        <f t="shared" si="0"/>
        <v>-101556338</v>
      </c>
      <c r="L9" s="15">
        <f t="shared" si="0"/>
        <v>-7903841</v>
      </c>
      <c r="M9" s="15">
        <f t="shared" si="0"/>
        <v>-208023225</v>
      </c>
      <c r="N9" s="15">
        <f t="shared" si="0"/>
        <v>9480208</v>
      </c>
      <c r="O9" s="15">
        <f t="shared" si="0"/>
        <v>-24894369</v>
      </c>
      <c r="P9" s="15">
        <f t="shared" si="0"/>
        <v>-533000005</v>
      </c>
      <c r="Q9" s="15">
        <f t="shared" si="0"/>
        <v>54705</v>
      </c>
      <c r="R9" s="15">
        <f t="shared" si="0"/>
        <v>5235563</v>
      </c>
      <c r="S9" s="15">
        <f t="shared" si="0"/>
        <v>6363169</v>
      </c>
      <c r="T9" s="15">
        <f t="shared" si="0"/>
        <v>16593172</v>
      </c>
      <c r="U9" s="15">
        <f t="shared" si="0"/>
        <v>-132632843</v>
      </c>
      <c r="V9" s="15">
        <f t="shared" si="0"/>
        <v>12576110</v>
      </c>
      <c r="W9" s="15">
        <f t="shared" si="0"/>
        <v>45900635</v>
      </c>
      <c r="X9" s="15">
        <f t="shared" si="0"/>
        <v>5038000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</row>
    <row r="10" spans="1:40" ht="9.75">
      <c r="A10" s="11" t="s">
        <v>57</v>
      </c>
      <c r="B10" s="15">
        <v>396633974</v>
      </c>
      <c r="C10" s="15">
        <v>2981660</v>
      </c>
      <c r="D10" s="15">
        <v>-96965691</v>
      </c>
      <c r="E10" s="15">
        <v>217602</v>
      </c>
      <c r="F10" s="15">
        <v>12</v>
      </c>
      <c r="G10" s="15">
        <v>13810873</v>
      </c>
      <c r="H10" s="15">
        <v>-8069003</v>
      </c>
      <c r="I10" s="15">
        <v>-1012740</v>
      </c>
      <c r="J10" s="15">
        <v>-1991599</v>
      </c>
      <c r="K10" s="15">
        <v>-36632000</v>
      </c>
      <c r="L10" s="15">
        <v>20045210</v>
      </c>
      <c r="M10" s="15">
        <v>7839926</v>
      </c>
      <c r="N10" s="15">
        <v>279224317</v>
      </c>
      <c r="O10" s="15">
        <v>12621689</v>
      </c>
      <c r="P10" s="15">
        <v>6154866</v>
      </c>
      <c r="Q10" s="15">
        <v>-563935</v>
      </c>
      <c r="R10" s="15">
        <v>45547411</v>
      </c>
      <c r="S10" s="15">
        <v>10232746</v>
      </c>
      <c r="T10" s="15">
        <v>11668410</v>
      </c>
      <c r="U10" s="15">
        <v>-66813450</v>
      </c>
      <c r="V10" s="15">
        <v>12395000</v>
      </c>
      <c r="W10" s="15">
        <v>392737</v>
      </c>
      <c r="X10" s="15">
        <v>57688007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</row>
    <row r="11" spans="1:40" ht="9.75">
      <c r="A11" s="11" t="s">
        <v>58</v>
      </c>
      <c r="B11" s="15">
        <v>-40843085</v>
      </c>
      <c r="C11" s="15">
        <v>2699659</v>
      </c>
      <c r="D11" s="15">
        <v>-97878258</v>
      </c>
      <c r="E11" s="15">
        <v>-682594</v>
      </c>
      <c r="F11" s="15">
        <v>12</v>
      </c>
      <c r="G11" s="15">
        <v>13160873</v>
      </c>
      <c r="H11" s="15">
        <v>-12835105</v>
      </c>
      <c r="I11" s="15">
        <v>-8928740</v>
      </c>
      <c r="J11" s="15">
        <v>2883889</v>
      </c>
      <c r="K11" s="15">
        <v>-36632000</v>
      </c>
      <c r="L11" s="15">
        <v>-9781597</v>
      </c>
      <c r="M11" s="15">
        <v>9088827</v>
      </c>
      <c r="N11" s="15">
        <v>279224318</v>
      </c>
      <c r="O11" s="15">
        <v>15101929</v>
      </c>
      <c r="P11" s="15">
        <v>4654867</v>
      </c>
      <c r="Q11" s="15">
        <v>-1034928</v>
      </c>
      <c r="R11" s="15">
        <v>45447411</v>
      </c>
      <c r="S11" s="15">
        <v>10232746</v>
      </c>
      <c r="T11" s="15">
        <v>11089410</v>
      </c>
      <c r="U11" s="15">
        <v>-68378820</v>
      </c>
      <c r="V11" s="15">
        <v>-233000</v>
      </c>
      <c r="W11" s="15">
        <v>-135263</v>
      </c>
      <c r="X11" s="15">
        <v>5688007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</row>
    <row r="12" spans="1:40" ht="9.75">
      <c r="A12" s="11" t="s">
        <v>59</v>
      </c>
      <c r="B12" s="15">
        <f>IF((B144+B145)=0,0,(B146-(B151-(((B148+B149+B150)*(B143/(B144+B145)))-B147))))</f>
        <v>1291119472.2167058</v>
      </c>
      <c r="C12" s="15">
        <f aca="true" t="shared" si="1" ref="C12:X12">IF((C144+C145)=0,0,(C146-(C151-(((C148+C149+C150)*(C143/(C144+C145)))-C147))))</f>
        <v>7243294.851210255</v>
      </c>
      <c r="D12" s="15">
        <f t="shared" si="1"/>
        <v>-281539499.2465088</v>
      </c>
      <c r="E12" s="15">
        <f t="shared" si="1"/>
        <v>511932.0035645515</v>
      </c>
      <c r="F12" s="15">
        <f t="shared" si="1"/>
        <v>-9159532.431653384</v>
      </c>
      <c r="G12" s="15">
        <f t="shared" si="1"/>
        <v>59525888.31269702</v>
      </c>
      <c r="H12" s="15">
        <f t="shared" si="1"/>
        <v>-36936293.23966387</v>
      </c>
      <c r="I12" s="15">
        <f t="shared" si="1"/>
        <v>3550027.656273622</v>
      </c>
      <c r="J12" s="15">
        <f t="shared" si="1"/>
        <v>16219491.386260986</v>
      </c>
      <c r="K12" s="15">
        <f t="shared" si="1"/>
        <v>-218298671.00294495</v>
      </c>
      <c r="L12" s="15">
        <f t="shared" si="1"/>
        <v>28855181.15942029</v>
      </c>
      <c r="M12" s="15">
        <f t="shared" si="1"/>
        <v>90591933.56011412</v>
      </c>
      <c r="N12" s="15">
        <f t="shared" si="1"/>
        <v>-164026109.3429937</v>
      </c>
      <c r="O12" s="15">
        <f t="shared" si="1"/>
        <v>-1216632.5227138996</v>
      </c>
      <c r="P12" s="15">
        <f t="shared" si="1"/>
        <v>-2761780925.27346</v>
      </c>
      <c r="Q12" s="15">
        <f t="shared" si="1"/>
        <v>8363852.389298439</v>
      </c>
      <c r="R12" s="15">
        <f t="shared" si="1"/>
        <v>16838065.234541684</v>
      </c>
      <c r="S12" s="15">
        <f t="shared" si="1"/>
        <v>-4572617</v>
      </c>
      <c r="T12" s="15">
        <f t="shared" si="1"/>
        <v>-142410877.5656965</v>
      </c>
      <c r="U12" s="15">
        <f t="shared" si="1"/>
        <v>-940234217.6376148</v>
      </c>
      <c r="V12" s="15">
        <f t="shared" si="1"/>
        <v>75924354.77803624</v>
      </c>
      <c r="W12" s="15">
        <f t="shared" si="1"/>
        <v>-34580366.21253304</v>
      </c>
      <c r="X12" s="15">
        <f t="shared" si="1"/>
        <v>50076196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1:40" ht="9.75">
      <c r="A13" s="11" t="s">
        <v>60</v>
      </c>
      <c r="B13" s="16">
        <f>IF(((B152+B153+(B154*B155/100))/12)=0,0,B10/((B152+B153+(B154*B155/100))/12))</f>
        <v>0.8554677454122004</v>
      </c>
      <c r="C13" s="16">
        <f aca="true" t="shared" si="2" ref="C13:X13">IF(((C152+C153+(C154*C155/100))/12)=0,0,C10/((C152+C153+(C154*C155/100))/12))</f>
        <v>0.28638045346360375</v>
      </c>
      <c r="D13" s="16">
        <f t="shared" si="2"/>
        <v>-4.258874740973188</v>
      </c>
      <c r="E13" s="16">
        <f t="shared" si="2"/>
        <v>0.01739835127350803</v>
      </c>
      <c r="F13" s="16">
        <f t="shared" si="2"/>
        <v>2.523825774109419E-06</v>
      </c>
      <c r="G13" s="16">
        <f t="shared" si="2"/>
        <v>0.7590792415856025</v>
      </c>
      <c r="H13" s="16">
        <f t="shared" si="2"/>
        <v>-1.0359903522273448</v>
      </c>
      <c r="I13" s="16">
        <f t="shared" si="2"/>
        <v>-0.09364347934597196</v>
      </c>
      <c r="J13" s="16">
        <f t="shared" si="2"/>
        <v>-0.011113072227353648</v>
      </c>
      <c r="K13" s="16">
        <f t="shared" si="2"/>
        <v>-1.1992145197274668</v>
      </c>
      <c r="L13" s="16">
        <f t="shared" si="2"/>
        <v>1.976315681367418</v>
      </c>
      <c r="M13" s="16">
        <f t="shared" si="2"/>
        <v>0.2511549295457001</v>
      </c>
      <c r="N13" s="16">
        <f t="shared" si="2"/>
        <v>4.668245382405982</v>
      </c>
      <c r="O13" s="16">
        <f t="shared" si="2"/>
        <v>0.563726540897044</v>
      </c>
      <c r="P13" s="16">
        <f t="shared" si="2"/>
        <v>0.043375763948211</v>
      </c>
      <c r="Q13" s="16">
        <f t="shared" si="2"/>
        <v>-0.06326952990835202</v>
      </c>
      <c r="R13" s="16">
        <f t="shared" si="2"/>
        <v>2.85173931268625</v>
      </c>
      <c r="S13" s="16">
        <f t="shared" si="2"/>
        <v>1.352194775747142</v>
      </c>
      <c r="T13" s="16">
        <f t="shared" si="2"/>
        <v>0.20097335420687454</v>
      </c>
      <c r="U13" s="16">
        <f t="shared" si="2"/>
        <v>-1.2186378193719318</v>
      </c>
      <c r="V13" s="16">
        <f t="shared" si="2"/>
        <v>0.15307393297450061</v>
      </c>
      <c r="W13" s="16">
        <f t="shared" si="2"/>
        <v>0.03339149994995786</v>
      </c>
      <c r="X13" s="16">
        <f t="shared" si="2"/>
        <v>5.384508172262051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0"/>
    </row>
    <row r="14" spans="1:40" ht="9.75">
      <c r="A14" s="13" t="s">
        <v>61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"/>
    </row>
    <row r="15" spans="1:40" ht="9.75">
      <c r="A15" s="11" t="s">
        <v>62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</row>
    <row r="16" spans="1:40" ht="9.75">
      <c r="A16" s="18" t="s">
        <v>63</v>
      </c>
      <c r="B16" s="19">
        <f>IF(B156=0,0,(B7-B156)*100/B156)</f>
        <v>0.4597523941951924</v>
      </c>
      <c r="C16" s="19">
        <f aca="true" t="shared" si="3" ref="C16:X16">IF(C156=0,0,(C7-C156)*100/C156)</f>
        <v>3.940839906636206</v>
      </c>
      <c r="D16" s="19">
        <f t="shared" si="3"/>
        <v>-6.36442751526828</v>
      </c>
      <c r="E16" s="19">
        <f t="shared" si="3"/>
        <v>9.982824086378058</v>
      </c>
      <c r="F16" s="19">
        <f t="shared" si="3"/>
        <v>12.88508901170543</v>
      </c>
      <c r="G16" s="19">
        <f t="shared" si="3"/>
        <v>6.4344536143526545</v>
      </c>
      <c r="H16" s="19">
        <f t="shared" si="3"/>
        <v>17.987551710434015</v>
      </c>
      <c r="I16" s="19">
        <f t="shared" si="3"/>
        <v>6.239033675595033</v>
      </c>
      <c r="J16" s="19">
        <f t="shared" si="3"/>
        <v>7.147693624346376</v>
      </c>
      <c r="K16" s="19">
        <f t="shared" si="3"/>
        <v>4.142521975700284</v>
      </c>
      <c r="L16" s="19">
        <f t="shared" si="3"/>
        <v>4.984583761562178</v>
      </c>
      <c r="M16" s="19">
        <f t="shared" si="3"/>
        <v>10.053823635298398</v>
      </c>
      <c r="N16" s="19">
        <f t="shared" si="3"/>
        <v>21.39542101700529</v>
      </c>
      <c r="O16" s="19">
        <f t="shared" si="3"/>
        <v>9.34577450154764</v>
      </c>
      <c r="P16" s="19">
        <f t="shared" si="3"/>
        <v>-7.12658573907753</v>
      </c>
      <c r="Q16" s="19">
        <f t="shared" si="3"/>
        <v>-2.050932633181837</v>
      </c>
      <c r="R16" s="19">
        <f t="shared" si="3"/>
        <v>1.0201235935467983</v>
      </c>
      <c r="S16" s="19">
        <f t="shared" si="3"/>
        <v>-42.53091088025474</v>
      </c>
      <c r="T16" s="19">
        <f t="shared" si="3"/>
        <v>2.767215495869493</v>
      </c>
      <c r="U16" s="19">
        <f t="shared" si="3"/>
        <v>2.7629559340714165</v>
      </c>
      <c r="V16" s="19">
        <f t="shared" si="3"/>
        <v>1.512346695973767</v>
      </c>
      <c r="W16" s="19">
        <f t="shared" si="3"/>
        <v>6.704732731695213</v>
      </c>
      <c r="X16" s="19">
        <f t="shared" si="3"/>
        <v>6.526640662963109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/>
    </row>
    <row r="17" spans="1:40" ht="9.75">
      <c r="A17" s="20" t="s">
        <v>64</v>
      </c>
      <c r="B17" s="21">
        <f>IF(B158=0,0,(B157-B158)*100/B158)</f>
        <v>2.1934876260351523</v>
      </c>
      <c r="C17" s="21">
        <f aca="true" t="shared" si="4" ref="C17:X17">IF(C158=0,0,(C157-C158)*100/C158)</f>
        <v>8.624866503932784</v>
      </c>
      <c r="D17" s="21">
        <f t="shared" si="4"/>
        <v>14.744376446690685</v>
      </c>
      <c r="E17" s="21">
        <f t="shared" si="4"/>
        <v>6.397219945904287</v>
      </c>
      <c r="F17" s="21">
        <f t="shared" si="4"/>
        <v>0</v>
      </c>
      <c r="G17" s="21">
        <f t="shared" si="4"/>
        <v>5.299315376779665</v>
      </c>
      <c r="H17" s="21">
        <f t="shared" si="4"/>
        <v>-0.0036299883534474794</v>
      </c>
      <c r="I17" s="21">
        <f t="shared" si="4"/>
        <v>6.38</v>
      </c>
      <c r="J17" s="21">
        <f t="shared" si="4"/>
        <v>5.299999996419007</v>
      </c>
      <c r="K17" s="21">
        <f t="shared" si="4"/>
        <v>6.802881220281531</v>
      </c>
      <c r="L17" s="21">
        <f t="shared" si="4"/>
        <v>0</v>
      </c>
      <c r="M17" s="21">
        <f t="shared" si="4"/>
        <v>15.572753603142395</v>
      </c>
      <c r="N17" s="21">
        <f t="shared" si="4"/>
        <v>2.517797373102592</v>
      </c>
      <c r="O17" s="21">
        <f t="shared" si="4"/>
        <v>4.5818384224950615</v>
      </c>
      <c r="P17" s="21">
        <f t="shared" si="4"/>
        <v>0</v>
      </c>
      <c r="Q17" s="21">
        <f t="shared" si="4"/>
        <v>-0.5651272625164452</v>
      </c>
      <c r="R17" s="21">
        <f t="shared" si="4"/>
        <v>6.358687999077894</v>
      </c>
      <c r="S17" s="21">
        <f t="shared" si="4"/>
        <v>0</v>
      </c>
      <c r="T17" s="21">
        <f t="shared" si="4"/>
        <v>-0.7770225263838338</v>
      </c>
      <c r="U17" s="21">
        <f t="shared" si="4"/>
        <v>3.401983371542186</v>
      </c>
      <c r="V17" s="21">
        <f t="shared" si="4"/>
        <v>7.749130314318259</v>
      </c>
      <c r="W17" s="21">
        <f t="shared" si="4"/>
        <v>5.999995209160585</v>
      </c>
      <c r="X17" s="21">
        <f t="shared" si="4"/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</row>
    <row r="18" spans="1:40" ht="9.75">
      <c r="A18" s="20" t="s">
        <v>65</v>
      </c>
      <c r="B18" s="21">
        <f>IF(B160=0,0,(B159-B160)*100/B160)</f>
        <v>6.005927130801429</v>
      </c>
      <c r="C18" s="21">
        <f aca="true" t="shared" si="5" ref="C18:X18">IF(C160=0,0,(C159-C160)*100/C160)</f>
        <v>6.8419804922090535</v>
      </c>
      <c r="D18" s="21">
        <f t="shared" si="5"/>
        <v>-0.22315082333503278</v>
      </c>
      <c r="E18" s="21">
        <f t="shared" si="5"/>
        <v>5.814213811323434</v>
      </c>
      <c r="F18" s="21">
        <f t="shared" si="5"/>
        <v>0</v>
      </c>
      <c r="G18" s="21">
        <f t="shared" si="5"/>
        <v>5.29980540014595</v>
      </c>
      <c r="H18" s="21">
        <f t="shared" si="5"/>
        <v>8.505601126310761</v>
      </c>
      <c r="I18" s="21">
        <f t="shared" si="5"/>
        <v>6.350001131678455</v>
      </c>
      <c r="J18" s="21">
        <f t="shared" si="5"/>
        <v>7.320000022755517</v>
      </c>
      <c r="K18" s="21">
        <f t="shared" si="5"/>
        <v>-0.9251222763276827</v>
      </c>
      <c r="L18" s="21">
        <f t="shared" si="5"/>
        <v>0</v>
      </c>
      <c r="M18" s="21">
        <f t="shared" si="5"/>
        <v>14.452854956898324</v>
      </c>
      <c r="N18" s="21">
        <f t="shared" si="5"/>
        <v>0.3166138783586784</v>
      </c>
      <c r="O18" s="21">
        <f t="shared" si="5"/>
        <v>7.5835400089623235</v>
      </c>
      <c r="P18" s="21">
        <f t="shared" si="5"/>
        <v>-32.59117792860571</v>
      </c>
      <c r="Q18" s="21">
        <f t="shared" si="5"/>
        <v>-66.87009670370956</v>
      </c>
      <c r="R18" s="21">
        <f t="shared" si="5"/>
        <v>-17.735258456437286</v>
      </c>
      <c r="S18" s="21">
        <f t="shared" si="5"/>
        <v>0</v>
      </c>
      <c r="T18" s="21">
        <f t="shared" si="5"/>
        <v>-1.6686087757650465</v>
      </c>
      <c r="U18" s="21">
        <f t="shared" si="5"/>
        <v>3.777500599897148</v>
      </c>
      <c r="V18" s="21">
        <f t="shared" si="5"/>
        <v>9.405131953669672</v>
      </c>
      <c r="W18" s="21">
        <f t="shared" si="5"/>
        <v>0</v>
      </c>
      <c r="X18" s="21">
        <f t="shared" si="5"/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0"/>
    </row>
    <row r="19" spans="1:40" ht="9.75">
      <c r="A19" s="20" t="s">
        <v>66</v>
      </c>
      <c r="B19" s="21">
        <f>IF(B162=0,0,(B161-B162)*100/B162)</f>
        <v>-5.856150216280779</v>
      </c>
      <c r="C19" s="21">
        <f aca="true" t="shared" si="6" ref="C19:X19">IF(C162=0,0,(C161-C162)*100/C162)</f>
        <v>0.002617101767355897</v>
      </c>
      <c r="D19" s="21">
        <f t="shared" si="6"/>
        <v>-46.39783480360173</v>
      </c>
      <c r="E19" s="21">
        <f t="shared" si="6"/>
        <v>12.163896447443374</v>
      </c>
      <c r="F19" s="21">
        <f t="shared" si="6"/>
        <v>0</v>
      </c>
      <c r="G19" s="21">
        <f t="shared" si="6"/>
        <v>5.303586409395973</v>
      </c>
      <c r="H19" s="21">
        <f t="shared" si="6"/>
        <v>22.03278804966547</v>
      </c>
      <c r="I19" s="21">
        <f t="shared" si="6"/>
        <v>6.399997547456713</v>
      </c>
      <c r="J19" s="21">
        <f t="shared" si="6"/>
        <v>5.300000073744465</v>
      </c>
      <c r="K19" s="21">
        <f t="shared" si="6"/>
        <v>0.189019488561062</v>
      </c>
      <c r="L19" s="21">
        <f t="shared" si="6"/>
        <v>0</v>
      </c>
      <c r="M19" s="21">
        <f t="shared" si="6"/>
        <v>8.243724868759474</v>
      </c>
      <c r="N19" s="21">
        <f t="shared" si="6"/>
        <v>4.999999638895126</v>
      </c>
      <c r="O19" s="21">
        <f t="shared" si="6"/>
        <v>9.841434254580216</v>
      </c>
      <c r="P19" s="21">
        <f t="shared" si="6"/>
        <v>5.999802132580722</v>
      </c>
      <c r="Q19" s="21">
        <f t="shared" si="6"/>
        <v>-3.9436490285224166</v>
      </c>
      <c r="R19" s="21">
        <f t="shared" si="6"/>
        <v>-6.641788686494149</v>
      </c>
      <c r="S19" s="21">
        <f t="shared" si="6"/>
        <v>0</v>
      </c>
      <c r="T19" s="21">
        <f t="shared" si="6"/>
        <v>12.506322594963084</v>
      </c>
      <c r="U19" s="21">
        <f t="shared" si="6"/>
        <v>-6.134944789236658</v>
      </c>
      <c r="V19" s="21">
        <f t="shared" si="6"/>
        <v>-6.865126662748811</v>
      </c>
      <c r="W19" s="21">
        <f t="shared" si="6"/>
        <v>45.599324688025646</v>
      </c>
      <c r="X19" s="21">
        <f t="shared" si="6"/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/>
    </row>
    <row r="20" spans="1:40" ht="9.75">
      <c r="A20" s="20" t="s">
        <v>67</v>
      </c>
      <c r="B20" s="21">
        <f>IF(B164=0,0,(B163-B164)*100/B164)</f>
        <v>2.3049136070293668</v>
      </c>
      <c r="C20" s="21">
        <f aca="true" t="shared" si="7" ref="C20:X20">IF(C164=0,0,(C163-C164)*100/C164)</f>
        <v>1.8018965672008411</v>
      </c>
      <c r="D20" s="21">
        <f t="shared" si="7"/>
        <v>-6.448363329391167</v>
      </c>
      <c r="E20" s="21">
        <f t="shared" si="7"/>
        <v>7.582162901970089</v>
      </c>
      <c r="F20" s="21">
        <f t="shared" si="7"/>
        <v>0</v>
      </c>
      <c r="G20" s="21">
        <f t="shared" si="7"/>
        <v>5.2998106725951395</v>
      </c>
      <c r="H20" s="21">
        <f t="shared" si="7"/>
        <v>25.178192223447315</v>
      </c>
      <c r="I20" s="21">
        <f t="shared" si="7"/>
        <v>6.366939863379098</v>
      </c>
      <c r="J20" s="21">
        <f t="shared" si="7"/>
        <v>6.155613485411029</v>
      </c>
      <c r="K20" s="21">
        <f t="shared" si="7"/>
        <v>0.8280523952397486</v>
      </c>
      <c r="L20" s="21">
        <f t="shared" si="7"/>
        <v>0</v>
      </c>
      <c r="M20" s="21">
        <f t="shared" si="7"/>
        <v>11.731193104915365</v>
      </c>
      <c r="N20" s="21">
        <f t="shared" si="7"/>
        <v>2.437893305970444</v>
      </c>
      <c r="O20" s="21">
        <f t="shared" si="7"/>
        <v>8.266483221099804</v>
      </c>
      <c r="P20" s="21">
        <f t="shared" si="7"/>
        <v>-18.754174237508554</v>
      </c>
      <c r="Q20" s="21">
        <f t="shared" si="7"/>
        <v>-21.855836358444588</v>
      </c>
      <c r="R20" s="21">
        <f t="shared" si="7"/>
        <v>-14.578570121800086</v>
      </c>
      <c r="S20" s="21">
        <f t="shared" si="7"/>
        <v>0</v>
      </c>
      <c r="T20" s="21">
        <f t="shared" si="7"/>
        <v>-0.6853553510341442</v>
      </c>
      <c r="U20" s="21">
        <f t="shared" si="7"/>
        <v>1.6673782499077363</v>
      </c>
      <c r="V20" s="21">
        <f t="shared" si="7"/>
        <v>-0.06887729921652806</v>
      </c>
      <c r="W20" s="21">
        <f t="shared" si="7"/>
        <v>13.817814444131301</v>
      </c>
      <c r="X20" s="21">
        <f t="shared" si="7"/>
        <v>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/>
    </row>
    <row r="21" spans="1:40" ht="9.75">
      <c r="A21" s="20" t="s">
        <v>68</v>
      </c>
      <c r="B21" s="21">
        <f>IF(B166=0,0,(B165-B166)*100/B166)</f>
        <v>-3.337275408839244</v>
      </c>
      <c r="C21" s="21">
        <f aca="true" t="shared" si="8" ref="C21:X21">IF(C166=0,0,(C165-C166)*100/C166)</f>
        <v>17.20708786883987</v>
      </c>
      <c r="D21" s="21">
        <f t="shared" si="8"/>
        <v>15.064972154790803</v>
      </c>
      <c r="E21" s="21">
        <f t="shared" si="8"/>
        <v>12.616404036977356</v>
      </c>
      <c r="F21" s="21">
        <f t="shared" si="8"/>
        <v>13.243164881499002</v>
      </c>
      <c r="G21" s="21">
        <f t="shared" si="8"/>
        <v>12.995167529729619</v>
      </c>
      <c r="H21" s="21">
        <f t="shared" si="8"/>
        <v>10.752523564200535</v>
      </c>
      <c r="I21" s="21">
        <f t="shared" si="8"/>
        <v>11.799942493850036</v>
      </c>
      <c r="J21" s="21">
        <f t="shared" si="8"/>
        <v>13.39213719590143</v>
      </c>
      <c r="K21" s="21">
        <f t="shared" si="8"/>
        <v>15.826962665146082</v>
      </c>
      <c r="L21" s="21">
        <f t="shared" si="8"/>
        <v>4.539242320705345</v>
      </c>
      <c r="M21" s="21">
        <f t="shared" si="8"/>
        <v>8.24905213943488</v>
      </c>
      <c r="N21" s="21">
        <f t="shared" si="8"/>
        <v>10.490797996024323</v>
      </c>
      <c r="O21" s="21">
        <f t="shared" si="8"/>
        <v>9.429645420916575</v>
      </c>
      <c r="P21" s="21">
        <f t="shared" si="8"/>
        <v>8.770689709946945</v>
      </c>
      <c r="Q21" s="21">
        <f t="shared" si="8"/>
        <v>8.545299316376179</v>
      </c>
      <c r="R21" s="21">
        <f t="shared" si="8"/>
        <v>11.483601852311802</v>
      </c>
      <c r="S21" s="21">
        <f t="shared" si="8"/>
        <v>-43.96193506076716</v>
      </c>
      <c r="T21" s="21">
        <f t="shared" si="8"/>
        <v>13.285418703258348</v>
      </c>
      <c r="U21" s="21">
        <f t="shared" si="8"/>
        <v>14.611990503737827</v>
      </c>
      <c r="V21" s="21">
        <f t="shared" si="8"/>
        <v>13.933202373527973</v>
      </c>
      <c r="W21" s="21">
        <f t="shared" si="8"/>
        <v>6.639253594959842</v>
      </c>
      <c r="X21" s="21">
        <f t="shared" si="8"/>
        <v>4.67469482245777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0"/>
    </row>
    <row r="22" spans="1:40" ht="9.75">
      <c r="A22" s="20" t="s">
        <v>69</v>
      </c>
      <c r="B22" s="21">
        <f>IF(B168=0,0,(B167-B168)*100/B168)</f>
        <v>6.88680836475108</v>
      </c>
      <c r="C22" s="21">
        <f aca="true" t="shared" si="9" ref="C22:X22">IF(C168=0,0,(C167-C168)*100/C168)</f>
        <v>6.553320391663289</v>
      </c>
      <c r="D22" s="21">
        <f t="shared" si="9"/>
        <v>-23.103799558514243</v>
      </c>
      <c r="E22" s="21">
        <f t="shared" si="9"/>
        <v>53.44978964989463</v>
      </c>
      <c r="F22" s="21">
        <f t="shared" si="9"/>
        <v>-100</v>
      </c>
      <c r="G22" s="21">
        <f t="shared" si="9"/>
        <v>-33.638296627197</v>
      </c>
      <c r="H22" s="21">
        <f t="shared" si="9"/>
        <v>73.89357353517923</v>
      </c>
      <c r="I22" s="21">
        <f t="shared" si="9"/>
        <v>-53.896216927123625</v>
      </c>
      <c r="J22" s="21">
        <f t="shared" si="9"/>
        <v>4.602601526092077</v>
      </c>
      <c r="K22" s="21">
        <f t="shared" si="9"/>
        <v>-20.076485966556504</v>
      </c>
      <c r="L22" s="21">
        <f t="shared" si="9"/>
        <v>0</v>
      </c>
      <c r="M22" s="21">
        <f t="shared" si="9"/>
        <v>-24.974018632642505</v>
      </c>
      <c r="N22" s="21">
        <f t="shared" si="9"/>
        <v>5.2438634725807</v>
      </c>
      <c r="O22" s="21">
        <f t="shared" si="9"/>
        <v>-34.258463014160824</v>
      </c>
      <c r="P22" s="21">
        <f t="shared" si="9"/>
        <v>3.517790592030853</v>
      </c>
      <c r="Q22" s="21">
        <f t="shared" si="9"/>
        <v>0</v>
      </c>
      <c r="R22" s="21">
        <f t="shared" si="9"/>
        <v>30.082837006595007</v>
      </c>
      <c r="S22" s="21">
        <f t="shared" si="9"/>
        <v>0</v>
      </c>
      <c r="T22" s="21">
        <f t="shared" si="9"/>
        <v>0</v>
      </c>
      <c r="U22" s="21">
        <f t="shared" si="9"/>
        <v>13.417260596372033</v>
      </c>
      <c r="V22" s="21">
        <f t="shared" si="9"/>
        <v>-48.736066991116076</v>
      </c>
      <c r="W22" s="21">
        <f t="shared" si="9"/>
        <v>15.536159600997506</v>
      </c>
      <c r="X22" s="21">
        <f t="shared" si="9"/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0"/>
    </row>
    <row r="23" spans="1:40" ht="9.75">
      <c r="A23" s="20" t="s">
        <v>70</v>
      </c>
      <c r="B23" s="21">
        <f>IF((B144+B145)=0,0,B143*100/(B144+B145))</f>
        <v>83.75119657773904</v>
      </c>
      <c r="C23" s="21">
        <f aca="true" t="shared" si="10" ref="C23:X23">IF((C144+C145)=0,0,C143*100/(C144+C145))</f>
        <v>74.51629915002462</v>
      </c>
      <c r="D23" s="21">
        <f t="shared" si="10"/>
        <v>21.960557545730072</v>
      </c>
      <c r="E23" s="21">
        <f t="shared" si="10"/>
        <v>55.97806347679918</v>
      </c>
      <c r="F23" s="21">
        <f t="shared" si="10"/>
        <v>99.99782841733081</v>
      </c>
      <c r="G23" s="21">
        <f t="shared" si="10"/>
        <v>63.141908236523136</v>
      </c>
      <c r="H23" s="21">
        <f t="shared" si="10"/>
        <v>54.63193110166127</v>
      </c>
      <c r="I23" s="21">
        <f t="shared" si="10"/>
        <v>86.5715075893532</v>
      </c>
      <c r="J23" s="21">
        <f t="shared" si="10"/>
        <v>63.71185027907502</v>
      </c>
      <c r="K23" s="21">
        <f t="shared" si="10"/>
        <v>71.66478229976181</v>
      </c>
      <c r="L23" s="21">
        <f t="shared" si="10"/>
        <v>100.3623188405797</v>
      </c>
      <c r="M23" s="21">
        <f t="shared" si="10"/>
        <v>71.59127558917731</v>
      </c>
      <c r="N23" s="21">
        <f t="shared" si="10"/>
        <v>82.75819921073183</v>
      </c>
      <c r="O23" s="21">
        <f t="shared" si="10"/>
        <v>63.56783038808706</v>
      </c>
      <c r="P23" s="21">
        <f t="shared" si="10"/>
        <v>64.38889426509962</v>
      </c>
      <c r="Q23" s="21">
        <f t="shared" si="10"/>
        <v>68.7889632220862</v>
      </c>
      <c r="R23" s="21">
        <f t="shared" si="10"/>
        <v>72.00740973303395</v>
      </c>
      <c r="S23" s="21">
        <f t="shared" si="10"/>
        <v>100</v>
      </c>
      <c r="T23" s="21">
        <f t="shared" si="10"/>
        <v>88.01604801802074</v>
      </c>
      <c r="U23" s="21">
        <f t="shared" si="10"/>
        <v>61.999709438215454</v>
      </c>
      <c r="V23" s="21">
        <f t="shared" si="10"/>
        <v>81.4967609843831</v>
      </c>
      <c r="W23" s="21">
        <f t="shared" si="10"/>
        <v>56.98392957691432</v>
      </c>
      <c r="X23" s="21">
        <f t="shared" si="10"/>
        <v>100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ht="9.75">
      <c r="A24" s="20" t="s">
        <v>71</v>
      </c>
      <c r="B24" s="21">
        <f>IF(+B185=0,0,+B194*100/B185)</f>
        <v>80.75839015284942</v>
      </c>
      <c r="C24" s="21">
        <f aca="true" t="shared" si="11" ref="C24:X24">IF(+C185=0,0,+C194*100/C185)</f>
        <v>72.25594854400946</v>
      </c>
      <c r="D24" s="21">
        <f t="shared" si="11"/>
        <v>20.647604932482533</v>
      </c>
      <c r="E24" s="21">
        <f t="shared" si="11"/>
        <v>47.649972496862766</v>
      </c>
      <c r="F24" s="21">
        <f t="shared" si="11"/>
        <v>0</v>
      </c>
      <c r="G24" s="21">
        <f t="shared" si="11"/>
        <v>62.642789578015325</v>
      </c>
      <c r="H24" s="21">
        <f t="shared" si="11"/>
        <v>53.26402383765452</v>
      </c>
      <c r="I24" s="21">
        <f t="shared" si="11"/>
        <v>84.49222701102315</v>
      </c>
      <c r="J24" s="21">
        <f t="shared" si="11"/>
        <v>63.37377691633372</v>
      </c>
      <c r="K24" s="21">
        <f t="shared" si="11"/>
        <v>70.14076275790906</v>
      </c>
      <c r="L24" s="21">
        <f t="shared" si="11"/>
        <v>0</v>
      </c>
      <c r="M24" s="21">
        <f t="shared" si="11"/>
        <v>69.60327746225397</v>
      </c>
      <c r="N24" s="21">
        <f t="shared" si="11"/>
        <v>78.56518584724002</v>
      </c>
      <c r="O24" s="21">
        <f t="shared" si="11"/>
        <v>59.41080279274454</v>
      </c>
      <c r="P24" s="21">
        <f t="shared" si="11"/>
        <v>56.854300445837296</v>
      </c>
      <c r="Q24" s="21">
        <f t="shared" si="11"/>
        <v>62.561380706276125</v>
      </c>
      <c r="R24" s="21">
        <f t="shared" si="11"/>
        <v>68.6666268222379</v>
      </c>
      <c r="S24" s="21">
        <f t="shared" si="11"/>
        <v>0</v>
      </c>
      <c r="T24" s="21">
        <f t="shared" si="11"/>
        <v>84.02665420953261</v>
      </c>
      <c r="U24" s="21">
        <f t="shared" si="11"/>
        <v>56.18171539784499</v>
      </c>
      <c r="V24" s="21">
        <f t="shared" si="11"/>
        <v>81.96169391361664</v>
      </c>
      <c r="W24" s="21">
        <f t="shared" si="11"/>
        <v>54.632941170881594</v>
      </c>
      <c r="X24" s="21">
        <f t="shared" si="11"/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</row>
    <row r="25" spans="1:40" ht="9.75">
      <c r="A25" s="20" t="s">
        <v>72</v>
      </c>
      <c r="B25" s="21">
        <f>IF(+B185=0,0,+(B186+B194)*100/B185)</f>
        <v>83.71200615811335</v>
      </c>
      <c r="C25" s="21">
        <f aca="true" t="shared" si="12" ref="C25:X25">IF(+C185=0,0,+(C186+C194)*100/C185)</f>
        <v>72.25594854400946</v>
      </c>
      <c r="D25" s="21">
        <f t="shared" si="12"/>
        <v>20.647604932482533</v>
      </c>
      <c r="E25" s="21">
        <f t="shared" si="12"/>
        <v>47.649972496862766</v>
      </c>
      <c r="F25" s="21">
        <f t="shared" si="12"/>
        <v>0</v>
      </c>
      <c r="G25" s="21">
        <f t="shared" si="12"/>
        <v>62.642789578015325</v>
      </c>
      <c r="H25" s="21">
        <f t="shared" si="12"/>
        <v>53.26402383765452</v>
      </c>
      <c r="I25" s="21">
        <f t="shared" si="12"/>
        <v>84.49222701102315</v>
      </c>
      <c r="J25" s="21">
        <f t="shared" si="12"/>
        <v>63.37377691633372</v>
      </c>
      <c r="K25" s="21">
        <f t="shared" si="12"/>
        <v>70.14076275790906</v>
      </c>
      <c r="L25" s="21">
        <f t="shared" si="12"/>
        <v>0</v>
      </c>
      <c r="M25" s="21">
        <f t="shared" si="12"/>
        <v>69.60327746225397</v>
      </c>
      <c r="N25" s="21">
        <f t="shared" si="12"/>
        <v>78.56518584724002</v>
      </c>
      <c r="O25" s="21">
        <f t="shared" si="12"/>
        <v>59.41080279274454</v>
      </c>
      <c r="P25" s="21">
        <f t="shared" si="12"/>
        <v>56.854300445837296</v>
      </c>
      <c r="Q25" s="21">
        <f t="shared" si="12"/>
        <v>62.561380706276125</v>
      </c>
      <c r="R25" s="21">
        <f t="shared" si="12"/>
        <v>68.6666268222379</v>
      </c>
      <c r="S25" s="21">
        <f t="shared" si="12"/>
        <v>0</v>
      </c>
      <c r="T25" s="21">
        <f t="shared" si="12"/>
        <v>84.02665420953261</v>
      </c>
      <c r="U25" s="21">
        <f t="shared" si="12"/>
        <v>56.18171539784499</v>
      </c>
      <c r="V25" s="21">
        <f t="shared" si="12"/>
        <v>81.98375625105996</v>
      </c>
      <c r="W25" s="21">
        <f t="shared" si="12"/>
        <v>54.632941170881594</v>
      </c>
      <c r="X25" s="21">
        <f t="shared" si="12"/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"/>
    </row>
    <row r="26" spans="1:40" ht="9.75">
      <c r="A26" s="20" t="s">
        <v>73</v>
      </c>
      <c r="B26" s="21">
        <f>IF(+B7=0,0,+B184*100/B7)</f>
        <v>56.12990849084676</v>
      </c>
      <c r="C26" s="21">
        <f aca="true" t="shared" si="13" ref="C26:X26">IF(+C7=0,0,+C184*100/C7)</f>
        <v>18.271754959148595</v>
      </c>
      <c r="D26" s="21">
        <f t="shared" si="13"/>
        <v>15.50613120659516</v>
      </c>
      <c r="E26" s="21">
        <f t="shared" si="13"/>
        <v>29.125819722817084</v>
      </c>
      <c r="F26" s="21">
        <f t="shared" si="13"/>
        <v>3.0642867597546934</v>
      </c>
      <c r="G26" s="21">
        <f t="shared" si="13"/>
        <v>115.55066796794483</v>
      </c>
      <c r="H26" s="21">
        <f t="shared" si="13"/>
        <v>46.302648356081534</v>
      </c>
      <c r="I26" s="21">
        <f t="shared" si="13"/>
        <v>23.2992392458883</v>
      </c>
      <c r="J26" s="21">
        <f t="shared" si="13"/>
        <v>163.83580415863057</v>
      </c>
      <c r="K26" s="21">
        <f t="shared" si="13"/>
        <v>1.0921074369386212</v>
      </c>
      <c r="L26" s="21">
        <f t="shared" si="13"/>
        <v>0.35972620407275324</v>
      </c>
      <c r="M26" s="21">
        <f t="shared" si="13"/>
        <v>60.96798065314101</v>
      </c>
      <c r="N26" s="21">
        <f t="shared" si="13"/>
        <v>13.008323590277119</v>
      </c>
      <c r="O26" s="21">
        <f t="shared" si="13"/>
        <v>91.0457934618159</v>
      </c>
      <c r="P26" s="21">
        <f t="shared" si="13"/>
        <v>38.04882648870868</v>
      </c>
      <c r="Q26" s="21">
        <f t="shared" si="13"/>
        <v>154.81426060500146</v>
      </c>
      <c r="R26" s="21">
        <f t="shared" si="13"/>
        <v>53.507910167068</v>
      </c>
      <c r="S26" s="21">
        <f t="shared" si="13"/>
        <v>0.3562892390246169</v>
      </c>
      <c r="T26" s="21">
        <f t="shared" si="13"/>
        <v>13.089514241507741</v>
      </c>
      <c r="U26" s="21">
        <f t="shared" si="13"/>
        <v>31.555614361512294</v>
      </c>
      <c r="V26" s="21">
        <f t="shared" si="13"/>
        <v>37.51010974709844</v>
      </c>
      <c r="W26" s="21">
        <f t="shared" si="13"/>
        <v>33.375667943239414</v>
      </c>
      <c r="X26" s="21">
        <f t="shared" si="13"/>
        <v>5.764065204189042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/>
    </row>
    <row r="27" spans="1:40" ht="9.75">
      <c r="A27" s="20" t="s">
        <v>74</v>
      </c>
      <c r="B27" s="21">
        <f>IF(+B144=0,0,+B192*100/B144)</f>
        <v>73.5087510203975</v>
      </c>
      <c r="C27" s="21">
        <f aca="true" t="shared" si="14" ref="C27:X27">IF(+C144=0,0,+C192*100/C144)</f>
        <v>35.76842876664302</v>
      </c>
      <c r="D27" s="21">
        <f t="shared" si="14"/>
        <v>26.403217317372704</v>
      </c>
      <c r="E27" s="21">
        <f t="shared" si="14"/>
        <v>73.4783806520022</v>
      </c>
      <c r="F27" s="21">
        <f t="shared" si="14"/>
        <v>0</v>
      </c>
      <c r="G27" s="21">
        <f t="shared" si="14"/>
        <v>201.04396984373423</v>
      </c>
      <c r="H27" s="21">
        <f t="shared" si="14"/>
        <v>127.43069012761472</v>
      </c>
      <c r="I27" s="21">
        <f t="shared" si="14"/>
        <v>46.45267652823367</v>
      </c>
      <c r="J27" s="21">
        <f t="shared" si="14"/>
        <v>255.98282076201218</v>
      </c>
      <c r="K27" s="21">
        <f t="shared" si="14"/>
        <v>1.9561730029436042</v>
      </c>
      <c r="L27" s="21">
        <f t="shared" si="14"/>
        <v>0</v>
      </c>
      <c r="M27" s="21">
        <f t="shared" si="14"/>
        <v>116.06477810352128</v>
      </c>
      <c r="N27" s="21">
        <f t="shared" si="14"/>
        <v>20.43401910162609</v>
      </c>
      <c r="O27" s="21">
        <f t="shared" si="14"/>
        <v>169.68902241895185</v>
      </c>
      <c r="P27" s="21">
        <f t="shared" si="14"/>
        <v>79.95216919996354</v>
      </c>
      <c r="Q27" s="21">
        <f t="shared" si="14"/>
        <v>484.96592943880734</v>
      </c>
      <c r="R27" s="21">
        <f t="shared" si="14"/>
        <v>110.41398729206568</v>
      </c>
      <c r="S27" s="21">
        <f t="shared" si="14"/>
        <v>0</v>
      </c>
      <c r="T27" s="21">
        <f t="shared" si="14"/>
        <v>18.1883330014573</v>
      </c>
      <c r="U27" s="21">
        <f t="shared" si="14"/>
        <v>49.38977069711235</v>
      </c>
      <c r="V27" s="21">
        <f t="shared" si="14"/>
        <v>47.4571011733151</v>
      </c>
      <c r="W27" s="21">
        <f t="shared" si="14"/>
        <v>73.90484374087731</v>
      </c>
      <c r="X27" s="21">
        <f t="shared" si="14"/>
        <v>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</row>
    <row r="28" spans="1:40" ht="9.75">
      <c r="A28" s="11" t="s">
        <v>75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</row>
    <row r="29" spans="1:40" ht="9.75">
      <c r="A29" s="18" t="s">
        <v>76</v>
      </c>
      <c r="B29" s="19">
        <f>IF(B169=0,0,(B8-B169)*100/B169)</f>
        <v>2.541330981336421</v>
      </c>
      <c r="C29" s="19">
        <f aca="true" t="shared" si="15" ref="C29:X29">IF(C169=0,0,(C8-C169)*100/C169)</f>
        <v>9.584562638487592</v>
      </c>
      <c r="D29" s="19">
        <f t="shared" si="15"/>
        <v>15.227613309144724</v>
      </c>
      <c r="E29" s="19">
        <f t="shared" si="15"/>
        <v>19.076658825776338</v>
      </c>
      <c r="F29" s="19">
        <f t="shared" si="15"/>
        <v>12.56968120421125</v>
      </c>
      <c r="G29" s="19">
        <f t="shared" si="15"/>
        <v>10.756406751560455</v>
      </c>
      <c r="H29" s="19">
        <f t="shared" si="15"/>
        <v>17.427920882688742</v>
      </c>
      <c r="I29" s="19">
        <f t="shared" si="15"/>
        <v>8.496479765692529</v>
      </c>
      <c r="J29" s="19">
        <f t="shared" si="15"/>
        <v>3.9871616351185235</v>
      </c>
      <c r="K29" s="19">
        <f t="shared" si="15"/>
        <v>3.8726587764331213</v>
      </c>
      <c r="L29" s="19">
        <f t="shared" si="15"/>
        <v>11.431541297574185</v>
      </c>
      <c r="M29" s="19">
        <f t="shared" si="15"/>
        <v>60.735106088746534</v>
      </c>
      <c r="N29" s="19">
        <f t="shared" si="15"/>
        <v>20.10058918076816</v>
      </c>
      <c r="O29" s="19">
        <f t="shared" si="15"/>
        <v>5.9574534418469</v>
      </c>
      <c r="P29" s="19">
        <f t="shared" si="15"/>
        <v>-5.5179837649752095</v>
      </c>
      <c r="Q29" s="19">
        <f t="shared" si="15"/>
        <v>-2.0359743057887254</v>
      </c>
      <c r="R29" s="19">
        <f t="shared" si="15"/>
        <v>2.9877640752888346</v>
      </c>
      <c r="S29" s="19">
        <f t="shared" si="15"/>
        <v>-45.366205126690254</v>
      </c>
      <c r="T29" s="19">
        <f t="shared" si="15"/>
        <v>2.0070567009372486</v>
      </c>
      <c r="U29" s="19">
        <f t="shared" si="15"/>
        <v>6.4497898701042145</v>
      </c>
      <c r="V29" s="19">
        <f t="shared" si="15"/>
        <v>1.815312352741356</v>
      </c>
      <c r="W29" s="19">
        <f t="shared" si="15"/>
        <v>-19.98916288542037</v>
      </c>
      <c r="X29" s="19">
        <f t="shared" si="15"/>
        <v>1.619554957913655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0"/>
    </row>
    <row r="30" spans="1:40" ht="9.75">
      <c r="A30" s="20" t="s">
        <v>77</v>
      </c>
      <c r="B30" s="21">
        <f>IF(B171=0,0,(B170-B171)*100/B171)</f>
        <v>14.070415570374943</v>
      </c>
      <c r="C30" s="21">
        <f aca="true" t="shared" si="16" ref="C30:X30">IF(C171=0,0,(C170-C171)*100/C171)</f>
        <v>5.069804957334417</v>
      </c>
      <c r="D30" s="21">
        <f t="shared" si="16"/>
        <v>5.1910924186094825</v>
      </c>
      <c r="E30" s="21">
        <f t="shared" si="16"/>
        <v>11.114860140515205</v>
      </c>
      <c r="F30" s="21">
        <f t="shared" si="16"/>
        <v>9.217823661852096</v>
      </c>
      <c r="G30" s="21">
        <f t="shared" si="16"/>
        <v>5.298539115909134</v>
      </c>
      <c r="H30" s="21">
        <f t="shared" si="16"/>
        <v>7.0749835025184975</v>
      </c>
      <c r="I30" s="21">
        <f t="shared" si="16"/>
        <v>7.56324351540448</v>
      </c>
      <c r="J30" s="21">
        <f t="shared" si="16"/>
        <v>7.999999834898831</v>
      </c>
      <c r="K30" s="21">
        <f t="shared" si="16"/>
        <v>6.775446501769611</v>
      </c>
      <c r="L30" s="21">
        <f t="shared" si="16"/>
        <v>18.716012731398884</v>
      </c>
      <c r="M30" s="21">
        <f t="shared" si="16"/>
        <v>13.4349678323721</v>
      </c>
      <c r="N30" s="21">
        <f t="shared" si="16"/>
        <v>20.016022360154373</v>
      </c>
      <c r="O30" s="21">
        <f t="shared" si="16"/>
        <v>12.212018722489342</v>
      </c>
      <c r="P30" s="21">
        <f t="shared" si="16"/>
        <v>7.446823595032115</v>
      </c>
      <c r="Q30" s="21">
        <f t="shared" si="16"/>
        <v>4.585311142346979</v>
      </c>
      <c r="R30" s="21">
        <f t="shared" si="16"/>
        <v>5.764194825435135</v>
      </c>
      <c r="S30" s="21">
        <f t="shared" si="16"/>
        <v>13.751202104751243</v>
      </c>
      <c r="T30" s="21">
        <f t="shared" si="16"/>
        <v>12.098939548836897</v>
      </c>
      <c r="U30" s="21">
        <f t="shared" si="16"/>
        <v>6.9999996725739875</v>
      </c>
      <c r="V30" s="21">
        <f t="shared" si="16"/>
        <v>13.295178601257318</v>
      </c>
      <c r="W30" s="21">
        <f t="shared" si="16"/>
        <v>15.147660522858443</v>
      </c>
      <c r="X30" s="21">
        <f t="shared" si="16"/>
        <v>4.4368908862572525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/>
    </row>
    <row r="31" spans="1:40" ht="9.75">
      <c r="A31" s="20" t="s">
        <v>78</v>
      </c>
      <c r="B31" s="21">
        <f>IF(B170=0,0,B172*100/B170)</f>
        <v>4.17810778824288</v>
      </c>
      <c r="C31" s="21">
        <f aca="true" t="shared" si="17" ref="C31:X31">IF(C170=0,0,C172*100/C170)</f>
        <v>4.652401323413443</v>
      </c>
      <c r="D31" s="21">
        <f t="shared" si="17"/>
        <v>1.354120960254503</v>
      </c>
      <c r="E31" s="21">
        <f t="shared" si="17"/>
        <v>4.982224125065424</v>
      </c>
      <c r="F31" s="21">
        <f t="shared" si="17"/>
        <v>0</v>
      </c>
      <c r="G31" s="21">
        <f t="shared" si="17"/>
        <v>3.2233893870257506</v>
      </c>
      <c r="H31" s="21">
        <f t="shared" si="17"/>
        <v>7.0879803248447475</v>
      </c>
      <c r="I31" s="21">
        <f t="shared" si="17"/>
        <v>3.0612112200109465</v>
      </c>
      <c r="J31" s="21">
        <f t="shared" si="17"/>
        <v>6.056491109358691</v>
      </c>
      <c r="K31" s="21">
        <f t="shared" si="17"/>
        <v>4.692228239120173</v>
      </c>
      <c r="L31" s="21">
        <f t="shared" si="17"/>
        <v>0</v>
      </c>
      <c r="M31" s="21">
        <f t="shared" si="17"/>
        <v>1.2712176667010826</v>
      </c>
      <c r="N31" s="21">
        <f t="shared" si="17"/>
        <v>2.285902134743924</v>
      </c>
      <c r="O31" s="21">
        <f t="shared" si="17"/>
        <v>2.9760185982380225</v>
      </c>
      <c r="P31" s="21">
        <f t="shared" si="17"/>
        <v>4.969500266392883</v>
      </c>
      <c r="Q31" s="21">
        <f t="shared" si="17"/>
        <v>6.16891447103737</v>
      </c>
      <c r="R31" s="21">
        <f t="shared" si="17"/>
        <v>4.840236590145556</v>
      </c>
      <c r="S31" s="21">
        <f t="shared" si="17"/>
        <v>0.794415522959075</v>
      </c>
      <c r="T31" s="21">
        <f t="shared" si="17"/>
        <v>7.075392356207371</v>
      </c>
      <c r="U31" s="21">
        <f t="shared" si="17"/>
        <v>3.0056045568749283</v>
      </c>
      <c r="V31" s="21">
        <f t="shared" si="17"/>
        <v>0.007656787620146375</v>
      </c>
      <c r="W31" s="21">
        <f t="shared" si="17"/>
        <v>1.912378764290885</v>
      </c>
      <c r="X31" s="21">
        <f t="shared" si="17"/>
        <v>0.8854755182416901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0"/>
    </row>
    <row r="32" spans="1:40" ht="9.75">
      <c r="A32" s="20" t="s">
        <v>79</v>
      </c>
      <c r="B32" s="21">
        <f>IF(B174=0,0,(B173-B174)*100/B174)</f>
        <v>6.690270025510489</v>
      </c>
      <c r="C32" s="21">
        <f aca="true" t="shared" si="18" ref="C32:X32">IF(C174=0,0,(C173-C174)*100/C174)</f>
        <v>33.50275723244512</v>
      </c>
      <c r="D32" s="21">
        <f t="shared" si="18"/>
        <v>0.673718900606289</v>
      </c>
      <c r="E32" s="21">
        <f t="shared" si="18"/>
        <v>18.067405770655128</v>
      </c>
      <c r="F32" s="21">
        <f t="shared" si="18"/>
        <v>0</v>
      </c>
      <c r="G32" s="21">
        <f t="shared" si="18"/>
        <v>8.86487404795269</v>
      </c>
      <c r="H32" s="21">
        <f t="shared" si="18"/>
        <v>11.181114034762627</v>
      </c>
      <c r="I32" s="21">
        <f t="shared" si="18"/>
        <v>0.06639642158233157</v>
      </c>
      <c r="J32" s="21">
        <f t="shared" si="18"/>
        <v>7.31999995583252</v>
      </c>
      <c r="K32" s="21">
        <f t="shared" si="18"/>
        <v>-100</v>
      </c>
      <c r="L32" s="21">
        <f t="shared" si="18"/>
        <v>0</v>
      </c>
      <c r="M32" s="21">
        <f t="shared" si="18"/>
        <v>3.9590395177790128</v>
      </c>
      <c r="N32" s="21">
        <f t="shared" si="18"/>
        <v>-2.3806208089735894</v>
      </c>
      <c r="O32" s="21">
        <f t="shared" si="18"/>
        <v>6.800153294048799</v>
      </c>
      <c r="P32" s="21">
        <f t="shared" si="18"/>
        <v>3.591160220994475</v>
      </c>
      <c r="Q32" s="21">
        <f t="shared" si="18"/>
        <v>0.007808229874287499</v>
      </c>
      <c r="R32" s="21">
        <f t="shared" si="18"/>
        <v>-0.48590843862390304</v>
      </c>
      <c r="S32" s="21">
        <f t="shared" si="18"/>
        <v>0</v>
      </c>
      <c r="T32" s="21">
        <f t="shared" si="18"/>
        <v>5.117140143412113</v>
      </c>
      <c r="U32" s="21">
        <f t="shared" si="18"/>
        <v>65.89901490196078</v>
      </c>
      <c r="V32" s="21">
        <f t="shared" si="18"/>
        <v>5.699618489500536</v>
      </c>
      <c r="W32" s="21">
        <f t="shared" si="18"/>
        <v>-37.5</v>
      </c>
      <c r="X32" s="21">
        <f t="shared" si="18"/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0"/>
    </row>
    <row r="33" spans="1:40" ht="9.75">
      <c r="A33" s="20" t="s">
        <v>80</v>
      </c>
      <c r="B33" s="21">
        <f>IF(B176=0,0,(B175-B176)*100/B176)</f>
        <v>6.5544703069357855</v>
      </c>
      <c r="C33" s="21">
        <f aca="true" t="shared" si="19" ref="C33:X33">IF(C176=0,0,(C175-C176)*100/C176)</f>
        <v>-59.0390227038505</v>
      </c>
      <c r="D33" s="21">
        <f t="shared" si="19"/>
        <v>13.603212912702514</v>
      </c>
      <c r="E33" s="21">
        <f t="shared" si="19"/>
        <v>0</v>
      </c>
      <c r="F33" s="21">
        <f t="shared" si="19"/>
        <v>0</v>
      </c>
      <c r="G33" s="21">
        <f t="shared" si="19"/>
        <v>-47.35359368947424</v>
      </c>
      <c r="H33" s="21">
        <f t="shared" si="19"/>
        <v>9100</v>
      </c>
      <c r="I33" s="21">
        <f t="shared" si="19"/>
        <v>6.0606060606060606</v>
      </c>
      <c r="J33" s="21">
        <f t="shared" si="19"/>
        <v>9.000000063719604</v>
      </c>
      <c r="K33" s="21">
        <f t="shared" si="19"/>
        <v>-100</v>
      </c>
      <c r="L33" s="21">
        <f t="shared" si="19"/>
        <v>0</v>
      </c>
      <c r="M33" s="21">
        <f t="shared" si="19"/>
        <v>0</v>
      </c>
      <c r="N33" s="21">
        <f t="shared" si="19"/>
        <v>0</v>
      </c>
      <c r="O33" s="21">
        <f t="shared" si="19"/>
        <v>3.4223392252726588</v>
      </c>
      <c r="P33" s="21">
        <f t="shared" si="19"/>
        <v>6.926841401715765</v>
      </c>
      <c r="Q33" s="21">
        <f t="shared" si="19"/>
        <v>-33.31945022907122</v>
      </c>
      <c r="R33" s="21">
        <f t="shared" si="19"/>
        <v>20.69</v>
      </c>
      <c r="S33" s="21">
        <f t="shared" si="19"/>
        <v>0</v>
      </c>
      <c r="T33" s="21">
        <f t="shared" si="19"/>
        <v>0</v>
      </c>
      <c r="U33" s="21">
        <f t="shared" si="19"/>
        <v>22.705826530612246</v>
      </c>
      <c r="V33" s="21">
        <f t="shared" si="19"/>
        <v>-11.546944978350092</v>
      </c>
      <c r="W33" s="21">
        <f t="shared" si="19"/>
        <v>-25</v>
      </c>
      <c r="X33" s="21">
        <f t="shared" si="19"/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0"/>
    </row>
    <row r="34" spans="1:40" ht="9.75">
      <c r="A34" s="20" t="s">
        <v>81</v>
      </c>
      <c r="B34" s="21">
        <f>IF((B8-B153-B178)=0,0,B170*100/(B8-B153-B178))</f>
        <v>35.124180573023466</v>
      </c>
      <c r="C34" s="21">
        <f aca="true" t="shared" si="20" ref="C34:X34">IF((C8-C153-C178)=0,0,C170*100/(C8-C153-C178))</f>
        <v>41.90562498839227</v>
      </c>
      <c r="D34" s="21">
        <f t="shared" si="20"/>
        <v>40.26207595948511</v>
      </c>
      <c r="E34" s="21">
        <f t="shared" si="20"/>
        <v>49.09703013357077</v>
      </c>
      <c r="F34" s="21">
        <f t="shared" si="20"/>
        <v>66.60376961352856</v>
      </c>
      <c r="G34" s="21">
        <f t="shared" si="20"/>
        <v>48.58846822731136</v>
      </c>
      <c r="H34" s="21">
        <f t="shared" si="20"/>
        <v>40.12059615707074</v>
      </c>
      <c r="I34" s="21">
        <f t="shared" si="20"/>
        <v>42.7719582692438</v>
      </c>
      <c r="J34" s="21">
        <f t="shared" si="20"/>
        <v>34.2769767820505</v>
      </c>
      <c r="K34" s="21">
        <f t="shared" si="20"/>
        <v>43.484782936987806</v>
      </c>
      <c r="L34" s="21">
        <f t="shared" si="20"/>
        <v>63.29454916255108</v>
      </c>
      <c r="M34" s="21">
        <f t="shared" si="20"/>
        <v>57.166859162372475</v>
      </c>
      <c r="N34" s="21">
        <f t="shared" si="20"/>
        <v>35.983480276495904</v>
      </c>
      <c r="O34" s="21">
        <f t="shared" si="20"/>
        <v>43.20193186562905</v>
      </c>
      <c r="P34" s="21">
        <f t="shared" si="20"/>
        <v>30.585154479269534</v>
      </c>
      <c r="Q34" s="21">
        <f t="shared" si="20"/>
        <v>53.908163970599276</v>
      </c>
      <c r="R34" s="21">
        <f t="shared" si="20"/>
        <v>42.247630808094286</v>
      </c>
      <c r="S34" s="21">
        <f t="shared" si="20"/>
        <v>55.40899882893193</v>
      </c>
      <c r="T34" s="21">
        <f t="shared" si="20"/>
        <v>35.78965089111908</v>
      </c>
      <c r="U34" s="21">
        <f t="shared" si="20"/>
        <v>31.503173192138757</v>
      </c>
      <c r="V34" s="21">
        <f t="shared" si="20"/>
        <v>33.867957620403836</v>
      </c>
      <c r="W34" s="21">
        <f t="shared" si="20"/>
        <v>60.47573404764004</v>
      </c>
      <c r="X34" s="21">
        <f t="shared" si="20"/>
        <v>65.47319893216844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0"/>
    </row>
    <row r="35" spans="1:40" ht="20.25">
      <c r="A35" s="20" t="s">
        <v>82</v>
      </c>
      <c r="B35" s="21">
        <f>IF((B8-B153-B178)=0,0,B179*100/(B8-B153-B178))</f>
        <v>14.666086123162454</v>
      </c>
      <c r="C35" s="21">
        <f aca="true" t="shared" si="21" ref="C35:X35">IF((C8-C153-C178)=0,0,C179*100/(C8-C153-C178))</f>
        <v>0</v>
      </c>
      <c r="D35" s="21">
        <f t="shared" si="21"/>
        <v>0</v>
      </c>
      <c r="E35" s="21">
        <f t="shared" si="21"/>
        <v>4.56150339411963</v>
      </c>
      <c r="F35" s="21">
        <f t="shared" si="21"/>
        <v>9.42536211208469</v>
      </c>
      <c r="G35" s="21">
        <f t="shared" si="21"/>
        <v>1.9731619993392129</v>
      </c>
      <c r="H35" s="21">
        <f t="shared" si="21"/>
        <v>6.614018493713373</v>
      </c>
      <c r="I35" s="21">
        <f t="shared" si="21"/>
        <v>0</v>
      </c>
      <c r="J35" s="21">
        <f t="shared" si="21"/>
        <v>4.868852895701116</v>
      </c>
      <c r="K35" s="21">
        <f t="shared" si="21"/>
        <v>8.088707943519049</v>
      </c>
      <c r="L35" s="21">
        <f t="shared" si="21"/>
        <v>7.280212463188013</v>
      </c>
      <c r="M35" s="21">
        <f t="shared" si="21"/>
        <v>0.07883293053271896</v>
      </c>
      <c r="N35" s="21">
        <f t="shared" si="21"/>
        <v>16.410051759446354</v>
      </c>
      <c r="O35" s="21">
        <f t="shared" si="21"/>
        <v>2.933062660054257</v>
      </c>
      <c r="P35" s="21">
        <f t="shared" si="21"/>
        <v>4.487281348337864</v>
      </c>
      <c r="Q35" s="21">
        <f t="shared" si="21"/>
        <v>1.988896015256018</v>
      </c>
      <c r="R35" s="21">
        <f t="shared" si="21"/>
        <v>7.025331037049282</v>
      </c>
      <c r="S35" s="21">
        <f t="shared" si="21"/>
        <v>0</v>
      </c>
      <c r="T35" s="21">
        <f t="shared" si="21"/>
        <v>14.154210200612255</v>
      </c>
      <c r="U35" s="21">
        <f t="shared" si="21"/>
        <v>4.5507231087282385</v>
      </c>
      <c r="V35" s="21">
        <f t="shared" si="21"/>
        <v>11.348160094889863</v>
      </c>
      <c r="W35" s="21">
        <f t="shared" si="21"/>
        <v>0</v>
      </c>
      <c r="X35" s="21">
        <f t="shared" si="21"/>
        <v>2.215539671629042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0"/>
    </row>
    <row r="36" spans="1:40" ht="9.75">
      <c r="A36" s="20" t="s">
        <v>83</v>
      </c>
      <c r="B36" s="21">
        <f>IF(B144=0,0,B153*100/B144)</f>
        <v>7.356948567776626</v>
      </c>
      <c r="C36" s="21">
        <f aca="true" t="shared" si="22" ref="C36:X36">IF(C144=0,0,C153*100/C144)</f>
        <v>32.48612239974212</v>
      </c>
      <c r="D36" s="21">
        <f t="shared" si="22"/>
        <v>30.533873324229138</v>
      </c>
      <c r="E36" s="21">
        <f t="shared" si="22"/>
        <v>30.688383843848392</v>
      </c>
      <c r="F36" s="21">
        <f t="shared" si="22"/>
        <v>0</v>
      </c>
      <c r="G36" s="21">
        <f t="shared" si="22"/>
        <v>32.541346452113245</v>
      </c>
      <c r="H36" s="21">
        <f t="shared" si="22"/>
        <v>2.563736790760946</v>
      </c>
      <c r="I36" s="21">
        <f t="shared" si="22"/>
        <v>8.096037909206439</v>
      </c>
      <c r="J36" s="21">
        <f t="shared" si="22"/>
        <v>8.910460834465924</v>
      </c>
      <c r="K36" s="21">
        <f t="shared" si="22"/>
        <v>19.468282274518355</v>
      </c>
      <c r="L36" s="21">
        <f t="shared" si="22"/>
        <v>0</v>
      </c>
      <c r="M36" s="21">
        <f t="shared" si="22"/>
        <v>23.68596068164877</v>
      </c>
      <c r="N36" s="21">
        <f t="shared" si="22"/>
        <v>20.89552451050783</v>
      </c>
      <c r="O36" s="21">
        <f t="shared" si="22"/>
        <v>31.089630749649668</v>
      </c>
      <c r="P36" s="21">
        <f t="shared" si="22"/>
        <v>33.36884806528</v>
      </c>
      <c r="Q36" s="21">
        <f t="shared" si="22"/>
        <v>10.82762838691551</v>
      </c>
      <c r="R36" s="21">
        <f t="shared" si="22"/>
        <v>19.057615785107185</v>
      </c>
      <c r="S36" s="21">
        <f t="shared" si="22"/>
        <v>0</v>
      </c>
      <c r="T36" s="21">
        <f t="shared" si="22"/>
        <v>1.7443597155872599</v>
      </c>
      <c r="U36" s="21">
        <f t="shared" si="22"/>
        <v>15.9700020751317</v>
      </c>
      <c r="V36" s="21">
        <f t="shared" si="22"/>
        <v>13.496549880796708</v>
      </c>
      <c r="W36" s="21">
        <f t="shared" si="22"/>
        <v>2.55403403802027</v>
      </c>
      <c r="X36" s="21">
        <f t="shared" si="22"/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0"/>
    </row>
    <row r="37" spans="1:40" ht="9.75">
      <c r="A37" s="20" t="s">
        <v>84</v>
      </c>
      <c r="B37" s="21">
        <f>IF(B173=0,0,B180*100/B173)</f>
        <v>7.512739894122374</v>
      </c>
      <c r="C37" s="21">
        <f aca="true" t="shared" si="23" ref="C37:X37">IF(C173=0,0,C180*100/C173)</f>
        <v>0</v>
      </c>
      <c r="D37" s="21">
        <f t="shared" si="23"/>
        <v>0</v>
      </c>
      <c r="E37" s="21">
        <f t="shared" si="23"/>
        <v>0</v>
      </c>
      <c r="F37" s="21">
        <f t="shared" si="23"/>
        <v>0</v>
      </c>
      <c r="G37" s="21">
        <f t="shared" si="23"/>
        <v>0</v>
      </c>
      <c r="H37" s="21">
        <f t="shared" si="23"/>
        <v>0</v>
      </c>
      <c r="I37" s="21">
        <f t="shared" si="23"/>
        <v>0</v>
      </c>
      <c r="J37" s="21">
        <f t="shared" si="23"/>
        <v>0</v>
      </c>
      <c r="K37" s="21">
        <f t="shared" si="23"/>
        <v>0</v>
      </c>
      <c r="L37" s="21">
        <f t="shared" si="23"/>
        <v>0</v>
      </c>
      <c r="M37" s="21">
        <f t="shared" si="23"/>
        <v>0</v>
      </c>
      <c r="N37" s="21">
        <f t="shared" si="23"/>
        <v>0</v>
      </c>
      <c r="O37" s="21">
        <f t="shared" si="23"/>
        <v>0</v>
      </c>
      <c r="P37" s="21">
        <f t="shared" si="23"/>
        <v>0</v>
      </c>
      <c r="Q37" s="21">
        <f t="shared" si="23"/>
        <v>0</v>
      </c>
      <c r="R37" s="21">
        <f t="shared" si="23"/>
        <v>0</v>
      </c>
      <c r="S37" s="21">
        <f t="shared" si="23"/>
        <v>0</v>
      </c>
      <c r="T37" s="21">
        <f t="shared" si="23"/>
        <v>0</v>
      </c>
      <c r="U37" s="21">
        <f t="shared" si="23"/>
        <v>0</v>
      </c>
      <c r="V37" s="21">
        <f t="shared" si="23"/>
        <v>5.351983473035987</v>
      </c>
      <c r="W37" s="21">
        <f t="shared" si="23"/>
        <v>0</v>
      </c>
      <c r="X37" s="21">
        <f t="shared" si="23"/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0"/>
    </row>
    <row r="38" spans="1:40" ht="9.75">
      <c r="A38" s="20" t="s">
        <v>85</v>
      </c>
      <c r="B38" s="21">
        <f>IF(B175=0,0,B181*100/B175)</f>
        <v>39.89919334278107</v>
      </c>
      <c r="C38" s="21">
        <f aca="true" t="shared" si="24" ref="C38:X38">IF(C175=0,0,C181*100/C175)</f>
        <v>0</v>
      </c>
      <c r="D38" s="21">
        <f t="shared" si="24"/>
        <v>0</v>
      </c>
      <c r="E38" s="21">
        <f t="shared" si="24"/>
        <v>0</v>
      </c>
      <c r="F38" s="21">
        <f t="shared" si="24"/>
        <v>0</v>
      </c>
      <c r="G38" s="21">
        <f t="shared" si="24"/>
        <v>0</v>
      </c>
      <c r="H38" s="21">
        <f t="shared" si="24"/>
        <v>0</v>
      </c>
      <c r="I38" s="21">
        <f t="shared" si="24"/>
        <v>0</v>
      </c>
      <c r="J38" s="21">
        <f t="shared" si="24"/>
        <v>0</v>
      </c>
      <c r="K38" s="21">
        <f t="shared" si="24"/>
        <v>0</v>
      </c>
      <c r="L38" s="21">
        <f t="shared" si="24"/>
        <v>0</v>
      </c>
      <c r="M38" s="21">
        <f t="shared" si="24"/>
        <v>0</v>
      </c>
      <c r="N38" s="21">
        <f t="shared" si="24"/>
        <v>0</v>
      </c>
      <c r="O38" s="21">
        <f t="shared" si="24"/>
        <v>0</v>
      </c>
      <c r="P38" s="21">
        <f t="shared" si="24"/>
        <v>0</v>
      </c>
      <c r="Q38" s="21">
        <f t="shared" si="24"/>
        <v>0</v>
      </c>
      <c r="R38" s="21">
        <f t="shared" si="24"/>
        <v>0</v>
      </c>
      <c r="S38" s="21">
        <f t="shared" si="24"/>
        <v>0</v>
      </c>
      <c r="T38" s="21">
        <f t="shared" si="24"/>
        <v>0</v>
      </c>
      <c r="U38" s="21">
        <f t="shared" si="24"/>
        <v>0</v>
      </c>
      <c r="V38" s="21">
        <f t="shared" si="24"/>
        <v>13.56655048315339</v>
      </c>
      <c r="W38" s="21">
        <f t="shared" si="24"/>
        <v>0</v>
      </c>
      <c r="X38" s="21">
        <f t="shared" si="24"/>
        <v>0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0"/>
    </row>
    <row r="39" spans="1:40" ht="9.75">
      <c r="A39" s="20" t="s">
        <v>86</v>
      </c>
      <c r="B39" s="21">
        <f>IF(+B7=0,0,+B170*100/B7)</f>
        <v>30.886466574266212</v>
      </c>
      <c r="C39" s="21">
        <f aca="true" t="shared" si="25" ref="C39:X39">IF(+C7=0,0,+C170*100/C7)</f>
        <v>37.31675329796385</v>
      </c>
      <c r="D39" s="21">
        <f t="shared" si="25"/>
        <v>48.866646946520106</v>
      </c>
      <c r="E39" s="21">
        <f t="shared" si="25"/>
        <v>38.631923616121405</v>
      </c>
      <c r="F39" s="21">
        <f t="shared" si="25"/>
        <v>64.91750181631767</v>
      </c>
      <c r="G39" s="21">
        <f t="shared" si="25"/>
        <v>34.26135393252977</v>
      </c>
      <c r="H39" s="21">
        <f t="shared" si="25"/>
        <v>38.70973633424281</v>
      </c>
      <c r="I39" s="21">
        <f t="shared" si="25"/>
        <v>42.333994101977325</v>
      </c>
      <c r="J39" s="21">
        <f t="shared" si="25"/>
        <v>29.419838463920474</v>
      </c>
      <c r="K39" s="21">
        <f t="shared" si="25"/>
        <v>43.38702223922602</v>
      </c>
      <c r="L39" s="21">
        <f t="shared" si="25"/>
        <v>64.62329751610221</v>
      </c>
      <c r="M39" s="21">
        <f t="shared" si="25"/>
        <v>46.09837475016836</v>
      </c>
      <c r="N39" s="21">
        <f t="shared" si="25"/>
        <v>27.70839229213624</v>
      </c>
      <c r="O39" s="21">
        <f t="shared" si="25"/>
        <v>31.623349557965007</v>
      </c>
      <c r="P39" s="21">
        <f t="shared" si="25"/>
        <v>30.8172854995966</v>
      </c>
      <c r="Q39" s="21">
        <f t="shared" si="25"/>
        <v>51.08182040981618</v>
      </c>
      <c r="R39" s="21">
        <f t="shared" si="25"/>
        <v>36.570569969134745</v>
      </c>
      <c r="S39" s="21">
        <f t="shared" si="25"/>
        <v>50.56890127952017</v>
      </c>
      <c r="T39" s="21">
        <f t="shared" si="25"/>
        <v>33.14667850426197</v>
      </c>
      <c r="U39" s="21">
        <f t="shared" si="25"/>
        <v>31.141884577517015</v>
      </c>
      <c r="V39" s="21">
        <f t="shared" si="25"/>
        <v>27.78874303006084</v>
      </c>
      <c r="W39" s="21">
        <f t="shared" si="25"/>
        <v>45.576247414619765</v>
      </c>
      <c r="X39" s="21">
        <f t="shared" si="25"/>
        <v>62.02730821778817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0"/>
    </row>
    <row r="40" spans="1:40" ht="9.75">
      <c r="A40" s="13" t="s">
        <v>87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0"/>
    </row>
    <row r="41" spans="1:40" s="25" customFormat="1" ht="9.75">
      <c r="A41" s="11" t="s">
        <v>88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</row>
    <row r="42" spans="1:40" s="25" customFormat="1" ht="9.75">
      <c r="A42" s="18" t="s">
        <v>89</v>
      </c>
      <c r="B42" s="26">
        <v>1130454441</v>
      </c>
      <c r="C42" s="26">
        <v>49949000</v>
      </c>
      <c r="D42" s="26">
        <v>44201000</v>
      </c>
      <c r="E42" s="26">
        <v>96598600</v>
      </c>
      <c r="F42" s="26">
        <v>280500</v>
      </c>
      <c r="G42" s="26">
        <v>35179981</v>
      </c>
      <c r="H42" s="26">
        <v>125585950</v>
      </c>
      <c r="I42" s="26">
        <v>22672000</v>
      </c>
      <c r="J42" s="26">
        <v>163406000</v>
      </c>
      <c r="K42" s="26">
        <v>33406000</v>
      </c>
      <c r="L42" s="26">
        <v>4745000</v>
      </c>
      <c r="M42" s="26">
        <v>129720370</v>
      </c>
      <c r="N42" s="26">
        <v>76179000</v>
      </c>
      <c r="O42" s="26">
        <v>64927000</v>
      </c>
      <c r="P42" s="26">
        <v>230321000</v>
      </c>
      <c r="Q42" s="26">
        <v>68698000</v>
      </c>
      <c r="R42" s="26">
        <v>63848274</v>
      </c>
      <c r="S42" s="26">
        <v>800000</v>
      </c>
      <c r="T42" s="26">
        <v>66283400</v>
      </c>
      <c r="U42" s="26">
        <v>102164001</v>
      </c>
      <c r="V42" s="26">
        <v>777867800</v>
      </c>
      <c r="W42" s="26">
        <v>47060800</v>
      </c>
      <c r="X42" s="26">
        <v>5038000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</row>
    <row r="43" spans="1:40" s="25" customFormat="1" ht="9.75">
      <c r="A43" s="20" t="s">
        <v>90</v>
      </c>
      <c r="B43" s="27">
        <v>118771181</v>
      </c>
      <c r="C43" s="27">
        <v>0</v>
      </c>
      <c r="D43" s="27">
        <v>0</v>
      </c>
      <c r="E43" s="27">
        <v>776000</v>
      </c>
      <c r="F43" s="27">
        <v>0</v>
      </c>
      <c r="G43" s="27">
        <v>1160000</v>
      </c>
      <c r="H43" s="27">
        <v>500000</v>
      </c>
      <c r="I43" s="27">
        <v>27000</v>
      </c>
      <c r="J43" s="27">
        <v>0</v>
      </c>
      <c r="K43" s="27">
        <v>1000000</v>
      </c>
      <c r="L43" s="27">
        <v>4745000</v>
      </c>
      <c r="M43" s="27">
        <v>28254370</v>
      </c>
      <c r="N43" s="27">
        <v>3265000</v>
      </c>
      <c r="O43" s="27">
        <v>0</v>
      </c>
      <c r="P43" s="27">
        <v>7000000</v>
      </c>
      <c r="Q43" s="27">
        <v>0</v>
      </c>
      <c r="R43" s="27">
        <v>5227224</v>
      </c>
      <c r="S43" s="27">
        <v>0</v>
      </c>
      <c r="T43" s="27">
        <v>14466078</v>
      </c>
      <c r="U43" s="27">
        <v>0</v>
      </c>
      <c r="V43" s="27">
        <v>667121100</v>
      </c>
      <c r="W43" s="27">
        <v>10700000</v>
      </c>
      <c r="X43" s="27">
        <v>2850000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</row>
    <row r="44" spans="1:40" s="25" customFormat="1" ht="9.75">
      <c r="A44" s="20" t="s">
        <v>91</v>
      </c>
      <c r="B44" s="27">
        <v>978495000</v>
      </c>
      <c r="C44" s="27">
        <v>49949000</v>
      </c>
      <c r="D44" s="27">
        <v>44201000</v>
      </c>
      <c r="E44" s="27">
        <v>95822600</v>
      </c>
      <c r="F44" s="27">
        <v>280500</v>
      </c>
      <c r="G44" s="27">
        <v>34019981</v>
      </c>
      <c r="H44" s="27">
        <v>125085950</v>
      </c>
      <c r="I44" s="27">
        <v>22645000</v>
      </c>
      <c r="J44" s="27">
        <v>163406000</v>
      </c>
      <c r="K44" s="27">
        <v>32406000</v>
      </c>
      <c r="L44" s="27">
        <v>0</v>
      </c>
      <c r="M44" s="27">
        <v>101466000</v>
      </c>
      <c r="N44" s="27">
        <v>72914000</v>
      </c>
      <c r="O44" s="27">
        <v>64927000</v>
      </c>
      <c r="P44" s="27">
        <v>223321000</v>
      </c>
      <c r="Q44" s="27">
        <v>68698000</v>
      </c>
      <c r="R44" s="27">
        <v>58621050</v>
      </c>
      <c r="S44" s="27">
        <v>800000</v>
      </c>
      <c r="T44" s="27">
        <v>51817323</v>
      </c>
      <c r="U44" s="27">
        <v>102164001</v>
      </c>
      <c r="V44" s="27">
        <v>110746700</v>
      </c>
      <c r="W44" s="27">
        <v>36360800</v>
      </c>
      <c r="X44" s="27">
        <v>2188000</v>
      </c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</row>
    <row r="45" spans="1:40" ht="9.75">
      <c r="A45" s="20" t="s">
        <v>92</v>
      </c>
      <c r="B45" s="21">
        <f>IF((B43+B50)=0,0,B43*100/(B43+B50))</f>
        <v>78.15979067730316</v>
      </c>
      <c r="C45" s="21">
        <f aca="true" t="shared" si="26" ref="C45:X45">IF((C43+C50)=0,0,C43*100/(C43+C50))</f>
        <v>0</v>
      </c>
      <c r="D45" s="21">
        <f t="shared" si="26"/>
        <v>0</v>
      </c>
      <c r="E45" s="21">
        <f t="shared" si="26"/>
        <v>100</v>
      </c>
      <c r="F45" s="21">
        <f t="shared" si="26"/>
        <v>0</v>
      </c>
      <c r="G45" s="21">
        <f t="shared" si="26"/>
        <v>100</v>
      </c>
      <c r="H45" s="21">
        <f t="shared" si="26"/>
        <v>100</v>
      </c>
      <c r="I45" s="21">
        <f t="shared" si="26"/>
        <v>100</v>
      </c>
      <c r="J45" s="21">
        <f t="shared" si="26"/>
        <v>0</v>
      </c>
      <c r="K45" s="21">
        <f t="shared" si="26"/>
        <v>100</v>
      </c>
      <c r="L45" s="21">
        <f t="shared" si="26"/>
        <v>100</v>
      </c>
      <c r="M45" s="21">
        <f t="shared" si="26"/>
        <v>100</v>
      </c>
      <c r="N45" s="21">
        <f t="shared" si="26"/>
        <v>100</v>
      </c>
      <c r="O45" s="21">
        <f t="shared" si="26"/>
        <v>0</v>
      </c>
      <c r="P45" s="21">
        <f t="shared" si="26"/>
        <v>100</v>
      </c>
      <c r="Q45" s="21">
        <f t="shared" si="26"/>
        <v>0</v>
      </c>
      <c r="R45" s="21">
        <f t="shared" si="26"/>
        <v>100</v>
      </c>
      <c r="S45" s="21">
        <f t="shared" si="26"/>
        <v>0</v>
      </c>
      <c r="T45" s="21">
        <f t="shared" si="26"/>
        <v>100</v>
      </c>
      <c r="U45" s="21">
        <f t="shared" si="26"/>
        <v>0</v>
      </c>
      <c r="V45" s="21">
        <f t="shared" si="26"/>
        <v>100</v>
      </c>
      <c r="W45" s="21">
        <f t="shared" si="26"/>
        <v>100</v>
      </c>
      <c r="X45" s="21">
        <f t="shared" si="26"/>
        <v>100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/>
    </row>
    <row r="46" spans="1:40" ht="9.75">
      <c r="A46" s="20" t="s">
        <v>93</v>
      </c>
      <c r="B46" s="21">
        <f>IF((B43+B50)=0,0,B50*100/(B43+B50))</f>
        <v>21.840209322696836</v>
      </c>
      <c r="C46" s="21">
        <f aca="true" t="shared" si="27" ref="C46:X46">IF((C43+C50)=0,0,C50*100/(C43+C50))</f>
        <v>0</v>
      </c>
      <c r="D46" s="21">
        <f t="shared" si="27"/>
        <v>0</v>
      </c>
      <c r="E46" s="21">
        <f t="shared" si="27"/>
        <v>0</v>
      </c>
      <c r="F46" s="21">
        <f t="shared" si="27"/>
        <v>0</v>
      </c>
      <c r="G46" s="21">
        <f t="shared" si="27"/>
        <v>0</v>
      </c>
      <c r="H46" s="21">
        <f t="shared" si="27"/>
        <v>0</v>
      </c>
      <c r="I46" s="21">
        <f t="shared" si="27"/>
        <v>0</v>
      </c>
      <c r="J46" s="21">
        <f t="shared" si="27"/>
        <v>0</v>
      </c>
      <c r="K46" s="21">
        <f t="shared" si="27"/>
        <v>0</v>
      </c>
      <c r="L46" s="21">
        <f t="shared" si="27"/>
        <v>0</v>
      </c>
      <c r="M46" s="21">
        <f t="shared" si="27"/>
        <v>0</v>
      </c>
      <c r="N46" s="21">
        <f t="shared" si="27"/>
        <v>0</v>
      </c>
      <c r="O46" s="21">
        <f t="shared" si="27"/>
        <v>0</v>
      </c>
      <c r="P46" s="21">
        <f t="shared" si="27"/>
        <v>0</v>
      </c>
      <c r="Q46" s="21">
        <f t="shared" si="27"/>
        <v>0</v>
      </c>
      <c r="R46" s="21">
        <f t="shared" si="27"/>
        <v>0</v>
      </c>
      <c r="S46" s="21">
        <f t="shared" si="27"/>
        <v>0</v>
      </c>
      <c r="T46" s="21">
        <f t="shared" si="27"/>
        <v>0</v>
      </c>
      <c r="U46" s="21">
        <f t="shared" si="27"/>
        <v>0</v>
      </c>
      <c r="V46" s="21">
        <f t="shared" si="27"/>
        <v>0</v>
      </c>
      <c r="W46" s="21">
        <f t="shared" si="27"/>
        <v>0</v>
      </c>
      <c r="X46" s="21">
        <f t="shared" si="27"/>
        <v>0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0"/>
    </row>
    <row r="47" spans="1:40" ht="9.75">
      <c r="A47" s="20" t="s">
        <v>94</v>
      </c>
      <c r="B47" s="21">
        <f>IF((B43+B50+B44)=0,0,B44*100/(B43+B50+B44))</f>
        <v>86.55766782909211</v>
      </c>
      <c r="C47" s="21">
        <f aca="true" t="shared" si="28" ref="C47:X47">IF((C43+C50+C44)=0,0,C44*100/(C43+C50+C44))</f>
        <v>100</v>
      </c>
      <c r="D47" s="21">
        <f t="shared" si="28"/>
        <v>100</v>
      </c>
      <c r="E47" s="21">
        <f t="shared" si="28"/>
        <v>99.19667572821966</v>
      </c>
      <c r="F47" s="21">
        <f t="shared" si="28"/>
        <v>100</v>
      </c>
      <c r="G47" s="21">
        <f t="shared" si="28"/>
        <v>96.70267019189123</v>
      </c>
      <c r="H47" s="21">
        <f t="shared" si="28"/>
        <v>99.60186629157162</v>
      </c>
      <c r="I47" s="21">
        <f t="shared" si="28"/>
        <v>99.88091037402964</v>
      </c>
      <c r="J47" s="21">
        <f t="shared" si="28"/>
        <v>100</v>
      </c>
      <c r="K47" s="21">
        <f t="shared" si="28"/>
        <v>97.00652577381308</v>
      </c>
      <c r="L47" s="21">
        <f t="shared" si="28"/>
        <v>0</v>
      </c>
      <c r="M47" s="21">
        <f t="shared" si="28"/>
        <v>78.21901833921689</v>
      </c>
      <c r="N47" s="21">
        <f t="shared" si="28"/>
        <v>95.71404192756533</v>
      </c>
      <c r="O47" s="21">
        <f t="shared" si="28"/>
        <v>100</v>
      </c>
      <c r="P47" s="21">
        <f t="shared" si="28"/>
        <v>96.9607634562198</v>
      </c>
      <c r="Q47" s="21">
        <f t="shared" si="28"/>
        <v>100</v>
      </c>
      <c r="R47" s="21">
        <f t="shared" si="28"/>
        <v>91.81305355255179</v>
      </c>
      <c r="S47" s="21">
        <f t="shared" si="28"/>
        <v>100</v>
      </c>
      <c r="T47" s="21">
        <f t="shared" si="28"/>
        <v>78.1754137811969</v>
      </c>
      <c r="U47" s="21">
        <f t="shared" si="28"/>
        <v>100</v>
      </c>
      <c r="V47" s="21">
        <f t="shared" si="28"/>
        <v>14.23721357279476</v>
      </c>
      <c r="W47" s="21">
        <f t="shared" si="28"/>
        <v>77.26345493489274</v>
      </c>
      <c r="X47" s="21">
        <f t="shared" si="28"/>
        <v>43.42993251290194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0"/>
    </row>
    <row r="48" spans="1:40" ht="9.75">
      <c r="A48" s="11" t="s">
        <v>95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0"/>
    </row>
    <row r="49" spans="1:40" ht="9.75">
      <c r="A49" s="18" t="s">
        <v>96</v>
      </c>
      <c r="B49" s="26">
        <v>1560962476</v>
      </c>
      <c r="C49" s="26">
        <v>0</v>
      </c>
      <c r="D49" s="26">
        <v>0</v>
      </c>
      <c r="E49" s="26">
        <v>33092621</v>
      </c>
      <c r="F49" s="26">
        <v>0</v>
      </c>
      <c r="G49" s="26">
        <v>1015000</v>
      </c>
      <c r="H49" s="26">
        <v>110904</v>
      </c>
      <c r="I49" s="26">
        <v>15060000</v>
      </c>
      <c r="J49" s="26">
        <v>0</v>
      </c>
      <c r="K49" s="26">
        <v>0</v>
      </c>
      <c r="L49" s="26">
        <v>9835000</v>
      </c>
      <c r="M49" s="26">
        <v>10500000</v>
      </c>
      <c r="N49" s="26">
        <v>37635383</v>
      </c>
      <c r="O49" s="26">
        <v>6902519</v>
      </c>
      <c r="P49" s="26">
        <v>8500000</v>
      </c>
      <c r="Q49" s="26">
        <v>2515051</v>
      </c>
      <c r="R49" s="26">
        <v>6112628</v>
      </c>
      <c r="S49" s="26">
        <v>259349</v>
      </c>
      <c r="T49" s="26">
        <v>58081477</v>
      </c>
      <c r="U49" s="26">
        <v>772517</v>
      </c>
      <c r="V49" s="26">
        <v>13279000</v>
      </c>
      <c r="W49" s="26">
        <v>2656970</v>
      </c>
      <c r="X49" s="26">
        <v>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0"/>
    </row>
    <row r="50" spans="1:40" ht="9.75">
      <c r="A50" s="20" t="s">
        <v>97</v>
      </c>
      <c r="B50" s="27">
        <v>33188260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0"/>
    </row>
    <row r="51" spans="1:40" ht="9.75">
      <c r="A51" s="20" t="s">
        <v>98</v>
      </c>
      <c r="B51" s="27">
        <v>240504110</v>
      </c>
      <c r="C51" s="27">
        <v>52850</v>
      </c>
      <c r="D51" s="27">
        <v>0</v>
      </c>
      <c r="E51" s="27">
        <v>4879000</v>
      </c>
      <c r="F51" s="27">
        <v>0</v>
      </c>
      <c r="G51" s="27">
        <v>2189000</v>
      </c>
      <c r="H51" s="27">
        <v>420000</v>
      </c>
      <c r="I51" s="27">
        <v>3788000</v>
      </c>
      <c r="J51" s="27">
        <v>133864802</v>
      </c>
      <c r="K51" s="27">
        <v>15000000</v>
      </c>
      <c r="L51" s="27">
        <v>3487762</v>
      </c>
      <c r="M51" s="27">
        <v>5600000</v>
      </c>
      <c r="N51" s="27">
        <v>8500000</v>
      </c>
      <c r="O51" s="27">
        <v>20245133</v>
      </c>
      <c r="P51" s="27">
        <v>13459596</v>
      </c>
      <c r="Q51" s="27">
        <v>1811976</v>
      </c>
      <c r="R51" s="27">
        <v>0</v>
      </c>
      <c r="S51" s="27">
        <v>85734</v>
      </c>
      <c r="T51" s="27">
        <v>6340266</v>
      </c>
      <c r="U51" s="27">
        <v>210400</v>
      </c>
      <c r="V51" s="27">
        <v>8225950</v>
      </c>
      <c r="W51" s="27">
        <v>3000000</v>
      </c>
      <c r="X51" s="27">
        <v>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0"/>
    </row>
    <row r="52" spans="1:40" ht="9.75">
      <c r="A52" s="20" t="s">
        <v>99</v>
      </c>
      <c r="B52" s="21">
        <f>IF(B49=0,0,B51*100/B49)</f>
        <v>15.407424182053175</v>
      </c>
      <c r="C52" s="21">
        <f aca="true" t="shared" si="29" ref="C52:X52">IF(C49=0,0,C51*100/C49)</f>
        <v>0</v>
      </c>
      <c r="D52" s="21">
        <f t="shared" si="29"/>
        <v>0</v>
      </c>
      <c r="E52" s="21">
        <f t="shared" si="29"/>
        <v>14.743468037784012</v>
      </c>
      <c r="F52" s="21">
        <f t="shared" si="29"/>
        <v>0</v>
      </c>
      <c r="G52" s="21">
        <f t="shared" si="29"/>
        <v>215.66502463054186</v>
      </c>
      <c r="H52" s="21">
        <f t="shared" si="29"/>
        <v>378.70590781216185</v>
      </c>
      <c r="I52" s="21">
        <f t="shared" si="29"/>
        <v>25.152722443559096</v>
      </c>
      <c r="J52" s="21">
        <f t="shared" si="29"/>
        <v>0</v>
      </c>
      <c r="K52" s="21">
        <f t="shared" si="29"/>
        <v>0</v>
      </c>
      <c r="L52" s="21">
        <f t="shared" si="29"/>
        <v>35.46275546517539</v>
      </c>
      <c r="M52" s="21">
        <f t="shared" si="29"/>
        <v>53.333333333333336</v>
      </c>
      <c r="N52" s="21">
        <f t="shared" si="29"/>
        <v>22.585129530899152</v>
      </c>
      <c r="O52" s="21">
        <f t="shared" si="29"/>
        <v>293.3006486472547</v>
      </c>
      <c r="P52" s="21">
        <f t="shared" si="29"/>
        <v>158.34818823529412</v>
      </c>
      <c r="Q52" s="21">
        <f t="shared" si="29"/>
        <v>72.0452984850009</v>
      </c>
      <c r="R52" s="21">
        <f t="shared" si="29"/>
        <v>0</v>
      </c>
      <c r="S52" s="21">
        <f t="shared" si="29"/>
        <v>33.057385993391144</v>
      </c>
      <c r="T52" s="21">
        <f t="shared" si="29"/>
        <v>10.916158347694912</v>
      </c>
      <c r="U52" s="21">
        <f t="shared" si="29"/>
        <v>27.23564659418498</v>
      </c>
      <c r="V52" s="21">
        <f t="shared" si="29"/>
        <v>61.94705926651103</v>
      </c>
      <c r="W52" s="21">
        <f t="shared" si="29"/>
        <v>112.91057106403159</v>
      </c>
      <c r="X52" s="21">
        <f t="shared" si="29"/>
        <v>0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0"/>
    </row>
    <row r="53" spans="1:40" ht="9.75">
      <c r="A53" s="20" t="s">
        <v>100</v>
      </c>
      <c r="B53" s="21">
        <f>IF(B91=0,0,B51*100/B91)</f>
        <v>1.5300244532593246</v>
      </c>
      <c r="C53" s="21">
        <f aca="true" t="shared" si="30" ref="C53:X53">IF(C91=0,0,C51*100/C91)</f>
        <v>0.00785559866770533</v>
      </c>
      <c r="D53" s="21">
        <f t="shared" si="30"/>
        <v>0</v>
      </c>
      <c r="E53" s="21">
        <f t="shared" si="30"/>
        <v>0.8816816654319358</v>
      </c>
      <c r="F53" s="21">
        <f t="shared" si="30"/>
        <v>0</v>
      </c>
      <c r="G53" s="21">
        <f t="shared" si="30"/>
        <v>0.3071806457950352</v>
      </c>
      <c r="H53" s="21">
        <f t="shared" si="30"/>
        <v>0.0620183737081043</v>
      </c>
      <c r="I53" s="21">
        <f t="shared" si="30"/>
        <v>0.6645614035087719</v>
      </c>
      <c r="J53" s="21">
        <f t="shared" si="30"/>
        <v>2.9629367745785338</v>
      </c>
      <c r="K53" s="21">
        <f t="shared" si="30"/>
        <v>0.8008572375871132</v>
      </c>
      <c r="L53" s="21">
        <f t="shared" si="30"/>
        <v>5.806549462258182</v>
      </c>
      <c r="M53" s="21">
        <f t="shared" si="30"/>
        <v>0.17971064448964147</v>
      </c>
      <c r="N53" s="21">
        <f t="shared" si="30"/>
        <v>0.2801273791263624</v>
      </c>
      <c r="O53" s="21">
        <f t="shared" si="30"/>
        <v>2.0520733842975343</v>
      </c>
      <c r="P53" s="21">
        <f t="shared" si="30"/>
        <v>0.367035693338438</v>
      </c>
      <c r="Q53" s="21">
        <f t="shared" si="30"/>
        <v>0.20366923300792733</v>
      </c>
      <c r="R53" s="21">
        <f t="shared" si="30"/>
        <v>0</v>
      </c>
      <c r="S53" s="21">
        <f t="shared" si="30"/>
        <v>2.145960023879043</v>
      </c>
      <c r="T53" s="21">
        <f t="shared" si="30"/>
        <v>0.28312272462188376</v>
      </c>
      <c r="U53" s="21">
        <f t="shared" si="30"/>
        <v>0.025246568832604645</v>
      </c>
      <c r="V53" s="21">
        <f t="shared" si="30"/>
        <v>0.5965320291639653</v>
      </c>
      <c r="W53" s="21">
        <f t="shared" si="30"/>
        <v>0.3778351421924182</v>
      </c>
      <c r="X53" s="21">
        <f t="shared" si="30"/>
        <v>0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0"/>
    </row>
    <row r="54" spans="1:40" ht="9.75">
      <c r="A54" s="20" t="s">
        <v>101</v>
      </c>
      <c r="B54" s="21">
        <f>IF(B8=0,0,B51*100/B8)</f>
        <v>3.815197947495638</v>
      </c>
      <c r="C54" s="21">
        <f aca="true" t="shared" si="31" ref="C54:X54">IF(C8=0,0,C51*100/C8)</f>
        <v>0.029337192498067436</v>
      </c>
      <c r="D54" s="21">
        <f t="shared" si="31"/>
        <v>0</v>
      </c>
      <c r="E54" s="21">
        <f t="shared" si="31"/>
        <v>2.4251577866110274</v>
      </c>
      <c r="F54" s="21">
        <f t="shared" si="31"/>
        <v>0</v>
      </c>
      <c r="G54" s="21">
        <f t="shared" si="31"/>
        <v>0.8025360608800263</v>
      </c>
      <c r="H54" s="21">
        <f t="shared" si="31"/>
        <v>0.3974941025361591</v>
      </c>
      <c r="I54" s="21">
        <f t="shared" si="31"/>
        <v>2.0953492086975665</v>
      </c>
      <c r="J54" s="21">
        <f t="shared" si="31"/>
        <v>5.5420547142954435</v>
      </c>
      <c r="K54" s="21">
        <f t="shared" si="31"/>
        <v>3.3588806962703512</v>
      </c>
      <c r="L54" s="21">
        <f t="shared" si="31"/>
        <v>2.553026475746888</v>
      </c>
      <c r="M54" s="21">
        <f t="shared" si="31"/>
        <v>0.8509256798046776</v>
      </c>
      <c r="N54" s="21">
        <f t="shared" si="31"/>
        <v>0.9666500787238687</v>
      </c>
      <c r="O54" s="21">
        <f t="shared" si="31"/>
        <v>5.671060500030633</v>
      </c>
      <c r="P54" s="21">
        <f t="shared" si="31"/>
        <v>0.6343029379572436</v>
      </c>
      <c r="Q54" s="21">
        <f t="shared" si="31"/>
        <v>1.4342425398473198</v>
      </c>
      <c r="R54" s="21">
        <f t="shared" si="31"/>
        <v>0</v>
      </c>
      <c r="S54" s="21">
        <f t="shared" si="31"/>
        <v>0.07148150977679775</v>
      </c>
      <c r="T54" s="21">
        <f t="shared" si="31"/>
        <v>0.8019836093191215</v>
      </c>
      <c r="U54" s="21">
        <f t="shared" si="31"/>
        <v>0.025176318379061702</v>
      </c>
      <c r="V54" s="21">
        <f t="shared" si="31"/>
        <v>0.752720084849803</v>
      </c>
      <c r="W54" s="21">
        <f t="shared" si="31"/>
        <v>1.7559473512432666</v>
      </c>
      <c r="X54" s="21">
        <f t="shared" si="31"/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0"/>
    </row>
    <row r="55" spans="1:40" ht="9.75">
      <c r="A55" s="20" t="s">
        <v>102</v>
      </c>
      <c r="B55" s="21">
        <f>IF(B91=0,0,B49*100/B91)</f>
        <v>9.930436360942945</v>
      </c>
      <c r="C55" s="21">
        <f aca="true" t="shared" si="32" ref="C55:X55">IF(C91=0,0,C49*100/C91)</f>
        <v>0</v>
      </c>
      <c r="D55" s="21">
        <f t="shared" si="32"/>
        <v>0</v>
      </c>
      <c r="E55" s="21">
        <f t="shared" si="32"/>
        <v>5.980151095877814</v>
      </c>
      <c r="F55" s="21">
        <f t="shared" si="32"/>
        <v>0</v>
      </c>
      <c r="G55" s="21">
        <f t="shared" si="32"/>
        <v>0.14243415051711314</v>
      </c>
      <c r="H55" s="21">
        <f t="shared" si="32"/>
        <v>0.01637639456600857</v>
      </c>
      <c r="I55" s="21">
        <f t="shared" si="32"/>
        <v>2.642105263157895</v>
      </c>
      <c r="J55" s="21">
        <f t="shared" si="32"/>
        <v>0</v>
      </c>
      <c r="K55" s="21">
        <f t="shared" si="32"/>
        <v>0</v>
      </c>
      <c r="L55" s="21">
        <f t="shared" si="32"/>
        <v>16.373655645456665</v>
      </c>
      <c r="M55" s="21">
        <f t="shared" si="32"/>
        <v>0.3369574584180777</v>
      </c>
      <c r="N55" s="21">
        <f t="shared" si="32"/>
        <v>1.240317788494924</v>
      </c>
      <c r="O55" s="21">
        <f t="shared" si="32"/>
        <v>0.69964843029226</v>
      </c>
      <c r="P55" s="21">
        <f t="shared" si="32"/>
        <v>0.23179027018171444</v>
      </c>
      <c r="Q55" s="21">
        <f t="shared" si="32"/>
        <v>0.28269607773271865</v>
      </c>
      <c r="R55" s="21">
        <f t="shared" si="32"/>
        <v>0.5431455176825583</v>
      </c>
      <c r="S55" s="21">
        <f t="shared" si="32"/>
        <v>6.491620433352065</v>
      </c>
      <c r="T55" s="21">
        <f t="shared" si="32"/>
        <v>2.593611375028</v>
      </c>
      <c r="U55" s="21">
        <f t="shared" si="32"/>
        <v>0.09269678524171693</v>
      </c>
      <c r="V55" s="21">
        <f t="shared" si="32"/>
        <v>0.962970698249843</v>
      </c>
      <c r="W55" s="21">
        <f t="shared" si="32"/>
        <v>0.33463221258366316</v>
      </c>
      <c r="X55" s="21">
        <f t="shared" si="32"/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</row>
    <row r="56" spans="1:40" ht="9.75">
      <c r="A56" s="20" t="s">
        <v>103</v>
      </c>
      <c r="B56" s="21">
        <f>IF(+(B7-B165)=0,0,+B51*100/(B7-B165))</f>
        <v>4.539126889369466</v>
      </c>
      <c r="C56" s="21">
        <f aca="true" t="shared" si="33" ref="C56:X56">IF(+(C7-C165)=0,0,+C51*100/(C7-C165))</f>
        <v>0.06816467558960541</v>
      </c>
      <c r="D56" s="21">
        <f t="shared" si="33"/>
        <v>0</v>
      </c>
      <c r="E56" s="21">
        <f t="shared" si="33"/>
        <v>4.0611565055015975</v>
      </c>
      <c r="F56" s="21">
        <f t="shared" si="33"/>
        <v>0</v>
      </c>
      <c r="G56" s="21">
        <f t="shared" si="33"/>
        <v>1.3347632271499206</v>
      </c>
      <c r="H56" s="21">
        <f t="shared" si="33"/>
        <v>0.7925669299184015</v>
      </c>
      <c r="I56" s="21">
        <f t="shared" si="33"/>
        <v>4.721396652946074</v>
      </c>
      <c r="J56" s="21">
        <f t="shared" si="33"/>
        <v>6.597425199027632</v>
      </c>
      <c r="K56" s="21">
        <f t="shared" si="33"/>
        <v>6.661455927807582</v>
      </c>
      <c r="L56" s="21">
        <f t="shared" si="33"/>
        <v>106.85545343137255</v>
      </c>
      <c r="M56" s="21">
        <f t="shared" si="33"/>
        <v>2.051735958406388</v>
      </c>
      <c r="N56" s="21">
        <f t="shared" si="33"/>
        <v>1.1514890266306383</v>
      </c>
      <c r="O56" s="21">
        <f t="shared" si="33"/>
        <v>8.375140329218667</v>
      </c>
      <c r="P56" s="21">
        <f t="shared" si="33"/>
        <v>1.2927664578712854</v>
      </c>
      <c r="Q56" s="21">
        <f t="shared" si="33"/>
        <v>3.241836997310689</v>
      </c>
      <c r="R56" s="21">
        <f t="shared" si="33"/>
        <v>0</v>
      </c>
      <c r="S56" s="21">
        <f t="shared" si="33"/>
        <v>1.473224918111212</v>
      </c>
      <c r="T56" s="21">
        <f t="shared" si="33"/>
        <v>1.0254800943118088</v>
      </c>
      <c r="U56" s="21">
        <f t="shared" si="33"/>
        <v>0.04137512151385497</v>
      </c>
      <c r="V56" s="21">
        <f t="shared" si="33"/>
        <v>0.877761718342223</v>
      </c>
      <c r="W56" s="21">
        <f t="shared" si="33"/>
        <v>2.3427509997260385</v>
      </c>
      <c r="X56" s="21">
        <f t="shared" si="33"/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0"/>
    </row>
    <row r="57" spans="1:40" ht="9.75">
      <c r="A57" s="20" t="s">
        <v>104</v>
      </c>
      <c r="B57" s="21">
        <f>IF(+(B42-B44-B187)=0,0,+B193*100/(B42-B44-B187))</f>
        <v>0</v>
      </c>
      <c r="C57" s="21">
        <f aca="true" t="shared" si="34" ref="C57:X57">IF(+(C42-C44-C187)=0,0,+C193*100/(C42-C44-C187))</f>
        <v>0</v>
      </c>
      <c r="D57" s="21">
        <f t="shared" si="34"/>
        <v>0</v>
      </c>
      <c r="E57" s="21">
        <f t="shared" si="34"/>
        <v>0</v>
      </c>
      <c r="F57" s="21">
        <f t="shared" si="34"/>
        <v>0</v>
      </c>
      <c r="G57" s="21">
        <f t="shared" si="34"/>
        <v>0</v>
      </c>
      <c r="H57" s="21">
        <f t="shared" si="34"/>
        <v>0</v>
      </c>
      <c r="I57" s="21">
        <f t="shared" si="34"/>
        <v>0</v>
      </c>
      <c r="J57" s="21">
        <f t="shared" si="34"/>
        <v>0</v>
      </c>
      <c r="K57" s="21">
        <f t="shared" si="34"/>
        <v>0</v>
      </c>
      <c r="L57" s="21">
        <f t="shared" si="34"/>
        <v>0</v>
      </c>
      <c r="M57" s="21">
        <f t="shared" si="34"/>
        <v>0</v>
      </c>
      <c r="N57" s="21">
        <f t="shared" si="34"/>
        <v>0</v>
      </c>
      <c r="O57" s="21">
        <f t="shared" si="34"/>
        <v>0</v>
      </c>
      <c r="P57" s="21">
        <f t="shared" si="34"/>
        <v>0</v>
      </c>
      <c r="Q57" s="21">
        <f t="shared" si="34"/>
        <v>0</v>
      </c>
      <c r="R57" s="21">
        <f t="shared" si="34"/>
        <v>0</v>
      </c>
      <c r="S57" s="21">
        <f t="shared" si="34"/>
        <v>0</v>
      </c>
      <c r="T57" s="21">
        <f t="shared" si="34"/>
        <v>0</v>
      </c>
      <c r="U57" s="21">
        <f t="shared" si="34"/>
        <v>0</v>
      </c>
      <c r="V57" s="21">
        <f t="shared" si="34"/>
        <v>0</v>
      </c>
      <c r="W57" s="21">
        <f t="shared" si="34"/>
        <v>0</v>
      </c>
      <c r="X57" s="21">
        <f t="shared" si="34"/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/>
    </row>
    <row r="58" spans="1:40" ht="9.75">
      <c r="A58" s="20" t="s">
        <v>105</v>
      </c>
      <c r="B58" s="21">
        <f>IF(B188=0,0,B49*100/B188)</f>
        <v>9.22725121550254</v>
      </c>
      <c r="C58" s="21">
        <f aca="true" t="shared" si="35" ref="C58:X58">IF(C188=0,0,C49*100/C188)</f>
        <v>0</v>
      </c>
      <c r="D58" s="21">
        <f t="shared" si="35"/>
        <v>0</v>
      </c>
      <c r="E58" s="21">
        <f t="shared" si="35"/>
        <v>6.0067158513294645</v>
      </c>
      <c r="F58" s="21">
        <f t="shared" si="35"/>
        <v>0</v>
      </c>
      <c r="G58" s="21">
        <f t="shared" si="35"/>
        <v>0.11443169724191425</v>
      </c>
      <c r="H58" s="21">
        <f t="shared" si="35"/>
        <v>0.015989164552744194</v>
      </c>
      <c r="I58" s="21">
        <f t="shared" si="35"/>
        <v>2.6110022711905545</v>
      </c>
      <c r="J58" s="21">
        <f t="shared" si="35"/>
        <v>0</v>
      </c>
      <c r="K58" s="21">
        <f t="shared" si="35"/>
        <v>0</v>
      </c>
      <c r="L58" s="21">
        <f t="shared" si="35"/>
        <v>14.3961028790742</v>
      </c>
      <c r="M58" s="21">
        <f t="shared" si="35"/>
        <v>0.3263906719619933</v>
      </c>
      <c r="N58" s="21">
        <f t="shared" si="35"/>
        <v>1.3098128020811823</v>
      </c>
      <c r="O58" s="21">
        <f t="shared" si="35"/>
        <v>0.6382750263804977</v>
      </c>
      <c r="P58" s="21">
        <f t="shared" si="35"/>
        <v>0.7794961880270406</v>
      </c>
      <c r="Q58" s="21">
        <f t="shared" si="35"/>
        <v>0.27150778322434255</v>
      </c>
      <c r="R58" s="21">
        <f t="shared" si="35"/>
        <v>0.4964990156821736</v>
      </c>
      <c r="S58" s="21">
        <f t="shared" si="35"/>
        <v>-2.6229483327248326</v>
      </c>
      <c r="T58" s="21">
        <f t="shared" si="35"/>
        <v>2.683293024525803</v>
      </c>
      <c r="U58" s="21">
        <f t="shared" si="35"/>
        <v>-0.4177499287799362</v>
      </c>
      <c r="V58" s="21">
        <f t="shared" si="35"/>
        <v>0.5814645954225481</v>
      </c>
      <c r="W58" s="21">
        <f t="shared" si="35"/>
        <v>0.319836960804921</v>
      </c>
      <c r="X58" s="21">
        <f t="shared" si="35"/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0"/>
    </row>
    <row r="59" spans="1:40" ht="9.75">
      <c r="A59" s="20" t="s">
        <v>106</v>
      </c>
      <c r="B59" s="28">
        <f>IF(B190=0,0,B189/B190)</f>
        <v>1.7834692312071445</v>
      </c>
      <c r="C59" s="28">
        <f aca="true" t="shared" si="36" ref="C59:X59">IF(C190=0,0,C189/C190)</f>
        <v>2.3434823289764863</v>
      </c>
      <c r="D59" s="28">
        <f t="shared" si="36"/>
        <v>0.12137472419709731</v>
      </c>
      <c r="E59" s="28">
        <f t="shared" si="36"/>
        <v>1.3611625463074943</v>
      </c>
      <c r="F59" s="28">
        <f t="shared" si="36"/>
        <v>0.30472307853291264</v>
      </c>
      <c r="G59" s="28">
        <f t="shared" si="36"/>
        <v>2.2293722664573288</v>
      </c>
      <c r="H59" s="28">
        <f t="shared" si="36"/>
        <v>0.8781871333748367</v>
      </c>
      <c r="I59" s="28">
        <f t="shared" si="36"/>
        <v>1.2435483870967743</v>
      </c>
      <c r="J59" s="28">
        <f t="shared" si="36"/>
        <v>1.620592</v>
      </c>
      <c r="K59" s="28">
        <f t="shared" si="36"/>
        <v>0.36493054939596603</v>
      </c>
      <c r="L59" s="28">
        <f t="shared" si="36"/>
        <v>3.377467105263158</v>
      </c>
      <c r="M59" s="28">
        <f t="shared" si="36"/>
        <v>2.3435503035120537</v>
      </c>
      <c r="N59" s="28">
        <f t="shared" si="36"/>
        <v>0.3932995077536302</v>
      </c>
      <c r="O59" s="28">
        <f t="shared" si="36"/>
        <v>1.4531408037481162</v>
      </c>
      <c r="P59" s="28">
        <f t="shared" si="36"/>
        <v>0.19147197929457657</v>
      </c>
      <c r="Q59" s="28">
        <f t="shared" si="36"/>
        <v>1.5790152434202456</v>
      </c>
      <c r="R59" s="28">
        <f t="shared" si="36"/>
        <v>1.5710939662005867</v>
      </c>
      <c r="S59" s="28">
        <f t="shared" si="36"/>
        <v>0.15756699427109805</v>
      </c>
      <c r="T59" s="28">
        <f t="shared" si="36"/>
        <v>0.4062995670493607</v>
      </c>
      <c r="U59" s="28">
        <f t="shared" si="36"/>
        <v>0.1884919588476046</v>
      </c>
      <c r="V59" s="28">
        <f t="shared" si="36"/>
        <v>1.713490777186077</v>
      </c>
      <c r="W59" s="28">
        <f t="shared" si="36"/>
        <v>0.9405894047075047</v>
      </c>
      <c r="X59" s="28">
        <f t="shared" si="36"/>
        <v>5.079670746864574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0"/>
    </row>
    <row r="60" spans="1:40" ht="9.75">
      <c r="A60" s="20" t="s">
        <v>107</v>
      </c>
      <c r="B60" s="28">
        <f>IF(B190=0,0,B191/B190)</f>
        <v>0.15141787984784122</v>
      </c>
      <c r="C60" s="28">
        <f aca="true" t="shared" si="37" ref="C60:X60">IF(C190=0,0,C191/C190)</f>
        <v>0.06698882346805106</v>
      </c>
      <c r="D60" s="28">
        <f t="shared" si="37"/>
        <v>0.0066107581816437205</v>
      </c>
      <c r="E60" s="28">
        <f t="shared" si="37"/>
        <v>0.5122937483775344</v>
      </c>
      <c r="F60" s="28">
        <f t="shared" si="37"/>
        <v>0.15198158530319833</v>
      </c>
      <c r="G60" s="28">
        <f t="shared" si="37"/>
        <v>0.006903947515980711</v>
      </c>
      <c r="H60" s="28">
        <f t="shared" si="37"/>
        <v>0.013415521670890072</v>
      </c>
      <c r="I60" s="28">
        <f t="shared" si="37"/>
        <v>0.10483870967741936</v>
      </c>
      <c r="J60" s="28">
        <f t="shared" si="37"/>
        <v>0.13892533333333335</v>
      </c>
      <c r="K60" s="28">
        <f t="shared" si="37"/>
        <v>0.34659369770508475</v>
      </c>
      <c r="L60" s="28">
        <f t="shared" si="37"/>
        <v>3.3351608187134505</v>
      </c>
      <c r="M60" s="28">
        <f t="shared" si="37"/>
        <v>0.007087215611936431</v>
      </c>
      <c r="N60" s="28">
        <f t="shared" si="37"/>
        <v>0.0037835791813680556</v>
      </c>
      <c r="O60" s="28">
        <f t="shared" si="37"/>
        <v>0.07427130741381044</v>
      </c>
      <c r="P60" s="28">
        <f t="shared" si="37"/>
        <v>0.0019400259851403135</v>
      </c>
      <c r="Q60" s="28">
        <f t="shared" si="37"/>
        <v>-0.00454984877553197</v>
      </c>
      <c r="R60" s="28">
        <f t="shared" si="37"/>
        <v>0.0026310667592712215</v>
      </c>
      <c r="S60" s="28">
        <f t="shared" si="37"/>
        <v>0.08598554531940836</v>
      </c>
      <c r="T60" s="28">
        <f t="shared" si="37"/>
        <v>0.02032391353995832</v>
      </c>
      <c r="U60" s="28">
        <f t="shared" si="37"/>
        <v>0.003309732801223579</v>
      </c>
      <c r="V60" s="28">
        <f t="shared" si="37"/>
        <v>0.0594080419850274</v>
      </c>
      <c r="W60" s="28">
        <f t="shared" si="37"/>
        <v>0.02936629716964103</v>
      </c>
      <c r="X60" s="28">
        <f t="shared" si="37"/>
        <v>4.317870901851698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/>
    </row>
    <row r="61" spans="1:40" ht="9.75">
      <c r="A61" s="20" t="s">
        <v>108</v>
      </c>
      <c r="B61" s="21">
        <f>IF(B7=0,0,(B178+B183)*100/B7)</f>
        <v>8.731062377598107</v>
      </c>
      <c r="C61" s="21">
        <f aca="true" t="shared" si="38" ref="C61:X61">IF(C7=0,0,(C178+C183)*100/C7)</f>
        <v>24.383830994716327</v>
      </c>
      <c r="D61" s="21">
        <f t="shared" si="38"/>
        <v>28.22830134663633</v>
      </c>
      <c r="E61" s="21">
        <f t="shared" si="38"/>
        <v>19.621115059291988</v>
      </c>
      <c r="F61" s="21">
        <f t="shared" si="38"/>
        <v>2.5317903280783214</v>
      </c>
      <c r="G61" s="21">
        <f t="shared" si="38"/>
        <v>10.694169059893621</v>
      </c>
      <c r="H61" s="21">
        <f t="shared" si="38"/>
        <v>2.5045369401163464</v>
      </c>
      <c r="I61" s="21">
        <f t="shared" si="38"/>
        <v>19.277124859498098</v>
      </c>
      <c r="J61" s="21">
        <f t="shared" si="38"/>
        <v>10.836646286710689</v>
      </c>
      <c r="K61" s="21">
        <f t="shared" si="38"/>
        <v>23.138301726561572</v>
      </c>
      <c r="L61" s="21">
        <f t="shared" si="38"/>
        <v>4.634362010426622</v>
      </c>
      <c r="M61" s="21">
        <f t="shared" si="38"/>
        <v>53.71611993605553</v>
      </c>
      <c r="N61" s="21">
        <f t="shared" si="38"/>
        <v>9.710341825215371</v>
      </c>
      <c r="O61" s="21">
        <f t="shared" si="38"/>
        <v>23.101076713146817</v>
      </c>
      <c r="P61" s="21">
        <f t="shared" si="38"/>
        <v>17.61539805255374</v>
      </c>
      <c r="Q61" s="21">
        <f t="shared" si="38"/>
        <v>3.0438519376335256</v>
      </c>
      <c r="R61" s="21">
        <f t="shared" si="38"/>
        <v>1.9898272580917715</v>
      </c>
      <c r="S61" s="21">
        <f t="shared" si="38"/>
        <v>3.7650358611453107</v>
      </c>
      <c r="T61" s="21">
        <f t="shared" si="38"/>
        <v>4.462700318738698</v>
      </c>
      <c r="U61" s="21">
        <f t="shared" si="38"/>
        <v>9.83809445578823</v>
      </c>
      <c r="V61" s="21">
        <f t="shared" si="38"/>
        <v>6.389989799132534</v>
      </c>
      <c r="W61" s="21">
        <f t="shared" si="38"/>
        <v>3.690912266268021</v>
      </c>
      <c r="X61" s="21">
        <f t="shared" si="38"/>
        <v>2.157495175224361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0"/>
    </row>
    <row r="62" spans="1:40" ht="9.75">
      <c r="A62" s="20" t="s">
        <v>109</v>
      </c>
      <c r="B62" s="28">
        <f>IF(+(B182+B195)=0,0,+(B7-B165)/(B182+B195))</f>
        <v>23.670618848975707</v>
      </c>
      <c r="C62" s="28">
        <f aca="true" t="shared" si="39" ref="C62:X62">IF(+(C182+C195)=0,0,+(C7-C165)/(C182+C195))</f>
        <v>16.45767413762215</v>
      </c>
      <c r="D62" s="28">
        <f t="shared" si="39"/>
        <v>26.976902125183987</v>
      </c>
      <c r="E62" s="28">
        <f t="shared" si="39"/>
        <v>24.84680783825796</v>
      </c>
      <c r="F62" s="28">
        <f t="shared" si="39"/>
        <v>0</v>
      </c>
      <c r="G62" s="28">
        <f t="shared" si="39"/>
        <v>35.399408697206304</v>
      </c>
      <c r="H62" s="28">
        <f t="shared" si="39"/>
        <v>6.327208430105801</v>
      </c>
      <c r="I62" s="28">
        <f t="shared" si="39"/>
        <v>33.01671978060869</v>
      </c>
      <c r="J62" s="28">
        <f t="shared" si="39"/>
        <v>14.563588420446303</v>
      </c>
      <c r="K62" s="28">
        <f t="shared" si="39"/>
        <v>8.52939393939394</v>
      </c>
      <c r="L62" s="28">
        <f t="shared" si="39"/>
        <v>0.5854958471769737</v>
      </c>
      <c r="M62" s="28">
        <f t="shared" si="39"/>
        <v>8.694219425100835</v>
      </c>
      <c r="N62" s="28">
        <f t="shared" si="39"/>
        <v>19.910540341861317</v>
      </c>
      <c r="O62" s="28">
        <f t="shared" si="39"/>
        <v>6.879596598145685</v>
      </c>
      <c r="P62" s="28">
        <f t="shared" si="39"/>
        <v>38.0886924758437</v>
      </c>
      <c r="Q62" s="28">
        <f t="shared" si="39"/>
        <v>5.679062790717523</v>
      </c>
      <c r="R62" s="28">
        <f t="shared" si="39"/>
        <v>6.988168535020857</v>
      </c>
      <c r="S62" s="28">
        <f t="shared" si="39"/>
        <v>5.150431763490784</v>
      </c>
      <c r="T62" s="28">
        <f t="shared" si="39"/>
        <v>47.261347423941295</v>
      </c>
      <c r="U62" s="28">
        <f t="shared" si="39"/>
        <v>82.79185064199248</v>
      </c>
      <c r="V62" s="28">
        <f t="shared" si="39"/>
        <v>29.26949497157849</v>
      </c>
      <c r="W62" s="28">
        <f t="shared" si="39"/>
        <v>6.187706305870983</v>
      </c>
      <c r="X62" s="28">
        <f t="shared" si="39"/>
        <v>1.1145160500038305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0"/>
    </row>
    <row r="63" spans="1:40" ht="9.75">
      <c r="A63" s="11" t="s">
        <v>110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0"/>
    </row>
    <row r="64" spans="1:40" ht="9.75">
      <c r="A64" s="13" t="s">
        <v>111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/>
    </row>
    <row r="65" spans="1:40" ht="9.75">
      <c r="A65" s="11" t="s">
        <v>112</v>
      </c>
      <c r="B65" s="15">
        <v>437039648</v>
      </c>
      <c r="C65" s="15">
        <v>27586189</v>
      </c>
      <c r="D65" s="15">
        <v>33969000</v>
      </c>
      <c r="E65" s="15">
        <v>84866027</v>
      </c>
      <c r="F65" s="15">
        <v>0</v>
      </c>
      <c r="G65" s="15">
        <v>24602861</v>
      </c>
      <c r="H65" s="15">
        <v>111329291</v>
      </c>
      <c r="I65" s="15">
        <v>10995000</v>
      </c>
      <c r="J65" s="15">
        <v>99764700</v>
      </c>
      <c r="K65" s="15">
        <v>4195000</v>
      </c>
      <c r="L65" s="15">
        <v>0</v>
      </c>
      <c r="M65" s="15">
        <v>115667000</v>
      </c>
      <c r="N65" s="15">
        <v>55000000</v>
      </c>
      <c r="O65" s="15">
        <v>55153507</v>
      </c>
      <c r="P65" s="15">
        <v>122239642</v>
      </c>
      <c r="Q65" s="15">
        <v>56850933</v>
      </c>
      <c r="R65" s="15">
        <v>32183764</v>
      </c>
      <c r="S65" s="15">
        <v>0</v>
      </c>
      <c r="T65" s="15">
        <v>37804988</v>
      </c>
      <c r="U65" s="15">
        <v>77145104</v>
      </c>
      <c r="V65" s="15">
        <v>104476500</v>
      </c>
      <c r="W65" s="15">
        <v>31837887</v>
      </c>
      <c r="X65" s="15"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0"/>
    </row>
    <row r="66" spans="1:40" ht="9.75">
      <c r="A66" s="20" t="s">
        <v>113</v>
      </c>
      <c r="B66" s="27">
        <v>96647181</v>
      </c>
      <c r="C66" s="27">
        <v>0</v>
      </c>
      <c r="D66" s="27">
        <v>2000000</v>
      </c>
      <c r="E66" s="27">
        <v>593458</v>
      </c>
      <c r="F66" s="27">
        <v>0</v>
      </c>
      <c r="G66" s="27">
        <v>1000000</v>
      </c>
      <c r="H66" s="27">
        <v>3100000</v>
      </c>
      <c r="I66" s="27">
        <v>0</v>
      </c>
      <c r="J66" s="27">
        <v>12912200</v>
      </c>
      <c r="K66" s="27">
        <v>3300000</v>
      </c>
      <c r="L66" s="27">
        <v>0</v>
      </c>
      <c r="M66" s="27">
        <v>6630000</v>
      </c>
      <c r="N66" s="27">
        <v>10000000</v>
      </c>
      <c r="O66" s="27">
        <v>1547057</v>
      </c>
      <c r="P66" s="27">
        <v>29798089</v>
      </c>
      <c r="Q66" s="27">
        <v>2452900</v>
      </c>
      <c r="R66" s="27">
        <v>1733764</v>
      </c>
      <c r="S66" s="27">
        <v>0</v>
      </c>
      <c r="T66" s="27">
        <v>2909188</v>
      </c>
      <c r="U66" s="27">
        <v>3000000</v>
      </c>
      <c r="V66" s="27">
        <v>17270000</v>
      </c>
      <c r="W66" s="27">
        <v>0</v>
      </c>
      <c r="X66" s="27"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0"/>
    </row>
    <row r="67" spans="1:40" ht="9.75">
      <c r="A67" s="20" t="s">
        <v>114</v>
      </c>
      <c r="B67" s="27">
        <v>143286889</v>
      </c>
      <c r="C67" s="27">
        <v>20000000</v>
      </c>
      <c r="D67" s="27">
        <v>25718000</v>
      </c>
      <c r="E67" s="27">
        <v>78506000</v>
      </c>
      <c r="F67" s="27">
        <v>0</v>
      </c>
      <c r="G67" s="27">
        <v>14232550</v>
      </c>
      <c r="H67" s="27">
        <v>108229291</v>
      </c>
      <c r="I67" s="27">
        <v>22000</v>
      </c>
      <c r="J67" s="27">
        <v>86852500</v>
      </c>
      <c r="K67" s="27">
        <v>66000</v>
      </c>
      <c r="L67" s="27">
        <v>0</v>
      </c>
      <c r="M67" s="27">
        <v>108162000</v>
      </c>
      <c r="N67" s="27">
        <v>30000000</v>
      </c>
      <c r="O67" s="27">
        <v>24691385</v>
      </c>
      <c r="P67" s="27">
        <v>52919409</v>
      </c>
      <c r="Q67" s="27">
        <v>39798033</v>
      </c>
      <c r="R67" s="27">
        <v>29450000</v>
      </c>
      <c r="S67" s="27">
        <v>0</v>
      </c>
      <c r="T67" s="27">
        <v>14677800</v>
      </c>
      <c r="U67" s="27">
        <v>72745104</v>
      </c>
      <c r="V67" s="27">
        <v>16500000</v>
      </c>
      <c r="W67" s="27">
        <v>24301492</v>
      </c>
      <c r="X67" s="27">
        <v>0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0"/>
    </row>
    <row r="68" spans="1:40" ht="9.75">
      <c r="A68" s="20" t="s">
        <v>115</v>
      </c>
      <c r="B68" s="27">
        <v>157809478</v>
      </c>
      <c r="C68" s="27">
        <v>497602</v>
      </c>
      <c r="D68" s="27">
        <v>0</v>
      </c>
      <c r="E68" s="27">
        <v>2422759</v>
      </c>
      <c r="F68" s="27">
        <v>0</v>
      </c>
      <c r="G68" s="27">
        <v>6770311</v>
      </c>
      <c r="H68" s="27">
        <v>0</v>
      </c>
      <c r="I68" s="27">
        <v>10973000</v>
      </c>
      <c r="J68" s="27">
        <v>0</v>
      </c>
      <c r="K68" s="27">
        <v>829000</v>
      </c>
      <c r="L68" s="27">
        <v>0</v>
      </c>
      <c r="M68" s="27">
        <v>400000</v>
      </c>
      <c r="N68" s="27">
        <v>15000000</v>
      </c>
      <c r="O68" s="27">
        <v>28490520</v>
      </c>
      <c r="P68" s="27">
        <v>39522144</v>
      </c>
      <c r="Q68" s="27">
        <v>14600000</v>
      </c>
      <c r="R68" s="27">
        <v>1000000</v>
      </c>
      <c r="S68" s="27">
        <v>0</v>
      </c>
      <c r="T68" s="27">
        <v>9784791</v>
      </c>
      <c r="U68" s="27">
        <v>1400000</v>
      </c>
      <c r="V68" s="27">
        <v>64491500</v>
      </c>
      <c r="W68" s="27">
        <v>7536395</v>
      </c>
      <c r="X68" s="27">
        <v>0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0"/>
    </row>
    <row r="69" spans="1:40" ht="9.75">
      <c r="A69" s="20" t="s">
        <v>116</v>
      </c>
      <c r="B69" s="27">
        <v>39296100</v>
      </c>
      <c r="C69" s="27">
        <v>7088587</v>
      </c>
      <c r="D69" s="27">
        <v>6251000</v>
      </c>
      <c r="E69" s="27">
        <v>3343810</v>
      </c>
      <c r="F69" s="27">
        <v>0</v>
      </c>
      <c r="G69" s="27">
        <v>2600000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475000</v>
      </c>
      <c r="N69" s="27">
        <v>0</v>
      </c>
      <c r="O69" s="27">
        <v>424545</v>
      </c>
      <c r="P69" s="27">
        <v>0</v>
      </c>
      <c r="Q69" s="27">
        <v>0</v>
      </c>
      <c r="R69" s="27">
        <v>0</v>
      </c>
      <c r="S69" s="27">
        <v>0</v>
      </c>
      <c r="T69" s="27">
        <v>10433209</v>
      </c>
      <c r="U69" s="27">
        <v>0</v>
      </c>
      <c r="V69" s="27">
        <v>6215000</v>
      </c>
      <c r="W69" s="27">
        <v>0</v>
      </c>
      <c r="X69" s="27">
        <v>0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0"/>
    </row>
    <row r="70" spans="1:40" ht="9.75">
      <c r="A70" s="11" t="s">
        <v>117</v>
      </c>
      <c r="B70" s="15">
        <v>380414533</v>
      </c>
      <c r="C70" s="15">
        <v>8593611</v>
      </c>
      <c r="D70" s="15">
        <v>9332000</v>
      </c>
      <c r="E70" s="15">
        <v>9975309</v>
      </c>
      <c r="F70" s="15">
        <v>0</v>
      </c>
      <c r="G70" s="15">
        <v>5132120</v>
      </c>
      <c r="H70" s="15">
        <v>12966345</v>
      </c>
      <c r="I70" s="15">
        <v>3593000</v>
      </c>
      <c r="J70" s="15">
        <v>21223279</v>
      </c>
      <c r="K70" s="15">
        <v>23025000</v>
      </c>
      <c r="L70" s="15">
        <v>50000</v>
      </c>
      <c r="M70" s="15">
        <v>499450</v>
      </c>
      <c r="N70" s="15">
        <v>10000000</v>
      </c>
      <c r="O70" s="15">
        <v>8568073</v>
      </c>
      <c r="P70" s="15">
        <v>38595154</v>
      </c>
      <c r="Q70" s="15">
        <v>8230580</v>
      </c>
      <c r="R70" s="15">
        <v>16067070</v>
      </c>
      <c r="S70" s="15">
        <v>0</v>
      </c>
      <c r="T70" s="15">
        <v>18727935</v>
      </c>
      <c r="U70" s="15">
        <v>22590762</v>
      </c>
      <c r="V70" s="15">
        <v>20735130</v>
      </c>
      <c r="W70" s="15">
        <v>2958083</v>
      </c>
      <c r="X70" s="15">
        <v>2388000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0"/>
    </row>
    <row r="71" spans="1:40" ht="9.75">
      <c r="A71" s="20" t="s">
        <v>118</v>
      </c>
      <c r="B71" s="27">
        <v>53270660</v>
      </c>
      <c r="C71" s="27">
        <v>0</v>
      </c>
      <c r="D71" s="27">
        <v>0</v>
      </c>
      <c r="E71" s="27">
        <v>94000</v>
      </c>
      <c r="F71" s="27">
        <v>0</v>
      </c>
      <c r="G71" s="27">
        <v>1000000</v>
      </c>
      <c r="H71" s="27">
        <v>0</v>
      </c>
      <c r="I71" s="27">
        <v>0</v>
      </c>
      <c r="J71" s="27">
        <v>2235293</v>
      </c>
      <c r="K71" s="27">
        <v>1100000</v>
      </c>
      <c r="L71" s="27">
        <v>50000</v>
      </c>
      <c r="M71" s="27">
        <v>94450</v>
      </c>
      <c r="N71" s="27">
        <v>0</v>
      </c>
      <c r="O71" s="27">
        <v>0</v>
      </c>
      <c r="P71" s="27">
        <v>0</v>
      </c>
      <c r="Q71" s="27">
        <v>1034000</v>
      </c>
      <c r="R71" s="27">
        <v>0</v>
      </c>
      <c r="S71" s="27">
        <v>0</v>
      </c>
      <c r="T71" s="27">
        <v>100000</v>
      </c>
      <c r="U71" s="27">
        <v>0</v>
      </c>
      <c r="V71" s="27">
        <v>2760000</v>
      </c>
      <c r="W71" s="27">
        <v>0</v>
      </c>
      <c r="X71" s="27">
        <v>0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0"/>
    </row>
    <row r="72" spans="1:40" ht="9.75">
      <c r="A72" s="20" t="s">
        <v>119</v>
      </c>
      <c r="B72" s="27">
        <v>327143873</v>
      </c>
      <c r="C72" s="27">
        <v>8593611</v>
      </c>
      <c r="D72" s="27">
        <v>9332000</v>
      </c>
      <c r="E72" s="27">
        <v>9881309</v>
      </c>
      <c r="F72" s="27">
        <v>0</v>
      </c>
      <c r="G72" s="27">
        <v>4132120</v>
      </c>
      <c r="H72" s="27">
        <v>12966345</v>
      </c>
      <c r="I72" s="27">
        <v>3593000</v>
      </c>
      <c r="J72" s="27">
        <v>18987986</v>
      </c>
      <c r="K72" s="27">
        <v>21925000</v>
      </c>
      <c r="L72" s="27">
        <v>0</v>
      </c>
      <c r="M72" s="27">
        <v>405000</v>
      </c>
      <c r="N72" s="27">
        <v>10000000</v>
      </c>
      <c r="O72" s="27">
        <v>8568073</v>
      </c>
      <c r="P72" s="27">
        <v>38595154</v>
      </c>
      <c r="Q72" s="27">
        <v>7196580</v>
      </c>
      <c r="R72" s="27">
        <v>16067070</v>
      </c>
      <c r="S72" s="27">
        <v>0</v>
      </c>
      <c r="T72" s="27">
        <v>18627935</v>
      </c>
      <c r="U72" s="27">
        <v>22590762</v>
      </c>
      <c r="V72" s="27">
        <v>17975130</v>
      </c>
      <c r="W72" s="27">
        <v>2958083</v>
      </c>
      <c r="X72" s="27">
        <v>2188000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0"/>
    </row>
    <row r="73" spans="1:40" ht="9.75">
      <c r="A73" s="20" t="s">
        <v>120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200000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0"/>
    </row>
    <row r="74" spans="1:40" ht="9.75">
      <c r="A74" s="11" t="s">
        <v>121</v>
      </c>
      <c r="B74" s="15">
        <v>64945260</v>
      </c>
      <c r="C74" s="15">
        <v>0</v>
      </c>
      <c r="D74" s="15">
        <v>0</v>
      </c>
      <c r="E74" s="15">
        <v>670000</v>
      </c>
      <c r="F74" s="15">
        <v>280500</v>
      </c>
      <c r="G74" s="15">
        <v>1221000</v>
      </c>
      <c r="H74" s="15">
        <v>500000</v>
      </c>
      <c r="I74" s="15">
        <v>5000</v>
      </c>
      <c r="J74" s="15">
        <v>0</v>
      </c>
      <c r="K74" s="15">
        <v>1000000</v>
      </c>
      <c r="L74" s="15">
        <v>4595000</v>
      </c>
      <c r="M74" s="15">
        <v>1563920</v>
      </c>
      <c r="N74" s="15">
        <v>750000</v>
      </c>
      <c r="O74" s="15">
        <v>0</v>
      </c>
      <c r="P74" s="15">
        <v>0</v>
      </c>
      <c r="Q74" s="15">
        <v>0</v>
      </c>
      <c r="R74" s="15">
        <v>1543460</v>
      </c>
      <c r="S74" s="15">
        <v>725000</v>
      </c>
      <c r="T74" s="15">
        <v>2657800</v>
      </c>
      <c r="U74" s="15">
        <v>0</v>
      </c>
      <c r="V74" s="15">
        <v>644276500</v>
      </c>
      <c r="W74" s="15">
        <v>10500000</v>
      </c>
      <c r="X74" s="15">
        <v>1250000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0"/>
    </row>
    <row r="75" spans="1:40" ht="9.75">
      <c r="A75" s="11" t="s">
        <v>122</v>
      </c>
      <c r="B75" s="15">
        <v>244355000</v>
      </c>
      <c r="C75" s="15">
        <v>13769200</v>
      </c>
      <c r="D75" s="15">
        <v>900000</v>
      </c>
      <c r="E75" s="15">
        <v>1087264</v>
      </c>
      <c r="F75" s="15">
        <v>0</v>
      </c>
      <c r="G75" s="15">
        <v>4224000</v>
      </c>
      <c r="H75" s="15">
        <v>790314</v>
      </c>
      <c r="I75" s="15">
        <v>8079000</v>
      </c>
      <c r="J75" s="15">
        <v>42418021</v>
      </c>
      <c r="K75" s="15">
        <v>3731000</v>
      </c>
      <c r="L75" s="15">
        <v>100000</v>
      </c>
      <c r="M75" s="15">
        <v>11990000</v>
      </c>
      <c r="N75" s="15">
        <v>8064000</v>
      </c>
      <c r="O75" s="15">
        <v>1205420</v>
      </c>
      <c r="P75" s="15">
        <v>61520154</v>
      </c>
      <c r="Q75" s="15">
        <v>3616487</v>
      </c>
      <c r="R75" s="15">
        <v>14053980</v>
      </c>
      <c r="S75" s="15">
        <v>75000</v>
      </c>
      <c r="T75" s="15">
        <v>7092677</v>
      </c>
      <c r="U75" s="15">
        <v>369935</v>
      </c>
      <c r="V75" s="15">
        <v>8379670</v>
      </c>
      <c r="W75" s="15">
        <v>1364830</v>
      </c>
      <c r="X75" s="15">
        <v>1400000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0"/>
    </row>
    <row r="76" spans="1:40" ht="9.75">
      <c r="A76" s="11" t="s">
        <v>123</v>
      </c>
      <c r="B76" s="15">
        <v>3700000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1455000</v>
      </c>
      <c r="L76" s="15">
        <v>0</v>
      </c>
      <c r="M76" s="15">
        <v>0</v>
      </c>
      <c r="N76" s="15">
        <v>2365000</v>
      </c>
      <c r="O76" s="15">
        <v>0</v>
      </c>
      <c r="P76" s="15">
        <v>7966050</v>
      </c>
      <c r="Q76" s="15">
        <v>0</v>
      </c>
      <c r="R76" s="15">
        <v>0</v>
      </c>
      <c r="S76" s="15">
        <v>0</v>
      </c>
      <c r="T76" s="15">
        <v>0</v>
      </c>
      <c r="U76" s="15">
        <v>2058200</v>
      </c>
      <c r="V76" s="15">
        <v>0</v>
      </c>
      <c r="W76" s="15">
        <v>400000</v>
      </c>
      <c r="X76" s="15">
        <v>0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0"/>
    </row>
    <row r="77" spans="1:40" ht="9.75">
      <c r="A77" s="11" t="s">
        <v>124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0"/>
    </row>
    <row r="78" spans="1:40" ht="9.75">
      <c r="A78" s="13" t="s">
        <v>112</v>
      </c>
      <c r="B78" s="29">
        <f>IF(B42=0,0,B65*100/B42)</f>
        <v>38.66052731973831</v>
      </c>
      <c r="C78" s="29">
        <f aca="true" t="shared" si="40" ref="C78:X78">IF(C42=0,0,C65*100/C42)</f>
        <v>55.228711285511224</v>
      </c>
      <c r="D78" s="29">
        <f t="shared" si="40"/>
        <v>76.85120246148277</v>
      </c>
      <c r="E78" s="29">
        <f t="shared" si="40"/>
        <v>87.85430327147598</v>
      </c>
      <c r="F78" s="29">
        <f t="shared" si="40"/>
        <v>0</v>
      </c>
      <c r="G78" s="29">
        <f t="shared" si="40"/>
        <v>69.93426460349708</v>
      </c>
      <c r="H78" s="29">
        <f t="shared" si="40"/>
        <v>88.64788696506257</v>
      </c>
      <c r="I78" s="29">
        <f t="shared" si="40"/>
        <v>48.495942131263234</v>
      </c>
      <c r="J78" s="29">
        <f t="shared" si="40"/>
        <v>61.0532660979401</v>
      </c>
      <c r="K78" s="29">
        <f t="shared" si="40"/>
        <v>12.557624378854099</v>
      </c>
      <c r="L78" s="29">
        <f t="shared" si="40"/>
        <v>0</v>
      </c>
      <c r="M78" s="29">
        <f t="shared" si="40"/>
        <v>89.16641233755347</v>
      </c>
      <c r="N78" s="29">
        <f t="shared" si="40"/>
        <v>72.19837488021633</v>
      </c>
      <c r="O78" s="29">
        <f t="shared" si="40"/>
        <v>84.94695119133796</v>
      </c>
      <c r="P78" s="29">
        <f t="shared" si="40"/>
        <v>53.07359815214418</v>
      </c>
      <c r="Q78" s="29">
        <f t="shared" si="40"/>
        <v>82.75485894785875</v>
      </c>
      <c r="R78" s="29">
        <f t="shared" si="40"/>
        <v>50.40663119569998</v>
      </c>
      <c r="S78" s="29">
        <f t="shared" si="40"/>
        <v>0</v>
      </c>
      <c r="T78" s="29">
        <f t="shared" si="40"/>
        <v>57.03537839036621</v>
      </c>
      <c r="U78" s="29">
        <f t="shared" si="40"/>
        <v>75.51104424737633</v>
      </c>
      <c r="V78" s="29">
        <f t="shared" si="40"/>
        <v>13.431138298821471</v>
      </c>
      <c r="W78" s="29">
        <f t="shared" si="40"/>
        <v>67.65266846292455</v>
      </c>
      <c r="X78" s="29">
        <f t="shared" si="40"/>
        <v>0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0"/>
    </row>
    <row r="79" spans="1:40" ht="9.75">
      <c r="A79" s="20" t="s">
        <v>125</v>
      </c>
      <c r="B79" s="21">
        <f>IF(B42=0,0,B66*100/B42)</f>
        <v>8.54940964401059</v>
      </c>
      <c r="C79" s="21">
        <f aca="true" t="shared" si="41" ref="C79:X79">IF(C42=0,0,C66*100/C42)</f>
        <v>0</v>
      </c>
      <c r="D79" s="21">
        <f t="shared" si="41"/>
        <v>4.524784507137848</v>
      </c>
      <c r="E79" s="21">
        <f t="shared" si="41"/>
        <v>0.6143546593842975</v>
      </c>
      <c r="F79" s="21">
        <f t="shared" si="41"/>
        <v>0</v>
      </c>
      <c r="G79" s="21">
        <f t="shared" si="41"/>
        <v>2.8425256966454873</v>
      </c>
      <c r="H79" s="21">
        <f t="shared" si="41"/>
        <v>2.4684289922559013</v>
      </c>
      <c r="I79" s="21">
        <f t="shared" si="41"/>
        <v>0</v>
      </c>
      <c r="J79" s="21">
        <f t="shared" si="41"/>
        <v>7.901913026449457</v>
      </c>
      <c r="K79" s="21">
        <f t="shared" si="41"/>
        <v>9.87846494641681</v>
      </c>
      <c r="L79" s="21">
        <f t="shared" si="41"/>
        <v>0</v>
      </c>
      <c r="M79" s="21">
        <f t="shared" si="41"/>
        <v>5.110993747550983</v>
      </c>
      <c r="N79" s="21">
        <f t="shared" si="41"/>
        <v>13.126977250948425</v>
      </c>
      <c r="O79" s="21">
        <f t="shared" si="41"/>
        <v>2.3827637192539313</v>
      </c>
      <c r="P79" s="21">
        <f t="shared" si="41"/>
        <v>12.93763443194498</v>
      </c>
      <c r="Q79" s="21">
        <f t="shared" si="41"/>
        <v>3.5705551835570177</v>
      </c>
      <c r="R79" s="21">
        <f t="shared" si="41"/>
        <v>2.715443803539623</v>
      </c>
      <c r="S79" s="21">
        <f t="shared" si="41"/>
        <v>0</v>
      </c>
      <c r="T79" s="21">
        <f t="shared" si="41"/>
        <v>4.389014444038779</v>
      </c>
      <c r="U79" s="21">
        <f t="shared" si="41"/>
        <v>2.936455082646969</v>
      </c>
      <c r="V79" s="21">
        <f t="shared" si="41"/>
        <v>2.2201716024239593</v>
      </c>
      <c r="W79" s="21">
        <f t="shared" si="41"/>
        <v>0</v>
      </c>
      <c r="X79" s="21">
        <f t="shared" si="41"/>
        <v>0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0"/>
    </row>
    <row r="80" spans="1:40" ht="9.75">
      <c r="A80" s="20" t="s">
        <v>126</v>
      </c>
      <c r="B80" s="21">
        <f>IF(B42=0,0,B67*100/B42)</f>
        <v>12.67515821984373</v>
      </c>
      <c r="C80" s="21">
        <f aca="true" t="shared" si="42" ref="C80:X80">IF(C42=0,0,C67*100/C42)</f>
        <v>40.04084165849166</v>
      </c>
      <c r="D80" s="21">
        <f t="shared" si="42"/>
        <v>58.184203977285584</v>
      </c>
      <c r="E80" s="21">
        <f t="shared" si="42"/>
        <v>81.27032896957098</v>
      </c>
      <c r="F80" s="21">
        <f t="shared" si="42"/>
        <v>0</v>
      </c>
      <c r="G80" s="21">
        <f t="shared" si="42"/>
        <v>40.45638910379173</v>
      </c>
      <c r="H80" s="21">
        <f t="shared" si="42"/>
        <v>86.17945797280667</v>
      </c>
      <c r="I80" s="21">
        <f t="shared" si="42"/>
        <v>0.09703599153140438</v>
      </c>
      <c r="J80" s="21">
        <f t="shared" si="42"/>
        <v>53.15135307149064</v>
      </c>
      <c r="K80" s="21">
        <f t="shared" si="42"/>
        <v>0.19756929892833622</v>
      </c>
      <c r="L80" s="21">
        <f t="shared" si="42"/>
        <v>0</v>
      </c>
      <c r="M80" s="21">
        <f t="shared" si="42"/>
        <v>83.38089075755796</v>
      </c>
      <c r="N80" s="21">
        <f t="shared" si="42"/>
        <v>39.38093175284527</v>
      </c>
      <c r="O80" s="21">
        <f t="shared" si="42"/>
        <v>38.02945615845488</v>
      </c>
      <c r="P80" s="21">
        <f t="shared" si="42"/>
        <v>22.976371672578704</v>
      </c>
      <c r="Q80" s="21">
        <f t="shared" si="42"/>
        <v>57.93186555649364</v>
      </c>
      <c r="R80" s="21">
        <f t="shared" si="42"/>
        <v>46.1249743415147</v>
      </c>
      <c r="S80" s="21">
        <f t="shared" si="42"/>
        <v>0</v>
      </c>
      <c r="T80" s="21">
        <f t="shared" si="42"/>
        <v>22.14400588986081</v>
      </c>
      <c r="U80" s="21">
        <f t="shared" si="42"/>
        <v>71.20424345949411</v>
      </c>
      <c r="V80" s="21">
        <f t="shared" si="42"/>
        <v>2.1211830596407255</v>
      </c>
      <c r="W80" s="21">
        <f t="shared" si="42"/>
        <v>51.638501682929316</v>
      </c>
      <c r="X80" s="21">
        <f t="shared" si="42"/>
        <v>0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0"/>
    </row>
    <row r="81" spans="1:40" ht="9.75">
      <c r="A81" s="20" t="s">
        <v>127</v>
      </c>
      <c r="B81" s="21">
        <f>IF(B42=0,0,B68*100/B42)</f>
        <v>13.959826444699685</v>
      </c>
      <c r="C81" s="21">
        <f aca="true" t="shared" si="43" ref="C81:X81">IF(C42=0,0,C68*100/C42)</f>
        <v>0.9962201445474383</v>
      </c>
      <c r="D81" s="21">
        <f t="shared" si="43"/>
        <v>0</v>
      </c>
      <c r="E81" s="21">
        <f t="shared" si="43"/>
        <v>2.508068439915278</v>
      </c>
      <c r="F81" s="21">
        <f t="shared" si="43"/>
        <v>0</v>
      </c>
      <c r="G81" s="21">
        <f t="shared" si="43"/>
        <v>19.244782991781605</v>
      </c>
      <c r="H81" s="21">
        <f t="shared" si="43"/>
        <v>0</v>
      </c>
      <c r="I81" s="21">
        <f t="shared" si="43"/>
        <v>48.39890613973183</v>
      </c>
      <c r="J81" s="21">
        <f t="shared" si="43"/>
        <v>0</v>
      </c>
      <c r="K81" s="21">
        <f t="shared" si="43"/>
        <v>2.4815901335089503</v>
      </c>
      <c r="L81" s="21">
        <f t="shared" si="43"/>
        <v>0</v>
      </c>
      <c r="M81" s="21">
        <f t="shared" si="43"/>
        <v>0.30835558054606227</v>
      </c>
      <c r="N81" s="21">
        <f t="shared" si="43"/>
        <v>19.690465876422635</v>
      </c>
      <c r="O81" s="21">
        <f t="shared" si="43"/>
        <v>43.88085080166957</v>
      </c>
      <c r="P81" s="21">
        <f t="shared" si="43"/>
        <v>17.159592047620496</v>
      </c>
      <c r="Q81" s="21">
        <f t="shared" si="43"/>
        <v>21.252438207808087</v>
      </c>
      <c r="R81" s="21">
        <f t="shared" si="43"/>
        <v>1.5662130506456604</v>
      </c>
      <c r="S81" s="21">
        <f t="shared" si="43"/>
        <v>0</v>
      </c>
      <c r="T81" s="21">
        <f t="shared" si="43"/>
        <v>14.762053545835006</v>
      </c>
      <c r="U81" s="21">
        <f t="shared" si="43"/>
        <v>1.3703457052352521</v>
      </c>
      <c r="V81" s="21">
        <f t="shared" si="43"/>
        <v>8.290804684292112</v>
      </c>
      <c r="W81" s="21">
        <f t="shared" si="43"/>
        <v>16.01416677999524</v>
      </c>
      <c r="X81" s="21">
        <f t="shared" si="43"/>
        <v>0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0"/>
    </row>
    <row r="82" spans="1:40" ht="9.75">
      <c r="A82" s="20" t="s">
        <v>128</v>
      </c>
      <c r="B82" s="21">
        <f>IF(B42=0,0,B69*100/B42)</f>
        <v>3.476133011184305</v>
      </c>
      <c r="C82" s="21">
        <f aca="true" t="shared" si="44" ref="C82:X82">IF(C42=0,0,C69*100/C42)</f>
        <v>14.19164948247212</v>
      </c>
      <c r="D82" s="21">
        <f t="shared" si="44"/>
        <v>14.142213977059342</v>
      </c>
      <c r="E82" s="21">
        <f t="shared" si="44"/>
        <v>3.461551202605421</v>
      </c>
      <c r="F82" s="21">
        <f t="shared" si="44"/>
        <v>0</v>
      </c>
      <c r="G82" s="21">
        <f t="shared" si="44"/>
        <v>7.3905668112782665</v>
      </c>
      <c r="H82" s="21">
        <f t="shared" si="44"/>
        <v>0</v>
      </c>
      <c r="I82" s="21">
        <f t="shared" si="44"/>
        <v>0</v>
      </c>
      <c r="J82" s="21">
        <f t="shared" si="44"/>
        <v>0</v>
      </c>
      <c r="K82" s="21">
        <f t="shared" si="44"/>
        <v>0</v>
      </c>
      <c r="L82" s="21">
        <f t="shared" si="44"/>
        <v>0</v>
      </c>
      <c r="M82" s="21">
        <f t="shared" si="44"/>
        <v>0.36617225189844893</v>
      </c>
      <c r="N82" s="21">
        <f t="shared" si="44"/>
        <v>0</v>
      </c>
      <c r="O82" s="21">
        <f t="shared" si="44"/>
        <v>0.6538805119595854</v>
      </c>
      <c r="P82" s="21">
        <f t="shared" si="44"/>
        <v>0</v>
      </c>
      <c r="Q82" s="21">
        <f t="shared" si="44"/>
        <v>0</v>
      </c>
      <c r="R82" s="21">
        <f t="shared" si="44"/>
        <v>0</v>
      </c>
      <c r="S82" s="21">
        <f t="shared" si="44"/>
        <v>0</v>
      </c>
      <c r="T82" s="21">
        <f t="shared" si="44"/>
        <v>15.74030451063162</v>
      </c>
      <c r="U82" s="21">
        <f t="shared" si="44"/>
        <v>0</v>
      </c>
      <c r="V82" s="21">
        <f t="shared" si="44"/>
        <v>0.7989789524646733</v>
      </c>
      <c r="W82" s="21">
        <f t="shared" si="44"/>
        <v>0</v>
      </c>
      <c r="X82" s="21">
        <f t="shared" si="44"/>
        <v>0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0"/>
    </row>
    <row r="83" spans="1:40" ht="9.75">
      <c r="A83" s="11" t="s">
        <v>117</v>
      </c>
      <c r="B83" s="30">
        <f>IF(B42=0,0,B70*100/B42)</f>
        <v>33.651469639367804</v>
      </c>
      <c r="C83" s="30">
        <f aca="true" t="shared" si="45" ref="C83:X83">IF(C42=0,0,C70*100/C42)</f>
        <v>17.20477086628361</v>
      </c>
      <c r="D83" s="30">
        <f t="shared" si="45"/>
        <v>21.112644510305195</v>
      </c>
      <c r="E83" s="30">
        <f t="shared" si="45"/>
        <v>10.32655649253716</v>
      </c>
      <c r="F83" s="30">
        <f t="shared" si="45"/>
        <v>0</v>
      </c>
      <c r="G83" s="30">
        <f t="shared" si="45"/>
        <v>14.588182978268238</v>
      </c>
      <c r="H83" s="30">
        <f t="shared" si="45"/>
        <v>10.324678039223336</v>
      </c>
      <c r="I83" s="30">
        <f t="shared" si="45"/>
        <v>15.847741707833451</v>
      </c>
      <c r="J83" s="30">
        <f t="shared" si="45"/>
        <v>12.988065921691982</v>
      </c>
      <c r="K83" s="30">
        <f t="shared" si="45"/>
        <v>68.92474405795366</v>
      </c>
      <c r="L83" s="30">
        <f t="shared" si="45"/>
        <v>1.053740779768177</v>
      </c>
      <c r="M83" s="30">
        <f t="shared" si="45"/>
        <v>0.385020486759327</v>
      </c>
      <c r="N83" s="30">
        <f t="shared" si="45"/>
        <v>13.126977250948425</v>
      </c>
      <c r="O83" s="30">
        <f t="shared" si="45"/>
        <v>13.196471421750582</v>
      </c>
      <c r="P83" s="30">
        <f t="shared" si="45"/>
        <v>16.757114635660663</v>
      </c>
      <c r="Q83" s="30">
        <f t="shared" si="45"/>
        <v>11.980814579754869</v>
      </c>
      <c r="R83" s="30">
        <f t="shared" si="45"/>
        <v>25.16445471963737</v>
      </c>
      <c r="S83" s="30">
        <f t="shared" si="45"/>
        <v>0</v>
      </c>
      <c r="T83" s="30">
        <f t="shared" si="45"/>
        <v>28.254336681582416</v>
      </c>
      <c r="U83" s="30">
        <f t="shared" si="45"/>
        <v>22.11225263192267</v>
      </c>
      <c r="V83" s="30">
        <f t="shared" si="45"/>
        <v>2.665636757299891</v>
      </c>
      <c r="W83" s="30">
        <f t="shared" si="45"/>
        <v>6.2856623771801585</v>
      </c>
      <c r="X83" s="30">
        <f t="shared" si="45"/>
        <v>47.39976181024216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0"/>
    </row>
    <row r="84" spans="1:40" ht="9.75">
      <c r="A84" s="20" t="s">
        <v>129</v>
      </c>
      <c r="B84" s="21">
        <f>IF(B42=0,0,B71*100/B42)</f>
        <v>4.7123225906279576</v>
      </c>
      <c r="C84" s="21">
        <f aca="true" t="shared" si="46" ref="C84:X84">IF(C42=0,0,C71*100/C42)</f>
        <v>0</v>
      </c>
      <c r="D84" s="21">
        <f t="shared" si="46"/>
        <v>0</v>
      </c>
      <c r="E84" s="21">
        <f t="shared" si="46"/>
        <v>0.09730989890122631</v>
      </c>
      <c r="F84" s="21">
        <f t="shared" si="46"/>
        <v>0</v>
      </c>
      <c r="G84" s="21">
        <f t="shared" si="46"/>
        <v>2.8425256966454873</v>
      </c>
      <c r="H84" s="21">
        <f t="shared" si="46"/>
        <v>0</v>
      </c>
      <c r="I84" s="21">
        <f t="shared" si="46"/>
        <v>0</v>
      </c>
      <c r="J84" s="21">
        <f t="shared" si="46"/>
        <v>1.3679381418062984</v>
      </c>
      <c r="K84" s="21">
        <f t="shared" si="46"/>
        <v>3.292821648805604</v>
      </c>
      <c r="L84" s="21">
        <f t="shared" si="46"/>
        <v>1.053740779768177</v>
      </c>
      <c r="M84" s="21">
        <f t="shared" si="46"/>
        <v>0.07281046145643895</v>
      </c>
      <c r="N84" s="21">
        <f t="shared" si="46"/>
        <v>0</v>
      </c>
      <c r="O84" s="21">
        <f t="shared" si="46"/>
        <v>0</v>
      </c>
      <c r="P84" s="21">
        <f t="shared" si="46"/>
        <v>0</v>
      </c>
      <c r="Q84" s="21">
        <f t="shared" si="46"/>
        <v>1.5051384319776413</v>
      </c>
      <c r="R84" s="21">
        <f t="shared" si="46"/>
        <v>0</v>
      </c>
      <c r="S84" s="21">
        <f t="shared" si="46"/>
        <v>0</v>
      </c>
      <c r="T84" s="21">
        <f t="shared" si="46"/>
        <v>0.15086733631648347</v>
      </c>
      <c r="U84" s="21">
        <f t="shared" si="46"/>
        <v>0</v>
      </c>
      <c r="V84" s="21">
        <f t="shared" si="46"/>
        <v>0.3548160754308123</v>
      </c>
      <c r="W84" s="21">
        <f t="shared" si="46"/>
        <v>0</v>
      </c>
      <c r="X84" s="21">
        <f t="shared" si="46"/>
        <v>0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0"/>
    </row>
    <row r="85" spans="1:40" ht="9.75">
      <c r="A85" s="20" t="s">
        <v>130</v>
      </c>
      <c r="B85" s="21">
        <f>IF(B42=0,0,B72*100/B42)</f>
        <v>28.939147048739844</v>
      </c>
      <c r="C85" s="21">
        <f aca="true" t="shared" si="47" ref="C85:X85">IF(C42=0,0,C72*100/C42)</f>
        <v>17.20477086628361</v>
      </c>
      <c r="D85" s="21">
        <f t="shared" si="47"/>
        <v>21.112644510305195</v>
      </c>
      <c r="E85" s="21">
        <f t="shared" si="47"/>
        <v>10.229246593635933</v>
      </c>
      <c r="F85" s="21">
        <f t="shared" si="47"/>
        <v>0</v>
      </c>
      <c r="G85" s="21">
        <f t="shared" si="47"/>
        <v>11.74565728162275</v>
      </c>
      <c r="H85" s="21">
        <f t="shared" si="47"/>
        <v>10.324678039223336</v>
      </c>
      <c r="I85" s="21">
        <f t="shared" si="47"/>
        <v>15.847741707833451</v>
      </c>
      <c r="J85" s="21">
        <f t="shared" si="47"/>
        <v>11.620127779885683</v>
      </c>
      <c r="K85" s="21">
        <f t="shared" si="47"/>
        <v>65.63192240914806</v>
      </c>
      <c r="L85" s="21">
        <f t="shared" si="47"/>
        <v>0</v>
      </c>
      <c r="M85" s="21">
        <f t="shared" si="47"/>
        <v>0.31221002530288805</v>
      </c>
      <c r="N85" s="21">
        <f t="shared" si="47"/>
        <v>13.126977250948425</v>
      </c>
      <c r="O85" s="21">
        <f t="shared" si="47"/>
        <v>13.196471421750582</v>
      </c>
      <c r="P85" s="21">
        <f t="shared" si="47"/>
        <v>16.757114635660663</v>
      </c>
      <c r="Q85" s="21">
        <f t="shared" si="47"/>
        <v>10.475676147777229</v>
      </c>
      <c r="R85" s="21">
        <f t="shared" si="47"/>
        <v>25.16445471963737</v>
      </c>
      <c r="S85" s="21">
        <f t="shared" si="47"/>
        <v>0</v>
      </c>
      <c r="T85" s="21">
        <f t="shared" si="47"/>
        <v>28.103469345265935</v>
      </c>
      <c r="U85" s="21">
        <f t="shared" si="47"/>
        <v>22.11225263192267</v>
      </c>
      <c r="V85" s="21">
        <f t="shared" si="47"/>
        <v>2.3108206818690786</v>
      </c>
      <c r="W85" s="21">
        <f t="shared" si="47"/>
        <v>6.2856623771801585</v>
      </c>
      <c r="X85" s="21">
        <f t="shared" si="47"/>
        <v>43.42993251290194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0"/>
    </row>
    <row r="86" spans="1:40" ht="9.75">
      <c r="A86" s="20" t="s">
        <v>131</v>
      </c>
      <c r="B86" s="21">
        <f>IF(B42=0,0,B73*100/B42)</f>
        <v>0</v>
      </c>
      <c r="C86" s="21">
        <f aca="true" t="shared" si="48" ref="C86:X86">IF(C42=0,0,C73*100/C42)</f>
        <v>0</v>
      </c>
      <c r="D86" s="21">
        <f t="shared" si="48"/>
        <v>0</v>
      </c>
      <c r="E86" s="21">
        <f t="shared" si="48"/>
        <v>0</v>
      </c>
      <c r="F86" s="21">
        <f t="shared" si="48"/>
        <v>0</v>
      </c>
      <c r="G86" s="21">
        <f t="shared" si="48"/>
        <v>0</v>
      </c>
      <c r="H86" s="21">
        <f t="shared" si="48"/>
        <v>0</v>
      </c>
      <c r="I86" s="21">
        <f t="shared" si="48"/>
        <v>0</v>
      </c>
      <c r="J86" s="21">
        <f t="shared" si="48"/>
        <v>0</v>
      </c>
      <c r="K86" s="21">
        <f t="shared" si="48"/>
        <v>0</v>
      </c>
      <c r="L86" s="21">
        <f t="shared" si="48"/>
        <v>0</v>
      </c>
      <c r="M86" s="21">
        <f t="shared" si="48"/>
        <v>0</v>
      </c>
      <c r="N86" s="21">
        <f t="shared" si="48"/>
        <v>0</v>
      </c>
      <c r="O86" s="21">
        <f t="shared" si="48"/>
        <v>0</v>
      </c>
      <c r="P86" s="21">
        <f t="shared" si="48"/>
        <v>0</v>
      </c>
      <c r="Q86" s="21">
        <f t="shared" si="48"/>
        <v>0</v>
      </c>
      <c r="R86" s="21">
        <f t="shared" si="48"/>
        <v>0</v>
      </c>
      <c r="S86" s="21">
        <f t="shared" si="48"/>
        <v>0</v>
      </c>
      <c r="T86" s="21">
        <f t="shared" si="48"/>
        <v>0</v>
      </c>
      <c r="U86" s="21">
        <f t="shared" si="48"/>
        <v>0</v>
      </c>
      <c r="V86" s="21">
        <f t="shared" si="48"/>
        <v>0</v>
      </c>
      <c r="W86" s="21">
        <f t="shared" si="48"/>
        <v>0</v>
      </c>
      <c r="X86" s="21">
        <f t="shared" si="48"/>
        <v>3.9698292973402145</v>
      </c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0"/>
    </row>
    <row r="87" spans="1:40" ht="9.75">
      <c r="A87" s="11" t="s">
        <v>121</v>
      </c>
      <c r="B87" s="30">
        <f>IF(B42=0,0,B74*100/B42)</f>
        <v>5.745057708168179</v>
      </c>
      <c r="C87" s="30">
        <f aca="true" t="shared" si="49" ref="C87:X87">IF(C42=0,0,C74*100/C42)</f>
        <v>0</v>
      </c>
      <c r="D87" s="30">
        <f t="shared" si="49"/>
        <v>0</v>
      </c>
      <c r="E87" s="30">
        <f t="shared" si="49"/>
        <v>0.6935918325938472</v>
      </c>
      <c r="F87" s="30">
        <f t="shared" si="49"/>
        <v>100</v>
      </c>
      <c r="G87" s="30">
        <f t="shared" si="49"/>
        <v>3.47072387560414</v>
      </c>
      <c r="H87" s="30">
        <f t="shared" si="49"/>
        <v>0.39813370842837115</v>
      </c>
      <c r="I87" s="30">
        <f t="shared" si="49"/>
        <v>0.02205363443895554</v>
      </c>
      <c r="J87" s="30">
        <f t="shared" si="49"/>
        <v>0</v>
      </c>
      <c r="K87" s="30">
        <f t="shared" si="49"/>
        <v>2.9934742261869127</v>
      </c>
      <c r="L87" s="30">
        <f t="shared" si="49"/>
        <v>96.83877766069547</v>
      </c>
      <c r="M87" s="30">
        <f t="shared" si="49"/>
        <v>1.2056086488189943</v>
      </c>
      <c r="N87" s="30">
        <f t="shared" si="49"/>
        <v>0.9845232938211318</v>
      </c>
      <c r="O87" s="30">
        <f t="shared" si="49"/>
        <v>0</v>
      </c>
      <c r="P87" s="30">
        <f t="shared" si="49"/>
        <v>0</v>
      </c>
      <c r="Q87" s="30">
        <f t="shared" si="49"/>
        <v>0</v>
      </c>
      <c r="R87" s="30">
        <f t="shared" si="49"/>
        <v>2.417387195149551</v>
      </c>
      <c r="S87" s="30">
        <f t="shared" si="49"/>
        <v>90.625</v>
      </c>
      <c r="T87" s="30">
        <f t="shared" si="49"/>
        <v>4.009752064619497</v>
      </c>
      <c r="U87" s="30">
        <f t="shared" si="49"/>
        <v>0</v>
      </c>
      <c r="V87" s="30">
        <f t="shared" si="49"/>
        <v>82.82596348634048</v>
      </c>
      <c r="W87" s="30">
        <f t="shared" si="49"/>
        <v>22.311562914357598</v>
      </c>
      <c r="X87" s="30">
        <f t="shared" si="49"/>
        <v>24.811433108376338</v>
      </c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0"/>
    </row>
    <row r="88" spans="1:40" ht="9.75">
      <c r="A88" s="11" t="s">
        <v>122</v>
      </c>
      <c r="B88" s="30">
        <f>IF(B42=0,0,B75*100/B42)</f>
        <v>21.61564333223757</v>
      </c>
      <c r="C88" s="30">
        <f aca="true" t="shared" si="50" ref="C88:X88">IF(C42=0,0,C75*100/C42)</f>
        <v>27.56651784820517</v>
      </c>
      <c r="D88" s="30">
        <f t="shared" si="50"/>
        <v>2.0361530282120315</v>
      </c>
      <c r="E88" s="30">
        <f t="shared" si="50"/>
        <v>1.1255484033930099</v>
      </c>
      <c r="F88" s="30">
        <f t="shared" si="50"/>
        <v>0</v>
      </c>
      <c r="G88" s="30">
        <f t="shared" si="50"/>
        <v>12.006828542630538</v>
      </c>
      <c r="H88" s="30">
        <f t="shared" si="50"/>
        <v>0.6293012872857194</v>
      </c>
      <c r="I88" s="30">
        <f t="shared" si="50"/>
        <v>35.63426252646436</v>
      </c>
      <c r="J88" s="30">
        <f t="shared" si="50"/>
        <v>25.958667980367917</v>
      </c>
      <c r="K88" s="30">
        <f t="shared" si="50"/>
        <v>11.16865233790337</v>
      </c>
      <c r="L88" s="30">
        <f t="shared" si="50"/>
        <v>2.107481559536354</v>
      </c>
      <c r="M88" s="30">
        <f t="shared" si="50"/>
        <v>9.242958526868216</v>
      </c>
      <c r="N88" s="30">
        <f t="shared" si="50"/>
        <v>10.58559445516481</v>
      </c>
      <c r="O88" s="30">
        <f t="shared" si="50"/>
        <v>1.8565773869114544</v>
      </c>
      <c r="P88" s="30">
        <f t="shared" si="50"/>
        <v>26.710614316540827</v>
      </c>
      <c r="Q88" s="30">
        <f t="shared" si="50"/>
        <v>5.2643264723863865</v>
      </c>
      <c r="R88" s="30">
        <f t="shared" si="50"/>
        <v>22.0115268895131</v>
      </c>
      <c r="S88" s="30">
        <f t="shared" si="50"/>
        <v>9.375</v>
      </c>
      <c r="T88" s="30">
        <f t="shared" si="50"/>
        <v>10.700532863431869</v>
      </c>
      <c r="U88" s="30">
        <f t="shared" si="50"/>
        <v>0.36209917033300215</v>
      </c>
      <c r="V88" s="30">
        <f t="shared" si="50"/>
        <v>1.0772614575381576</v>
      </c>
      <c r="W88" s="30">
        <f t="shared" si="50"/>
        <v>2.9001419440383502</v>
      </c>
      <c r="X88" s="30">
        <f t="shared" si="50"/>
        <v>27.7888050813815</v>
      </c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0"/>
    </row>
    <row r="89" spans="1:40" ht="9.75">
      <c r="A89" s="11" t="s">
        <v>123</v>
      </c>
      <c r="B89" s="30">
        <f>IF(B42=0,0,B76*100/B42)</f>
        <v>0.3273020004881382</v>
      </c>
      <c r="C89" s="30">
        <f aca="true" t="shared" si="51" ref="C89:X89">IF(C42=0,0,C76*100/C42)</f>
        <v>0</v>
      </c>
      <c r="D89" s="30">
        <f t="shared" si="51"/>
        <v>0</v>
      </c>
      <c r="E89" s="30">
        <f t="shared" si="51"/>
        <v>0</v>
      </c>
      <c r="F89" s="30">
        <f t="shared" si="51"/>
        <v>0</v>
      </c>
      <c r="G89" s="30">
        <f t="shared" si="51"/>
        <v>0</v>
      </c>
      <c r="H89" s="30">
        <f t="shared" si="51"/>
        <v>0</v>
      </c>
      <c r="I89" s="30">
        <f t="shared" si="51"/>
        <v>0</v>
      </c>
      <c r="J89" s="30">
        <f t="shared" si="51"/>
        <v>0</v>
      </c>
      <c r="K89" s="30">
        <f t="shared" si="51"/>
        <v>4.355504999101957</v>
      </c>
      <c r="L89" s="30">
        <f t="shared" si="51"/>
        <v>0</v>
      </c>
      <c r="M89" s="30">
        <f t="shared" si="51"/>
        <v>0</v>
      </c>
      <c r="N89" s="30">
        <f t="shared" si="51"/>
        <v>3.1045301198493025</v>
      </c>
      <c r="O89" s="30">
        <f t="shared" si="51"/>
        <v>0</v>
      </c>
      <c r="P89" s="30">
        <f t="shared" si="51"/>
        <v>3.458672895654326</v>
      </c>
      <c r="Q89" s="30">
        <f t="shared" si="51"/>
        <v>0</v>
      </c>
      <c r="R89" s="30">
        <f t="shared" si="51"/>
        <v>0</v>
      </c>
      <c r="S89" s="30">
        <f t="shared" si="51"/>
        <v>0</v>
      </c>
      <c r="T89" s="30">
        <f t="shared" si="51"/>
        <v>0</v>
      </c>
      <c r="U89" s="30">
        <f t="shared" si="51"/>
        <v>2.014603950367997</v>
      </c>
      <c r="V89" s="30">
        <f t="shared" si="51"/>
        <v>0</v>
      </c>
      <c r="W89" s="30">
        <f t="shared" si="51"/>
        <v>0.849964301499337</v>
      </c>
      <c r="X89" s="30">
        <f t="shared" si="51"/>
        <v>0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0"/>
    </row>
    <row r="90" spans="1:40" ht="9.75">
      <c r="A90" s="13" t="s">
        <v>132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0"/>
    </row>
    <row r="91" spans="1:40" ht="9.75">
      <c r="A91" s="20" t="s">
        <v>133</v>
      </c>
      <c r="B91" s="27">
        <v>15718971647</v>
      </c>
      <c r="C91" s="27">
        <v>672768585</v>
      </c>
      <c r="D91" s="27">
        <v>930049151</v>
      </c>
      <c r="E91" s="27">
        <v>553374329</v>
      </c>
      <c r="F91" s="27">
        <v>18257098</v>
      </c>
      <c r="G91" s="27">
        <v>712610000</v>
      </c>
      <c r="H91" s="27">
        <v>677218661</v>
      </c>
      <c r="I91" s="27">
        <v>570000000</v>
      </c>
      <c r="J91" s="27">
        <v>4517977000</v>
      </c>
      <c r="K91" s="27">
        <v>1872993000</v>
      </c>
      <c r="L91" s="27">
        <v>60066000</v>
      </c>
      <c r="M91" s="27">
        <v>3116120370</v>
      </c>
      <c r="N91" s="27">
        <v>3034333890</v>
      </c>
      <c r="O91" s="27">
        <v>986569640</v>
      </c>
      <c r="P91" s="27">
        <v>3667108198</v>
      </c>
      <c r="Q91" s="27">
        <v>889666040</v>
      </c>
      <c r="R91" s="27">
        <v>1125412583</v>
      </c>
      <c r="S91" s="27">
        <v>3995135</v>
      </c>
      <c r="T91" s="27">
        <v>2239405547</v>
      </c>
      <c r="U91" s="27">
        <v>833380573</v>
      </c>
      <c r="V91" s="27">
        <v>1378962000</v>
      </c>
      <c r="W91" s="27">
        <v>793997081</v>
      </c>
      <c r="X91" s="27">
        <v>27132000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0"/>
    </row>
    <row r="92" spans="1:40" ht="9.75">
      <c r="A92" s="20" t="s">
        <v>134</v>
      </c>
      <c r="B92" s="27">
        <v>573677819</v>
      </c>
      <c r="C92" s="27">
        <v>0</v>
      </c>
      <c r="D92" s="27">
        <v>0</v>
      </c>
      <c r="E92" s="27">
        <v>0</v>
      </c>
      <c r="F92" s="27">
        <v>0</v>
      </c>
      <c r="G92" s="27">
        <v>4128550</v>
      </c>
      <c r="H92" s="27">
        <v>13756659</v>
      </c>
      <c r="I92" s="27">
        <v>0</v>
      </c>
      <c r="J92" s="27">
        <v>163406000</v>
      </c>
      <c r="K92" s="27">
        <v>0</v>
      </c>
      <c r="L92" s="27">
        <v>0</v>
      </c>
      <c r="M92" s="27">
        <v>0</v>
      </c>
      <c r="N92" s="27">
        <v>66179000</v>
      </c>
      <c r="O92" s="27">
        <v>40991475</v>
      </c>
      <c r="P92" s="27">
        <v>11763990</v>
      </c>
      <c r="Q92" s="27">
        <v>0</v>
      </c>
      <c r="R92" s="27">
        <v>0</v>
      </c>
      <c r="S92" s="27">
        <v>0</v>
      </c>
      <c r="T92" s="27">
        <v>20997935</v>
      </c>
      <c r="U92" s="27">
        <v>3257293</v>
      </c>
      <c r="V92" s="27">
        <v>653421560</v>
      </c>
      <c r="W92" s="27">
        <v>1164830</v>
      </c>
      <c r="X92" s="27">
        <v>0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0"/>
    </row>
    <row r="93" spans="1:40" ht="9.75">
      <c r="A93" s="20" t="s">
        <v>135</v>
      </c>
      <c r="B93" s="27">
        <v>711777689</v>
      </c>
      <c r="C93" s="27">
        <v>5181000</v>
      </c>
      <c r="D93" s="27">
        <v>3565357</v>
      </c>
      <c r="E93" s="27">
        <v>7307500</v>
      </c>
      <c r="F93" s="27">
        <v>90000</v>
      </c>
      <c r="G93" s="27">
        <v>13952000</v>
      </c>
      <c r="H93" s="27">
        <v>3701000</v>
      </c>
      <c r="I93" s="27">
        <v>8340000</v>
      </c>
      <c r="J93" s="27">
        <v>98354118</v>
      </c>
      <c r="K93" s="27">
        <v>8138000</v>
      </c>
      <c r="L93" s="27">
        <v>573450</v>
      </c>
      <c r="M93" s="27">
        <v>0</v>
      </c>
      <c r="N93" s="27">
        <v>23930747</v>
      </c>
      <c r="O93" s="27">
        <v>9010000</v>
      </c>
      <c r="P93" s="27">
        <v>79450000</v>
      </c>
      <c r="Q93" s="27">
        <v>5099116</v>
      </c>
      <c r="R93" s="27">
        <v>14673097</v>
      </c>
      <c r="S93" s="27">
        <v>1269782</v>
      </c>
      <c r="T93" s="27">
        <v>76488118</v>
      </c>
      <c r="U93" s="27">
        <v>27847882</v>
      </c>
      <c r="V93" s="27">
        <v>44229940</v>
      </c>
      <c r="W93" s="27">
        <v>12534500</v>
      </c>
      <c r="X93" s="27">
        <v>1776000</v>
      </c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0"/>
    </row>
    <row r="94" spans="1:40" ht="9.75">
      <c r="A94" s="20" t="s">
        <v>136</v>
      </c>
      <c r="B94" s="21">
        <f>IF(B178=0,0,B92*100/B178)</f>
        <v>141.27177726651522</v>
      </c>
      <c r="C94" s="21">
        <f aca="true" t="shared" si="52" ref="C94:X94">IF(C178=0,0,C92*100/C178)</f>
        <v>0</v>
      </c>
      <c r="D94" s="21">
        <f t="shared" si="52"/>
        <v>0</v>
      </c>
      <c r="E94" s="21">
        <f t="shared" si="52"/>
        <v>0</v>
      </c>
      <c r="F94" s="21">
        <f t="shared" si="52"/>
        <v>0</v>
      </c>
      <c r="G94" s="21">
        <f t="shared" si="52"/>
        <v>14.776485325697925</v>
      </c>
      <c r="H94" s="21">
        <f t="shared" si="52"/>
        <v>614.4105786464588</v>
      </c>
      <c r="I94" s="21">
        <f t="shared" si="52"/>
        <v>0</v>
      </c>
      <c r="J94" s="21">
        <f t="shared" si="52"/>
        <v>120.1514705882353</v>
      </c>
      <c r="K94" s="21">
        <f t="shared" si="52"/>
        <v>0</v>
      </c>
      <c r="L94" s="21">
        <f t="shared" si="52"/>
        <v>0</v>
      </c>
      <c r="M94" s="21">
        <f t="shared" si="52"/>
        <v>0</v>
      </c>
      <c r="N94" s="21">
        <f t="shared" si="52"/>
        <v>85.05635023366945</v>
      </c>
      <c r="O94" s="21">
        <f t="shared" si="52"/>
        <v>69.62743494676495</v>
      </c>
      <c r="P94" s="21">
        <f t="shared" si="52"/>
        <v>4.34191055535593</v>
      </c>
      <c r="Q94" s="21">
        <f t="shared" si="52"/>
        <v>0</v>
      </c>
      <c r="R94" s="21">
        <f t="shared" si="52"/>
        <v>0</v>
      </c>
      <c r="S94" s="21">
        <f t="shared" si="52"/>
        <v>0</v>
      </c>
      <c r="T94" s="21">
        <f t="shared" si="52"/>
        <v>63.86011471256077</v>
      </c>
      <c r="U94" s="21">
        <f t="shared" si="52"/>
        <v>4.7235486219267795</v>
      </c>
      <c r="V94" s="21">
        <f t="shared" si="52"/>
        <v>962.0404950620123</v>
      </c>
      <c r="W94" s="21">
        <f t="shared" si="52"/>
        <v>23.2966</v>
      </c>
      <c r="X94" s="21">
        <f t="shared" si="52"/>
        <v>0</v>
      </c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0"/>
    </row>
    <row r="95" spans="1:40" ht="9.75">
      <c r="A95" s="20" t="s">
        <v>137</v>
      </c>
      <c r="B95" s="21">
        <f>IF(B91=0,0,B93*100/B91)</f>
        <v>4.528144111360136</v>
      </c>
      <c r="C95" s="21">
        <f aca="true" t="shared" si="53" ref="C95:X95">IF(C91=0,0,C93*100/C91)</f>
        <v>0.7701013566202708</v>
      </c>
      <c r="D95" s="21">
        <f t="shared" si="53"/>
        <v>0.38335146009933835</v>
      </c>
      <c r="E95" s="21">
        <f t="shared" si="53"/>
        <v>1.3205346936142388</v>
      </c>
      <c r="F95" s="21">
        <f t="shared" si="53"/>
        <v>0.4929589576612888</v>
      </c>
      <c r="G95" s="21">
        <f t="shared" si="53"/>
        <v>1.9578731704578942</v>
      </c>
      <c r="H95" s="21">
        <f t="shared" si="53"/>
        <v>0.5465000026040334</v>
      </c>
      <c r="I95" s="21">
        <f t="shared" si="53"/>
        <v>1.4631578947368422</v>
      </c>
      <c r="J95" s="21">
        <f t="shared" si="53"/>
        <v>2.176950391735062</v>
      </c>
      <c r="K95" s="21">
        <f t="shared" si="53"/>
        <v>0.43449174663226187</v>
      </c>
      <c r="L95" s="21">
        <f t="shared" si="53"/>
        <v>0.9546998301867945</v>
      </c>
      <c r="M95" s="21">
        <f t="shared" si="53"/>
        <v>0</v>
      </c>
      <c r="N95" s="21">
        <f t="shared" si="53"/>
        <v>0.7886655808995364</v>
      </c>
      <c r="O95" s="21">
        <f t="shared" si="53"/>
        <v>0.9132654842287666</v>
      </c>
      <c r="P95" s="21">
        <f t="shared" si="53"/>
        <v>2.1665572901102603</v>
      </c>
      <c r="Q95" s="21">
        <f t="shared" si="53"/>
        <v>0.5731494483030959</v>
      </c>
      <c r="R95" s="21">
        <f t="shared" si="53"/>
        <v>1.3037971337485925</v>
      </c>
      <c r="S95" s="21">
        <f t="shared" si="53"/>
        <v>31.783206324692408</v>
      </c>
      <c r="T95" s="21">
        <f t="shared" si="53"/>
        <v>3.415554547610487</v>
      </c>
      <c r="U95" s="21">
        <f t="shared" si="53"/>
        <v>3.3415564151865587</v>
      </c>
      <c r="V95" s="21">
        <f t="shared" si="53"/>
        <v>3.2074806992505955</v>
      </c>
      <c r="W95" s="21">
        <f t="shared" si="53"/>
        <v>1.578658196603622</v>
      </c>
      <c r="X95" s="21">
        <f t="shared" si="53"/>
        <v>6.54577620521893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0"/>
    </row>
    <row r="96" spans="1:40" ht="9.75">
      <c r="A96" s="20" t="s">
        <v>138</v>
      </c>
      <c r="B96" s="21">
        <f>IF(B91=0,0,(B93+B92)*100/B91)</f>
        <v>8.177732849625261</v>
      </c>
      <c r="C96" s="21">
        <f aca="true" t="shared" si="54" ref="C96:X96">IF(C91=0,0,(C93+C92)*100/C91)</f>
        <v>0.7701013566202708</v>
      </c>
      <c r="D96" s="21">
        <f t="shared" si="54"/>
        <v>0.38335146009933835</v>
      </c>
      <c r="E96" s="21">
        <f t="shared" si="54"/>
        <v>1.3205346936142388</v>
      </c>
      <c r="F96" s="21">
        <f t="shared" si="54"/>
        <v>0.4929589576612888</v>
      </c>
      <c r="G96" s="21">
        <f t="shared" si="54"/>
        <v>2.5372293400317143</v>
      </c>
      <c r="H96" s="21">
        <f t="shared" si="54"/>
        <v>2.577846714120596</v>
      </c>
      <c r="I96" s="21">
        <f t="shared" si="54"/>
        <v>1.4631578947368422</v>
      </c>
      <c r="J96" s="21">
        <f t="shared" si="54"/>
        <v>5.793746139035236</v>
      </c>
      <c r="K96" s="21">
        <f t="shared" si="54"/>
        <v>0.43449174663226187</v>
      </c>
      <c r="L96" s="21">
        <f t="shared" si="54"/>
        <v>0.9546998301867945</v>
      </c>
      <c r="M96" s="21">
        <f t="shared" si="54"/>
        <v>0</v>
      </c>
      <c r="N96" s="21">
        <f t="shared" si="54"/>
        <v>2.969671442452894</v>
      </c>
      <c r="O96" s="21">
        <f t="shared" si="54"/>
        <v>5.068215458160663</v>
      </c>
      <c r="P96" s="21">
        <f t="shared" si="54"/>
        <v>2.4873547513473175</v>
      </c>
      <c r="Q96" s="21">
        <f t="shared" si="54"/>
        <v>0.5731494483030959</v>
      </c>
      <c r="R96" s="21">
        <f t="shared" si="54"/>
        <v>1.3037971337485925</v>
      </c>
      <c r="S96" s="21">
        <f t="shared" si="54"/>
        <v>31.783206324692408</v>
      </c>
      <c r="T96" s="21">
        <f t="shared" si="54"/>
        <v>4.3532111961853595</v>
      </c>
      <c r="U96" s="21">
        <f t="shared" si="54"/>
        <v>3.7324094186678383</v>
      </c>
      <c r="V96" s="21">
        <f t="shared" si="54"/>
        <v>50.59251088862492</v>
      </c>
      <c r="W96" s="21">
        <f t="shared" si="54"/>
        <v>1.7253627661636202</v>
      </c>
      <c r="X96" s="21">
        <f t="shared" si="54"/>
        <v>6.54577620521893</v>
      </c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0"/>
    </row>
    <row r="97" spans="1:40" ht="9.75">
      <c r="A97" s="20" t="s">
        <v>139</v>
      </c>
      <c r="B97" s="21">
        <f>IF(B91=0,0,B178*100/B91)</f>
        <v>2.5833813440175106</v>
      </c>
      <c r="C97" s="21">
        <f aca="true" t="shared" si="55" ref="C97:X97">IF(C91=0,0,C178*100/C91)</f>
        <v>5.015014189463082</v>
      </c>
      <c r="D97" s="21">
        <f t="shared" si="55"/>
        <v>6.988877945871057</v>
      </c>
      <c r="E97" s="21">
        <f t="shared" si="55"/>
        <v>5.732195791829006</v>
      </c>
      <c r="F97" s="21">
        <f t="shared" si="55"/>
        <v>9.051000328748852</v>
      </c>
      <c r="G97" s="21">
        <f t="shared" si="55"/>
        <v>3.920798192559745</v>
      </c>
      <c r="H97" s="21">
        <f t="shared" si="55"/>
        <v>0.33061714464480774</v>
      </c>
      <c r="I97" s="21">
        <f t="shared" si="55"/>
        <v>4.56140350877193</v>
      </c>
      <c r="J97" s="21">
        <f t="shared" si="55"/>
        <v>3.0101968203910734</v>
      </c>
      <c r="K97" s="21">
        <f t="shared" si="55"/>
        <v>3.461411761816515</v>
      </c>
      <c r="L97" s="21">
        <f t="shared" si="55"/>
        <v>8.660208770352613</v>
      </c>
      <c r="M97" s="21">
        <f t="shared" si="55"/>
        <v>7.675167182325501</v>
      </c>
      <c r="N97" s="21">
        <f t="shared" si="55"/>
        <v>2.564189335142679</v>
      </c>
      <c r="O97" s="21">
        <f t="shared" si="55"/>
        <v>5.967403476960836</v>
      </c>
      <c r="P97" s="21">
        <f t="shared" si="55"/>
        <v>7.38839405250622</v>
      </c>
      <c r="Q97" s="21">
        <f t="shared" si="55"/>
        <v>0.24764011448610537</v>
      </c>
      <c r="R97" s="21">
        <f t="shared" si="55"/>
        <v>0.4155413819466776</v>
      </c>
      <c r="S97" s="21">
        <f t="shared" si="55"/>
        <v>116.88158222438041</v>
      </c>
      <c r="T97" s="21">
        <f t="shared" si="55"/>
        <v>1.4682977830455468</v>
      </c>
      <c r="U97" s="21">
        <f t="shared" si="55"/>
        <v>8.274562934886172</v>
      </c>
      <c r="V97" s="21">
        <f t="shared" si="55"/>
        <v>4.9254714778217235</v>
      </c>
      <c r="W97" s="21">
        <f t="shared" si="55"/>
        <v>0.6297252369873637</v>
      </c>
      <c r="X97" s="21">
        <f t="shared" si="55"/>
        <v>12.899896800825593</v>
      </c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0"/>
    </row>
    <row r="98" spans="1:40" ht="9.75">
      <c r="A98" s="50" t="s">
        <v>140</v>
      </c>
      <c r="B98" s="51">
        <f>IF(B7=0,0,B93*100/B7)</f>
        <v>11.29013119531302</v>
      </c>
      <c r="C98" s="51">
        <f aca="true" t="shared" si="56" ref="C98:X98">IF(C7=0,0,C93*100/C7)</f>
        <v>3.738504504537138</v>
      </c>
      <c r="D98" s="51">
        <f t="shared" si="56"/>
        <v>1.5483687969898348</v>
      </c>
      <c r="E98" s="51">
        <f t="shared" si="56"/>
        <v>3.9175753301486687</v>
      </c>
      <c r="F98" s="51">
        <f t="shared" si="56"/>
        <v>0.1378929041889612</v>
      </c>
      <c r="G98" s="51">
        <f t="shared" si="56"/>
        <v>5.084340173230962</v>
      </c>
      <c r="H98" s="51">
        <f t="shared" si="56"/>
        <v>3.4860051633566886</v>
      </c>
      <c r="I98" s="51">
        <f t="shared" si="56"/>
        <v>5.551875866020241</v>
      </c>
      <c r="J98" s="51">
        <f t="shared" si="56"/>
        <v>3.949491670304618</v>
      </c>
      <c r="K98" s="51">
        <f t="shared" si="56"/>
        <v>2.3586970068488586</v>
      </c>
      <c r="L98" s="51">
        <f t="shared" si="56"/>
        <v>0.44553993893200944</v>
      </c>
      <c r="M98" s="51">
        <f t="shared" si="56"/>
        <v>0</v>
      </c>
      <c r="N98" s="51">
        <f t="shared" si="56"/>
        <v>2.6924611938950767</v>
      </c>
      <c r="O98" s="51">
        <f t="shared" si="56"/>
        <v>2.7130718995971885</v>
      </c>
      <c r="P98" s="51">
        <f t="shared" si="56"/>
        <v>5.000154967043211</v>
      </c>
      <c r="Q98" s="51">
        <f t="shared" si="56"/>
        <v>4.03438218659901</v>
      </c>
      <c r="R98" s="51">
        <f t="shared" si="56"/>
        <v>6.24325563822613</v>
      </c>
      <c r="S98" s="51">
        <f t="shared" si="56"/>
        <v>1.0053548055714578</v>
      </c>
      <c r="T98" s="51">
        <f t="shared" si="56"/>
        <v>9.476130099587534</v>
      </c>
      <c r="U98" s="51">
        <f t="shared" si="56"/>
        <v>3.960879780098669</v>
      </c>
      <c r="V98" s="51">
        <f t="shared" si="56"/>
        <v>4.00123939983354</v>
      </c>
      <c r="W98" s="51">
        <f t="shared" si="56"/>
        <v>5.782967475192064</v>
      </c>
      <c r="X98" s="51">
        <f t="shared" si="56"/>
        <v>1.094774694628133</v>
      </c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0"/>
    </row>
    <row r="99" spans="1:40" ht="9.75">
      <c r="A99" s="11" t="s">
        <v>141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0"/>
    </row>
    <row r="100" spans="1:40" ht="9.75">
      <c r="A100" s="11" t="s">
        <v>142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0"/>
    </row>
    <row r="101" spans="1:40" ht="9.75">
      <c r="A101" s="18" t="s">
        <v>143</v>
      </c>
      <c r="B101" s="31">
        <v>0</v>
      </c>
      <c r="C101" s="31">
        <v>0</v>
      </c>
      <c r="D101" s="31">
        <v>10</v>
      </c>
      <c r="E101" s="31">
        <v>5</v>
      </c>
      <c r="F101" s="31">
        <v>0</v>
      </c>
      <c r="G101" s="31">
        <v>5.3</v>
      </c>
      <c r="H101" s="31">
        <v>0</v>
      </c>
      <c r="I101" s="31">
        <v>0</v>
      </c>
      <c r="J101" s="31">
        <v>5.3</v>
      </c>
      <c r="K101" s="31">
        <v>0</v>
      </c>
      <c r="L101" s="31">
        <v>0</v>
      </c>
      <c r="M101" s="31">
        <v>0</v>
      </c>
      <c r="N101" s="31">
        <v>3.5</v>
      </c>
      <c r="O101" s="31">
        <v>7</v>
      </c>
      <c r="P101" s="31">
        <v>0</v>
      </c>
      <c r="Q101" s="31">
        <v>5.2</v>
      </c>
      <c r="R101" s="31">
        <v>6.7</v>
      </c>
      <c r="S101" s="31">
        <v>0</v>
      </c>
      <c r="T101" s="31">
        <v>6</v>
      </c>
      <c r="U101" s="31">
        <v>5.2</v>
      </c>
      <c r="V101" s="31">
        <v>5.2</v>
      </c>
      <c r="W101" s="31">
        <v>6</v>
      </c>
      <c r="X101" s="31">
        <v>0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0"/>
    </row>
    <row r="102" spans="1:40" ht="9.75">
      <c r="A102" s="20" t="s">
        <v>144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6.8</v>
      </c>
      <c r="H102" s="32">
        <v>6.8</v>
      </c>
      <c r="I102" s="32">
        <v>0</v>
      </c>
      <c r="J102" s="32">
        <v>7.3</v>
      </c>
      <c r="K102" s="32">
        <v>0</v>
      </c>
      <c r="L102" s="32">
        <v>0</v>
      </c>
      <c r="M102" s="32">
        <v>0</v>
      </c>
      <c r="N102" s="32">
        <v>0</v>
      </c>
      <c r="O102" s="32">
        <v>6.8</v>
      </c>
      <c r="P102" s="32">
        <v>6</v>
      </c>
      <c r="Q102" s="32">
        <v>0</v>
      </c>
      <c r="R102" s="32">
        <v>0</v>
      </c>
      <c r="S102" s="32">
        <v>0</v>
      </c>
      <c r="T102" s="32">
        <v>6</v>
      </c>
      <c r="U102" s="32">
        <v>0</v>
      </c>
      <c r="V102" s="32">
        <v>0.8</v>
      </c>
      <c r="W102" s="32">
        <v>0</v>
      </c>
      <c r="X102" s="32">
        <v>0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0"/>
    </row>
    <row r="103" spans="1:40" ht="9.75">
      <c r="A103" s="20" t="s">
        <v>145</v>
      </c>
      <c r="B103" s="32">
        <v>0</v>
      </c>
      <c r="C103" s="32">
        <v>0</v>
      </c>
      <c r="D103" s="32">
        <v>10</v>
      </c>
      <c r="E103" s="32">
        <v>0</v>
      </c>
      <c r="F103" s="32">
        <v>0</v>
      </c>
      <c r="G103" s="32">
        <v>6.8</v>
      </c>
      <c r="H103" s="32">
        <v>6.8</v>
      </c>
      <c r="I103" s="32">
        <v>0</v>
      </c>
      <c r="J103" s="32">
        <v>7.3</v>
      </c>
      <c r="K103" s="32">
        <v>0</v>
      </c>
      <c r="L103" s="32">
        <v>0</v>
      </c>
      <c r="M103" s="32">
        <v>0</v>
      </c>
      <c r="N103" s="32">
        <v>0</v>
      </c>
      <c r="O103" s="32">
        <v>6.8</v>
      </c>
      <c r="P103" s="32">
        <v>6</v>
      </c>
      <c r="Q103" s="32">
        <v>6.8</v>
      </c>
      <c r="R103" s="32">
        <v>-100</v>
      </c>
      <c r="S103" s="32">
        <v>0</v>
      </c>
      <c r="T103" s="32">
        <v>0</v>
      </c>
      <c r="U103" s="32">
        <v>6.8</v>
      </c>
      <c r="V103" s="32">
        <v>0.8</v>
      </c>
      <c r="W103" s="32">
        <v>0</v>
      </c>
      <c r="X103" s="32">
        <v>0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0"/>
    </row>
    <row r="104" spans="1:40" ht="9.75">
      <c r="A104" s="20" t="s">
        <v>146</v>
      </c>
      <c r="B104" s="32">
        <v>0</v>
      </c>
      <c r="C104" s="32">
        <v>0</v>
      </c>
      <c r="D104" s="32">
        <v>10</v>
      </c>
      <c r="E104" s="32">
        <v>5</v>
      </c>
      <c r="F104" s="32">
        <v>0</v>
      </c>
      <c r="G104" s="32">
        <v>5.3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7</v>
      </c>
      <c r="P104" s="32">
        <v>0</v>
      </c>
      <c r="Q104" s="32">
        <v>0</v>
      </c>
      <c r="R104" s="32">
        <v>5.8</v>
      </c>
      <c r="S104" s="32">
        <v>0</v>
      </c>
      <c r="T104" s="32">
        <v>6</v>
      </c>
      <c r="U104" s="32">
        <v>5.2</v>
      </c>
      <c r="V104" s="32">
        <v>3.4</v>
      </c>
      <c r="W104" s="32">
        <v>24</v>
      </c>
      <c r="X104" s="32">
        <v>0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0"/>
    </row>
    <row r="105" spans="1:40" ht="9.75">
      <c r="A105" s="20" t="s">
        <v>147</v>
      </c>
      <c r="B105" s="32">
        <v>0</v>
      </c>
      <c r="C105" s="32">
        <v>0</v>
      </c>
      <c r="D105" s="32">
        <v>0</v>
      </c>
      <c r="E105" s="32">
        <v>5</v>
      </c>
      <c r="F105" s="32">
        <v>0</v>
      </c>
      <c r="G105" s="32">
        <v>5.3</v>
      </c>
      <c r="H105" s="32">
        <v>6</v>
      </c>
      <c r="I105" s="32">
        <v>0</v>
      </c>
      <c r="J105" s="32">
        <v>5.3</v>
      </c>
      <c r="K105" s="32">
        <v>0</v>
      </c>
      <c r="L105" s="32">
        <v>0</v>
      </c>
      <c r="M105" s="32">
        <v>0</v>
      </c>
      <c r="N105" s="32">
        <v>3.5</v>
      </c>
      <c r="O105" s="32">
        <v>7</v>
      </c>
      <c r="P105" s="32">
        <v>6</v>
      </c>
      <c r="Q105" s="32">
        <v>5.2</v>
      </c>
      <c r="R105" s="32">
        <v>5.8</v>
      </c>
      <c r="S105" s="32">
        <v>0</v>
      </c>
      <c r="T105" s="32">
        <v>18</v>
      </c>
      <c r="U105" s="32">
        <v>5.2</v>
      </c>
      <c r="V105" s="32">
        <v>7.1</v>
      </c>
      <c r="W105" s="32">
        <v>6</v>
      </c>
      <c r="X105" s="32">
        <v>0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0"/>
    </row>
    <row r="106" spans="1:40" ht="9.75">
      <c r="A106" s="20" t="s">
        <v>148</v>
      </c>
      <c r="B106" s="32">
        <v>0</v>
      </c>
      <c r="C106" s="32">
        <v>0</v>
      </c>
      <c r="D106" s="32">
        <v>10</v>
      </c>
      <c r="E106" s="32">
        <v>5</v>
      </c>
      <c r="F106" s="32">
        <v>0</v>
      </c>
      <c r="G106" s="32">
        <v>5.3</v>
      </c>
      <c r="H106" s="32">
        <v>6</v>
      </c>
      <c r="I106" s="32">
        <v>0</v>
      </c>
      <c r="J106" s="32">
        <v>5.3</v>
      </c>
      <c r="K106" s="32">
        <v>0</v>
      </c>
      <c r="L106" s="32">
        <v>0</v>
      </c>
      <c r="M106" s="32">
        <v>0</v>
      </c>
      <c r="N106" s="32">
        <v>3.5</v>
      </c>
      <c r="O106" s="32">
        <v>7</v>
      </c>
      <c r="P106" s="32">
        <v>6</v>
      </c>
      <c r="Q106" s="32">
        <v>5.2</v>
      </c>
      <c r="R106" s="32">
        <v>5.9</v>
      </c>
      <c r="S106" s="32">
        <v>0</v>
      </c>
      <c r="T106" s="32">
        <v>8</v>
      </c>
      <c r="U106" s="32">
        <v>5.2</v>
      </c>
      <c r="V106" s="32">
        <v>6</v>
      </c>
      <c r="W106" s="32">
        <v>27.4</v>
      </c>
      <c r="X106" s="32">
        <v>0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0"/>
    </row>
    <row r="107" spans="1:40" ht="9.75">
      <c r="A107" s="20" t="s">
        <v>149</v>
      </c>
      <c r="B107" s="32">
        <v>0</v>
      </c>
      <c r="C107" s="32">
        <v>0</v>
      </c>
      <c r="D107" s="32">
        <v>10</v>
      </c>
      <c r="E107" s="32">
        <v>5</v>
      </c>
      <c r="F107" s="32">
        <v>0</v>
      </c>
      <c r="G107" s="32">
        <v>5.3</v>
      </c>
      <c r="H107" s="32">
        <v>6</v>
      </c>
      <c r="I107" s="32">
        <v>0</v>
      </c>
      <c r="J107" s="32">
        <v>5.3</v>
      </c>
      <c r="K107" s="32">
        <v>0</v>
      </c>
      <c r="L107" s="32">
        <v>0</v>
      </c>
      <c r="M107" s="32">
        <v>0</v>
      </c>
      <c r="N107" s="32">
        <v>3.5</v>
      </c>
      <c r="O107" s="32">
        <v>7</v>
      </c>
      <c r="P107" s="32">
        <v>6</v>
      </c>
      <c r="Q107" s="32">
        <v>5.2</v>
      </c>
      <c r="R107" s="32">
        <v>5.5</v>
      </c>
      <c r="S107" s="32">
        <v>0</v>
      </c>
      <c r="T107" s="32">
        <v>13</v>
      </c>
      <c r="U107" s="32">
        <v>5.2</v>
      </c>
      <c r="V107" s="32">
        <v>6</v>
      </c>
      <c r="W107" s="32">
        <v>3.4</v>
      </c>
      <c r="X107" s="32">
        <v>0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0"/>
    </row>
    <row r="108" spans="1:40" ht="9.75">
      <c r="A108" s="20" t="s">
        <v>123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6</v>
      </c>
      <c r="U108" s="32">
        <v>0</v>
      </c>
      <c r="V108" s="32">
        <v>0</v>
      </c>
      <c r="W108" s="32">
        <v>0</v>
      </c>
      <c r="X108" s="32">
        <v>0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0"/>
    </row>
    <row r="109" spans="1:40" ht="9.75">
      <c r="A109" s="11" t="s">
        <v>150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0"/>
    </row>
    <row r="110" spans="1:40" ht="9.75">
      <c r="A110" s="18" t="s">
        <v>143</v>
      </c>
      <c r="B110" s="33">
        <v>262.19</v>
      </c>
      <c r="C110" s="33">
        <v>0</v>
      </c>
      <c r="D110" s="33">
        <v>298.68</v>
      </c>
      <c r="E110" s="33">
        <v>299.12</v>
      </c>
      <c r="F110" s="33">
        <v>0</v>
      </c>
      <c r="G110" s="33">
        <v>240.16</v>
      </c>
      <c r="H110" s="33">
        <v>0</v>
      </c>
      <c r="I110" s="33">
        <v>0</v>
      </c>
      <c r="J110" s="33">
        <v>477.1</v>
      </c>
      <c r="K110" s="33">
        <v>0</v>
      </c>
      <c r="L110" s="33">
        <v>0</v>
      </c>
      <c r="M110" s="33">
        <v>0</v>
      </c>
      <c r="N110" s="33">
        <v>20.9</v>
      </c>
      <c r="O110" s="33">
        <v>213.18</v>
      </c>
      <c r="P110" s="33">
        <v>283.02</v>
      </c>
      <c r="Q110" s="33">
        <v>251.3</v>
      </c>
      <c r="R110" s="33">
        <v>266.67</v>
      </c>
      <c r="S110" s="33">
        <v>0</v>
      </c>
      <c r="T110" s="33">
        <v>265.87</v>
      </c>
      <c r="U110" s="33">
        <v>541.37</v>
      </c>
      <c r="V110" s="33">
        <v>407.76</v>
      </c>
      <c r="W110" s="33">
        <v>62.84</v>
      </c>
      <c r="X110" s="33">
        <v>0</v>
      </c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0"/>
    </row>
    <row r="111" spans="1:40" ht="9.75">
      <c r="A111" s="20" t="s">
        <v>144</v>
      </c>
      <c r="B111" s="34">
        <v>0</v>
      </c>
      <c r="C111" s="34">
        <v>0</v>
      </c>
      <c r="D111" s="34">
        <v>0</v>
      </c>
      <c r="E111" s="34">
        <v>0</v>
      </c>
      <c r="F111" s="34">
        <v>0</v>
      </c>
      <c r="G111" s="34">
        <v>85.09</v>
      </c>
      <c r="H111" s="34">
        <v>108.92</v>
      </c>
      <c r="I111" s="34">
        <v>0</v>
      </c>
      <c r="J111" s="34">
        <v>213.44</v>
      </c>
      <c r="K111" s="34">
        <v>0</v>
      </c>
      <c r="L111" s="34">
        <v>0</v>
      </c>
      <c r="M111" s="34">
        <v>0</v>
      </c>
      <c r="N111" s="34">
        <v>0</v>
      </c>
      <c r="O111" s="34">
        <v>101.62</v>
      </c>
      <c r="P111" s="34">
        <v>188.93</v>
      </c>
      <c r="Q111" s="34">
        <v>0</v>
      </c>
      <c r="R111" s="34">
        <v>0</v>
      </c>
      <c r="S111" s="34">
        <v>0</v>
      </c>
      <c r="T111" s="34">
        <v>33.92</v>
      </c>
      <c r="U111" s="34">
        <v>0</v>
      </c>
      <c r="V111" s="34">
        <v>21.77</v>
      </c>
      <c r="W111" s="34">
        <v>0</v>
      </c>
      <c r="X111" s="34">
        <v>0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0"/>
    </row>
    <row r="112" spans="1:40" ht="9.75">
      <c r="A112" s="20" t="s">
        <v>145</v>
      </c>
      <c r="B112" s="34">
        <v>453.68</v>
      </c>
      <c r="C112" s="34">
        <v>0</v>
      </c>
      <c r="D112" s="34">
        <v>290.4</v>
      </c>
      <c r="E112" s="34">
        <v>0</v>
      </c>
      <c r="F112" s="34">
        <v>0</v>
      </c>
      <c r="G112" s="34">
        <v>759.06</v>
      </c>
      <c r="H112" s="34">
        <v>994.9</v>
      </c>
      <c r="I112" s="34">
        <v>0</v>
      </c>
      <c r="J112" s="34">
        <v>1519.79</v>
      </c>
      <c r="K112" s="34">
        <v>0</v>
      </c>
      <c r="L112" s="34">
        <v>0</v>
      </c>
      <c r="M112" s="34">
        <v>0</v>
      </c>
      <c r="N112" s="34">
        <v>0</v>
      </c>
      <c r="O112" s="34">
        <v>416.2</v>
      </c>
      <c r="P112" s="34">
        <v>640.55</v>
      </c>
      <c r="Q112" s="34">
        <v>352.57</v>
      </c>
      <c r="R112" s="34">
        <v>0</v>
      </c>
      <c r="S112" s="34">
        <v>0</v>
      </c>
      <c r="T112" s="34">
        <v>0</v>
      </c>
      <c r="U112" s="34">
        <v>696.17</v>
      </c>
      <c r="V112" s="34">
        <v>641.72</v>
      </c>
      <c r="W112" s="34">
        <v>0</v>
      </c>
      <c r="X112" s="34">
        <v>0</v>
      </c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0"/>
    </row>
    <row r="113" spans="1:40" ht="9.75">
      <c r="A113" s="20" t="s">
        <v>146</v>
      </c>
      <c r="B113" s="34">
        <v>27.6</v>
      </c>
      <c r="C113" s="34">
        <v>0</v>
      </c>
      <c r="D113" s="34">
        <v>306.68</v>
      </c>
      <c r="E113" s="34">
        <v>42.85</v>
      </c>
      <c r="F113" s="34">
        <v>0</v>
      </c>
      <c r="G113" s="34">
        <v>71.73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161.31</v>
      </c>
      <c r="P113" s="34">
        <v>0</v>
      </c>
      <c r="Q113" s="34">
        <v>0</v>
      </c>
      <c r="R113" s="34">
        <v>127</v>
      </c>
      <c r="S113" s="34">
        <v>0</v>
      </c>
      <c r="T113" s="34">
        <v>34.98</v>
      </c>
      <c r="U113" s="34">
        <v>49.01</v>
      </c>
      <c r="V113" s="34">
        <v>22.39</v>
      </c>
      <c r="W113" s="34">
        <v>39.41</v>
      </c>
      <c r="X113" s="34">
        <v>0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0"/>
    </row>
    <row r="114" spans="1:40" ht="9.75">
      <c r="A114" s="20" t="s">
        <v>147</v>
      </c>
      <c r="B114" s="34">
        <v>429.93</v>
      </c>
      <c r="C114" s="34">
        <v>0</v>
      </c>
      <c r="D114" s="34">
        <v>0</v>
      </c>
      <c r="E114" s="34">
        <v>327.23</v>
      </c>
      <c r="F114" s="34">
        <v>0</v>
      </c>
      <c r="G114" s="34">
        <v>166.83</v>
      </c>
      <c r="H114" s="34">
        <v>244.55</v>
      </c>
      <c r="I114" s="34">
        <v>0</v>
      </c>
      <c r="J114" s="34">
        <v>764.33</v>
      </c>
      <c r="K114" s="34">
        <v>0</v>
      </c>
      <c r="L114" s="34">
        <v>0</v>
      </c>
      <c r="M114" s="34">
        <v>0</v>
      </c>
      <c r="N114" s="34">
        <v>183.5</v>
      </c>
      <c r="O114" s="34">
        <v>343.23</v>
      </c>
      <c r="P114" s="34">
        <v>241.97</v>
      </c>
      <c r="Q114" s="34">
        <v>241.96</v>
      </c>
      <c r="R114" s="34">
        <v>188.58</v>
      </c>
      <c r="S114" s="34">
        <v>0</v>
      </c>
      <c r="T114" s="34">
        <v>495.6</v>
      </c>
      <c r="U114" s="34">
        <v>300.42</v>
      </c>
      <c r="V114" s="34">
        <v>500.38</v>
      </c>
      <c r="W114" s="34">
        <v>177.2</v>
      </c>
      <c r="X114" s="34">
        <v>0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0"/>
    </row>
    <row r="115" spans="1:40" ht="9.75">
      <c r="A115" s="20" t="s">
        <v>148</v>
      </c>
      <c r="B115" s="34">
        <v>131.71</v>
      </c>
      <c r="C115" s="34">
        <v>0</v>
      </c>
      <c r="D115" s="34">
        <v>106.57</v>
      </c>
      <c r="E115" s="34">
        <v>98.06</v>
      </c>
      <c r="F115" s="34">
        <v>0</v>
      </c>
      <c r="G115" s="34">
        <v>100.9</v>
      </c>
      <c r="H115" s="34">
        <v>216.83</v>
      </c>
      <c r="I115" s="34">
        <v>0</v>
      </c>
      <c r="J115" s="34">
        <v>137.58</v>
      </c>
      <c r="K115" s="34">
        <v>0</v>
      </c>
      <c r="L115" s="34">
        <v>0</v>
      </c>
      <c r="M115" s="34">
        <v>0</v>
      </c>
      <c r="N115" s="34">
        <v>104.97</v>
      </c>
      <c r="O115" s="34">
        <v>135.79</v>
      </c>
      <c r="P115" s="34">
        <v>90.79</v>
      </c>
      <c r="Q115" s="34">
        <v>102.15</v>
      </c>
      <c r="R115" s="34">
        <v>180</v>
      </c>
      <c r="S115" s="34">
        <v>0</v>
      </c>
      <c r="T115" s="34">
        <v>88.32</v>
      </c>
      <c r="U115" s="34">
        <v>101.2</v>
      </c>
      <c r="V115" s="34">
        <v>116.37</v>
      </c>
      <c r="W115" s="34">
        <v>124.16</v>
      </c>
      <c r="X115" s="34">
        <v>0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0"/>
    </row>
    <row r="116" spans="1:40" ht="9.75">
      <c r="A116" s="20" t="s">
        <v>149</v>
      </c>
      <c r="B116" s="34">
        <v>109.3</v>
      </c>
      <c r="C116" s="34">
        <v>0</v>
      </c>
      <c r="D116" s="34">
        <v>77.52</v>
      </c>
      <c r="E116" s="34">
        <v>66.56</v>
      </c>
      <c r="F116" s="34">
        <v>0</v>
      </c>
      <c r="G116" s="34">
        <v>63.62</v>
      </c>
      <c r="H116" s="34">
        <v>137.99</v>
      </c>
      <c r="I116" s="34">
        <v>0</v>
      </c>
      <c r="J116" s="34">
        <v>92.36</v>
      </c>
      <c r="K116" s="34">
        <v>0</v>
      </c>
      <c r="L116" s="34">
        <v>0</v>
      </c>
      <c r="M116" s="34">
        <v>0</v>
      </c>
      <c r="N116" s="34">
        <v>147.54</v>
      </c>
      <c r="O116" s="34">
        <v>161.64</v>
      </c>
      <c r="P116" s="34">
        <v>95.3</v>
      </c>
      <c r="Q116" s="34">
        <v>90.45</v>
      </c>
      <c r="R116" s="34">
        <v>116</v>
      </c>
      <c r="S116" s="34">
        <v>0</v>
      </c>
      <c r="T116" s="34">
        <v>114.13</v>
      </c>
      <c r="U116" s="34">
        <v>96.06</v>
      </c>
      <c r="V116" s="34">
        <v>125.14</v>
      </c>
      <c r="W116" s="34">
        <v>92.19</v>
      </c>
      <c r="X116" s="34">
        <v>0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0"/>
    </row>
    <row r="117" spans="1:40" ht="9.75">
      <c r="A117" s="20" t="s">
        <v>123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39.32</v>
      </c>
      <c r="U117" s="34">
        <v>0</v>
      </c>
      <c r="V117" s="34">
        <v>0</v>
      </c>
      <c r="W117" s="34">
        <v>0</v>
      </c>
      <c r="X117" s="34">
        <v>0</v>
      </c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0"/>
    </row>
    <row r="118" spans="1:40" ht="9.75">
      <c r="A118" s="20" t="s">
        <v>151</v>
      </c>
      <c r="B118" s="34">
        <v>1414.41</v>
      </c>
      <c r="C118" s="34">
        <v>0</v>
      </c>
      <c r="D118" s="34">
        <v>1079.84</v>
      </c>
      <c r="E118" s="34">
        <v>833.82</v>
      </c>
      <c r="F118" s="34">
        <v>0</v>
      </c>
      <c r="G118" s="34">
        <v>1487.38</v>
      </c>
      <c r="H118" s="34">
        <v>1703.19</v>
      </c>
      <c r="I118" s="34">
        <v>0</v>
      </c>
      <c r="J118" s="34">
        <v>3204.61</v>
      </c>
      <c r="K118" s="34">
        <v>0</v>
      </c>
      <c r="L118" s="34">
        <v>0</v>
      </c>
      <c r="M118" s="34">
        <v>0</v>
      </c>
      <c r="N118" s="34">
        <v>456.9</v>
      </c>
      <c r="O118" s="34">
        <v>1532.96</v>
      </c>
      <c r="P118" s="34">
        <v>1540.56</v>
      </c>
      <c r="Q118" s="34">
        <v>1038.43</v>
      </c>
      <c r="R118" s="34">
        <v>878.25</v>
      </c>
      <c r="S118" s="34">
        <v>0</v>
      </c>
      <c r="T118" s="34">
        <v>1072.14</v>
      </c>
      <c r="U118" s="34">
        <v>1784.23</v>
      </c>
      <c r="V118" s="34">
        <v>1835.53</v>
      </c>
      <c r="W118" s="34">
        <v>495.8</v>
      </c>
      <c r="X118" s="34">
        <v>0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0"/>
    </row>
    <row r="119" spans="1:40" ht="9.75">
      <c r="A119" s="13" t="s">
        <v>152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0"/>
    </row>
    <row r="120" spans="1:40" ht="9.75">
      <c r="A120" s="20" t="s">
        <v>153</v>
      </c>
      <c r="B120" s="35">
        <v>166866</v>
      </c>
      <c r="C120" s="35">
        <v>0</v>
      </c>
      <c r="D120" s="35">
        <v>14511</v>
      </c>
      <c r="E120" s="35">
        <v>10793</v>
      </c>
      <c r="F120" s="35">
        <v>0</v>
      </c>
      <c r="G120" s="35">
        <v>37677</v>
      </c>
      <c r="H120" s="35">
        <v>9831</v>
      </c>
      <c r="I120" s="35">
        <v>11993</v>
      </c>
      <c r="J120" s="35">
        <v>132071</v>
      </c>
      <c r="K120" s="35">
        <v>0</v>
      </c>
      <c r="L120" s="35">
        <v>0</v>
      </c>
      <c r="M120" s="35">
        <v>31220</v>
      </c>
      <c r="N120" s="35">
        <v>38788</v>
      </c>
      <c r="O120" s="35">
        <v>20239</v>
      </c>
      <c r="P120" s="35">
        <v>110752</v>
      </c>
      <c r="Q120" s="35">
        <v>9846</v>
      </c>
      <c r="R120" s="35">
        <v>12423</v>
      </c>
      <c r="S120" s="35">
        <v>0</v>
      </c>
      <c r="T120" s="35">
        <v>0</v>
      </c>
      <c r="U120" s="35">
        <v>0</v>
      </c>
      <c r="V120" s="35">
        <v>47410</v>
      </c>
      <c r="W120" s="35">
        <v>17470</v>
      </c>
      <c r="X120" s="35">
        <v>0</v>
      </c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0"/>
    </row>
    <row r="121" spans="1:40" ht="9.75">
      <c r="A121" s="13" t="s">
        <v>154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0"/>
    </row>
    <row r="122" spans="1:40" ht="9.75">
      <c r="A122" s="20" t="s">
        <v>155</v>
      </c>
      <c r="B122" s="35">
        <v>0</v>
      </c>
      <c r="C122" s="35">
        <v>0</v>
      </c>
      <c r="D122" s="35">
        <v>6</v>
      </c>
      <c r="E122" s="35">
        <v>0</v>
      </c>
      <c r="F122" s="35">
        <v>0</v>
      </c>
      <c r="G122" s="35">
        <v>6</v>
      </c>
      <c r="H122" s="35">
        <v>0</v>
      </c>
      <c r="I122" s="35">
        <v>0</v>
      </c>
      <c r="J122" s="35">
        <v>6</v>
      </c>
      <c r="K122" s="35">
        <v>0</v>
      </c>
      <c r="L122" s="35">
        <v>0</v>
      </c>
      <c r="M122" s="35">
        <v>6</v>
      </c>
      <c r="N122" s="35">
        <v>6000</v>
      </c>
      <c r="O122" s="35">
        <v>6</v>
      </c>
      <c r="P122" s="35">
        <v>6</v>
      </c>
      <c r="Q122" s="35">
        <v>6</v>
      </c>
      <c r="R122" s="35">
        <v>6</v>
      </c>
      <c r="S122" s="35">
        <v>0</v>
      </c>
      <c r="T122" s="35">
        <v>0</v>
      </c>
      <c r="U122" s="35">
        <v>0</v>
      </c>
      <c r="V122" s="35">
        <v>6</v>
      </c>
      <c r="W122" s="35">
        <v>0</v>
      </c>
      <c r="X122" s="35">
        <v>0</v>
      </c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0"/>
    </row>
    <row r="123" spans="1:40" ht="9.75">
      <c r="A123" s="20" t="s">
        <v>156</v>
      </c>
      <c r="B123" s="35">
        <v>0</v>
      </c>
      <c r="C123" s="35">
        <v>0</v>
      </c>
      <c r="D123" s="35">
        <v>50</v>
      </c>
      <c r="E123" s="35">
        <v>0</v>
      </c>
      <c r="F123" s="35">
        <v>0</v>
      </c>
      <c r="G123" s="35">
        <v>50</v>
      </c>
      <c r="H123" s="35">
        <v>0</v>
      </c>
      <c r="I123" s="35">
        <v>0</v>
      </c>
      <c r="J123" s="35">
        <v>50</v>
      </c>
      <c r="K123" s="35">
        <v>0</v>
      </c>
      <c r="L123" s="35">
        <v>0</v>
      </c>
      <c r="M123" s="35">
        <v>50</v>
      </c>
      <c r="N123" s="35">
        <v>80</v>
      </c>
      <c r="O123" s="35">
        <v>56</v>
      </c>
      <c r="P123" s="35">
        <v>50</v>
      </c>
      <c r="Q123" s="35">
        <v>50</v>
      </c>
      <c r="R123" s="35">
        <v>50</v>
      </c>
      <c r="S123" s="35">
        <v>0</v>
      </c>
      <c r="T123" s="35">
        <v>0</v>
      </c>
      <c r="U123" s="35">
        <v>0</v>
      </c>
      <c r="V123" s="35">
        <v>50</v>
      </c>
      <c r="W123" s="35">
        <v>0</v>
      </c>
      <c r="X123" s="35">
        <v>0</v>
      </c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0"/>
    </row>
    <row r="124" spans="1:40" ht="9.75">
      <c r="A124" s="11" t="s">
        <v>157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0"/>
    </row>
    <row r="125" spans="1:40" ht="9.75">
      <c r="A125" s="18" t="s">
        <v>158</v>
      </c>
      <c r="B125" s="36">
        <v>123201000</v>
      </c>
      <c r="C125" s="36">
        <v>0</v>
      </c>
      <c r="D125" s="36">
        <v>2240</v>
      </c>
      <c r="E125" s="36">
        <v>0</v>
      </c>
      <c r="F125" s="36">
        <v>0</v>
      </c>
      <c r="G125" s="36">
        <v>2500</v>
      </c>
      <c r="H125" s="36">
        <v>2000</v>
      </c>
      <c r="I125" s="36">
        <v>11992</v>
      </c>
      <c r="J125" s="36">
        <v>19664</v>
      </c>
      <c r="K125" s="36">
        <v>0</v>
      </c>
      <c r="L125" s="36">
        <v>0</v>
      </c>
      <c r="M125" s="36">
        <v>10000</v>
      </c>
      <c r="N125" s="36">
        <v>0</v>
      </c>
      <c r="O125" s="36">
        <v>7000</v>
      </c>
      <c r="P125" s="36">
        <v>36680</v>
      </c>
      <c r="Q125" s="36">
        <v>1957</v>
      </c>
      <c r="R125" s="36">
        <v>0</v>
      </c>
      <c r="S125" s="36">
        <v>0</v>
      </c>
      <c r="T125" s="36">
        <v>0</v>
      </c>
      <c r="U125" s="36">
        <v>0</v>
      </c>
      <c r="V125" s="36">
        <v>11000</v>
      </c>
      <c r="W125" s="36">
        <v>0</v>
      </c>
      <c r="X125" s="36">
        <v>0</v>
      </c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0"/>
    </row>
    <row r="126" spans="1:40" ht="9.75">
      <c r="A126" s="20" t="s">
        <v>159</v>
      </c>
      <c r="B126" s="35">
        <v>0</v>
      </c>
      <c r="C126" s="35">
        <v>0</v>
      </c>
      <c r="D126" s="35">
        <v>2240</v>
      </c>
      <c r="E126" s="35">
        <v>0</v>
      </c>
      <c r="F126" s="35">
        <v>0</v>
      </c>
      <c r="G126" s="35">
        <v>2500</v>
      </c>
      <c r="H126" s="35">
        <v>2000</v>
      </c>
      <c r="I126" s="35">
        <v>4980</v>
      </c>
      <c r="J126" s="35">
        <v>19664</v>
      </c>
      <c r="K126" s="35">
        <v>0</v>
      </c>
      <c r="L126" s="35">
        <v>0</v>
      </c>
      <c r="M126" s="35">
        <v>10000</v>
      </c>
      <c r="N126" s="35">
        <v>0</v>
      </c>
      <c r="O126" s="35">
        <v>7000</v>
      </c>
      <c r="P126" s="35">
        <v>6832</v>
      </c>
      <c r="Q126" s="35">
        <v>1957</v>
      </c>
      <c r="R126" s="35">
        <v>0</v>
      </c>
      <c r="S126" s="35">
        <v>0</v>
      </c>
      <c r="T126" s="35">
        <v>0</v>
      </c>
      <c r="U126" s="35">
        <v>0</v>
      </c>
      <c r="V126" s="35">
        <v>11000</v>
      </c>
      <c r="W126" s="35">
        <v>0</v>
      </c>
      <c r="X126" s="35">
        <v>0</v>
      </c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0"/>
    </row>
    <row r="127" spans="1:40" ht="9.75">
      <c r="A127" s="20" t="s">
        <v>160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  <c r="G127" s="35">
        <v>2500</v>
      </c>
      <c r="H127" s="35">
        <v>2000</v>
      </c>
      <c r="I127" s="35">
        <v>4980</v>
      </c>
      <c r="J127" s="35">
        <v>0</v>
      </c>
      <c r="K127" s="35">
        <v>0</v>
      </c>
      <c r="L127" s="35">
        <v>0</v>
      </c>
      <c r="M127" s="35">
        <v>10000</v>
      </c>
      <c r="N127" s="35">
        <v>0</v>
      </c>
      <c r="O127" s="35">
        <v>7000</v>
      </c>
      <c r="P127" s="35">
        <v>36680</v>
      </c>
      <c r="Q127" s="35">
        <v>560</v>
      </c>
      <c r="R127" s="35">
        <v>0</v>
      </c>
      <c r="S127" s="35">
        <v>0</v>
      </c>
      <c r="T127" s="35">
        <v>0</v>
      </c>
      <c r="U127" s="35">
        <v>0</v>
      </c>
      <c r="V127" s="35">
        <v>11000</v>
      </c>
      <c r="W127" s="35">
        <v>0</v>
      </c>
      <c r="X127" s="35">
        <v>0</v>
      </c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0"/>
    </row>
    <row r="128" spans="1:40" ht="9.75">
      <c r="A128" s="20" t="s">
        <v>161</v>
      </c>
      <c r="B128" s="35">
        <v>0</v>
      </c>
      <c r="C128" s="35">
        <v>0</v>
      </c>
      <c r="D128" s="35">
        <v>2240</v>
      </c>
      <c r="E128" s="35">
        <v>0</v>
      </c>
      <c r="F128" s="35">
        <v>0</v>
      </c>
      <c r="G128" s="35">
        <v>2500</v>
      </c>
      <c r="H128" s="35">
        <v>2000</v>
      </c>
      <c r="I128" s="35">
        <v>4980</v>
      </c>
      <c r="J128" s="35">
        <v>19664</v>
      </c>
      <c r="K128" s="35">
        <v>0</v>
      </c>
      <c r="L128" s="35">
        <v>0</v>
      </c>
      <c r="M128" s="35">
        <v>10000</v>
      </c>
      <c r="N128" s="35">
        <v>0</v>
      </c>
      <c r="O128" s="35">
        <v>7000</v>
      </c>
      <c r="P128" s="35">
        <v>6832</v>
      </c>
      <c r="Q128" s="35">
        <v>1957</v>
      </c>
      <c r="R128" s="35">
        <v>0</v>
      </c>
      <c r="S128" s="35">
        <v>0</v>
      </c>
      <c r="T128" s="35">
        <v>0</v>
      </c>
      <c r="U128" s="35">
        <v>0</v>
      </c>
      <c r="V128" s="35">
        <v>11000</v>
      </c>
      <c r="W128" s="35">
        <v>0</v>
      </c>
      <c r="X128" s="35">
        <v>0</v>
      </c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0"/>
    </row>
    <row r="129" spans="1:40" ht="9.75">
      <c r="A129" s="11" t="s">
        <v>162</v>
      </c>
      <c r="B129" s="37">
        <v>233694617</v>
      </c>
      <c r="C129" s="37">
        <v>0</v>
      </c>
      <c r="D129" s="37">
        <v>5133407</v>
      </c>
      <c r="E129" s="37">
        <v>6445275</v>
      </c>
      <c r="F129" s="37">
        <v>0</v>
      </c>
      <c r="G129" s="37">
        <v>22987200</v>
      </c>
      <c r="H129" s="37">
        <v>10760400</v>
      </c>
      <c r="I129" s="37">
        <v>12598340</v>
      </c>
      <c r="J129" s="37">
        <v>36804456</v>
      </c>
      <c r="K129" s="37">
        <v>0</v>
      </c>
      <c r="L129" s="37">
        <v>0</v>
      </c>
      <c r="M129" s="37">
        <v>30370</v>
      </c>
      <c r="N129" s="37">
        <v>20585014</v>
      </c>
      <c r="O129" s="37">
        <v>54763595</v>
      </c>
      <c r="P129" s="37">
        <v>5283535</v>
      </c>
      <c r="Q129" s="37">
        <v>9534600</v>
      </c>
      <c r="R129" s="37">
        <v>0</v>
      </c>
      <c r="S129" s="37">
        <v>0</v>
      </c>
      <c r="T129" s="37">
        <v>57966407</v>
      </c>
      <c r="U129" s="37">
        <v>0</v>
      </c>
      <c r="V129" s="37">
        <v>47524130</v>
      </c>
      <c r="W129" s="37">
        <v>0</v>
      </c>
      <c r="X129" s="37">
        <v>0</v>
      </c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0"/>
    </row>
    <row r="130" spans="1:40" ht="9.75">
      <c r="A130" s="18" t="s">
        <v>158</v>
      </c>
      <c r="B130" s="26">
        <v>65060993</v>
      </c>
      <c r="C130" s="26">
        <v>0</v>
      </c>
      <c r="D130" s="26">
        <v>0</v>
      </c>
      <c r="E130" s="26">
        <v>1255840</v>
      </c>
      <c r="F130" s="26">
        <v>0</v>
      </c>
      <c r="G130" s="26">
        <v>3763500</v>
      </c>
      <c r="H130" s="26">
        <v>1117440</v>
      </c>
      <c r="I130" s="26">
        <v>3733541</v>
      </c>
      <c r="J130" s="26">
        <v>22407840</v>
      </c>
      <c r="K130" s="26">
        <v>0</v>
      </c>
      <c r="L130" s="26">
        <v>0</v>
      </c>
      <c r="M130" s="26">
        <v>115</v>
      </c>
      <c r="N130" s="26">
        <v>1983345</v>
      </c>
      <c r="O130" s="26">
        <v>35005359</v>
      </c>
      <c r="P130" s="26">
        <v>1886086</v>
      </c>
      <c r="Q130" s="26">
        <v>290501</v>
      </c>
      <c r="R130" s="26">
        <v>0</v>
      </c>
      <c r="S130" s="26">
        <v>0</v>
      </c>
      <c r="T130" s="26">
        <v>22709201</v>
      </c>
      <c r="U130" s="26">
        <v>0</v>
      </c>
      <c r="V130" s="26">
        <v>10249600</v>
      </c>
      <c r="W130" s="26">
        <v>0</v>
      </c>
      <c r="X130" s="26">
        <v>0</v>
      </c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0"/>
    </row>
    <row r="131" spans="1:40" ht="9.75">
      <c r="A131" s="20" t="s">
        <v>159</v>
      </c>
      <c r="B131" s="27">
        <v>97242112</v>
      </c>
      <c r="C131" s="27">
        <v>0</v>
      </c>
      <c r="D131" s="27">
        <v>2257280</v>
      </c>
      <c r="E131" s="27">
        <v>2203500</v>
      </c>
      <c r="F131" s="27">
        <v>0</v>
      </c>
      <c r="G131" s="27">
        <v>2873100</v>
      </c>
      <c r="H131" s="27">
        <v>5203920</v>
      </c>
      <c r="I131" s="27">
        <v>3044174</v>
      </c>
      <c r="J131" s="27">
        <v>11203920</v>
      </c>
      <c r="K131" s="27">
        <v>0</v>
      </c>
      <c r="L131" s="27">
        <v>0</v>
      </c>
      <c r="M131" s="27">
        <v>97</v>
      </c>
      <c r="N131" s="27">
        <v>7387025</v>
      </c>
      <c r="O131" s="27">
        <v>7757230</v>
      </c>
      <c r="P131" s="27">
        <v>824486</v>
      </c>
      <c r="Q131" s="27">
        <v>3067295</v>
      </c>
      <c r="R131" s="27">
        <v>0</v>
      </c>
      <c r="S131" s="27">
        <v>0</v>
      </c>
      <c r="T131" s="27">
        <v>13561097</v>
      </c>
      <c r="U131" s="27">
        <v>0</v>
      </c>
      <c r="V131" s="27">
        <v>11632510</v>
      </c>
      <c r="W131" s="27">
        <v>0</v>
      </c>
      <c r="X131" s="27">
        <v>0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0"/>
    </row>
    <row r="132" spans="1:40" ht="9.75">
      <c r="A132" s="20" t="s">
        <v>160</v>
      </c>
      <c r="B132" s="27">
        <v>11391512</v>
      </c>
      <c r="C132" s="27">
        <v>0</v>
      </c>
      <c r="D132" s="27">
        <v>1230285</v>
      </c>
      <c r="E132" s="27">
        <v>1728000</v>
      </c>
      <c r="F132" s="27">
        <v>0</v>
      </c>
      <c r="G132" s="27">
        <v>2448600</v>
      </c>
      <c r="H132" s="27">
        <v>1127280</v>
      </c>
      <c r="I132" s="27">
        <v>3705120</v>
      </c>
      <c r="J132" s="27">
        <v>0</v>
      </c>
      <c r="K132" s="27">
        <v>0</v>
      </c>
      <c r="L132" s="27">
        <v>0</v>
      </c>
      <c r="M132" s="27">
        <v>44</v>
      </c>
      <c r="N132" s="27">
        <v>2523987</v>
      </c>
      <c r="O132" s="27">
        <v>2866961</v>
      </c>
      <c r="P132" s="27">
        <v>1925700</v>
      </c>
      <c r="Q132" s="27">
        <v>3460634</v>
      </c>
      <c r="R132" s="27">
        <v>0</v>
      </c>
      <c r="S132" s="27">
        <v>0</v>
      </c>
      <c r="T132" s="27">
        <v>11293220</v>
      </c>
      <c r="U132" s="27">
        <v>0</v>
      </c>
      <c r="V132" s="27">
        <v>9122980</v>
      </c>
      <c r="W132" s="27">
        <v>0</v>
      </c>
      <c r="X132" s="27">
        <v>0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0"/>
    </row>
    <row r="133" spans="1:40" ht="9.75">
      <c r="A133" s="20" t="s">
        <v>161</v>
      </c>
      <c r="B133" s="27">
        <v>60000000</v>
      </c>
      <c r="C133" s="27">
        <v>0</v>
      </c>
      <c r="D133" s="27">
        <v>1645842</v>
      </c>
      <c r="E133" s="27">
        <v>1257935</v>
      </c>
      <c r="F133" s="27">
        <v>0</v>
      </c>
      <c r="G133" s="27">
        <v>2408400</v>
      </c>
      <c r="H133" s="27">
        <v>3311760</v>
      </c>
      <c r="I133" s="27">
        <v>2115504</v>
      </c>
      <c r="J133" s="27">
        <v>3192696</v>
      </c>
      <c r="K133" s="27">
        <v>0</v>
      </c>
      <c r="L133" s="27">
        <v>0</v>
      </c>
      <c r="M133" s="27">
        <v>113</v>
      </c>
      <c r="N133" s="27">
        <v>8690657</v>
      </c>
      <c r="O133" s="27">
        <v>9134044</v>
      </c>
      <c r="P133" s="27">
        <v>647264</v>
      </c>
      <c r="Q133" s="27">
        <v>2716170</v>
      </c>
      <c r="R133" s="27">
        <v>0</v>
      </c>
      <c r="S133" s="27">
        <v>0</v>
      </c>
      <c r="T133" s="27">
        <v>10402889</v>
      </c>
      <c r="U133" s="27">
        <v>0</v>
      </c>
      <c r="V133" s="27">
        <v>16519040</v>
      </c>
      <c r="W133" s="27">
        <v>0</v>
      </c>
      <c r="X133" s="27">
        <v>0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0"/>
    </row>
    <row r="134" spans="1:40" ht="9.75">
      <c r="A134" s="11" t="s">
        <v>163</v>
      </c>
      <c r="B134" s="38">
        <f>SUM(B135:B138)</f>
        <v>0.5280881892192434</v>
      </c>
      <c r="C134" s="38">
        <f aca="true" t="shared" si="57" ref="C134:X134">SUM(C135:C138)</f>
        <v>0</v>
      </c>
      <c r="D134" s="38">
        <f t="shared" si="57"/>
        <v>1742.4651785714286</v>
      </c>
      <c r="E134" s="38">
        <f t="shared" si="57"/>
        <v>0</v>
      </c>
      <c r="F134" s="38">
        <f t="shared" si="57"/>
        <v>0</v>
      </c>
      <c r="G134" s="38">
        <f t="shared" si="57"/>
        <v>4597.4400000000005</v>
      </c>
      <c r="H134" s="38">
        <f t="shared" si="57"/>
        <v>5380.200000000001</v>
      </c>
      <c r="I134" s="38">
        <f t="shared" si="57"/>
        <v>2091.41589366137</v>
      </c>
      <c r="J134" s="38">
        <f t="shared" si="57"/>
        <v>1871.6668022782749</v>
      </c>
      <c r="K134" s="38">
        <f t="shared" si="57"/>
        <v>0</v>
      </c>
      <c r="L134" s="38">
        <f t="shared" si="57"/>
        <v>0</v>
      </c>
      <c r="M134" s="38">
        <f t="shared" si="57"/>
        <v>0.0369</v>
      </c>
      <c r="N134" s="38">
        <f t="shared" si="57"/>
        <v>0</v>
      </c>
      <c r="O134" s="38">
        <f t="shared" si="57"/>
        <v>7823.370571428572</v>
      </c>
      <c r="P134" s="38">
        <f t="shared" si="57"/>
        <v>319.3400928723386</v>
      </c>
      <c r="Q134" s="38">
        <f t="shared" si="57"/>
        <v>9283.416397182275</v>
      </c>
      <c r="R134" s="38">
        <f t="shared" si="57"/>
        <v>0</v>
      </c>
      <c r="S134" s="38">
        <f t="shared" si="57"/>
        <v>0</v>
      </c>
      <c r="T134" s="38">
        <f t="shared" si="57"/>
        <v>0</v>
      </c>
      <c r="U134" s="38">
        <f t="shared" si="57"/>
        <v>0</v>
      </c>
      <c r="V134" s="38">
        <f t="shared" si="57"/>
        <v>4320.375454545455</v>
      </c>
      <c r="W134" s="38">
        <f t="shared" si="57"/>
        <v>0</v>
      </c>
      <c r="X134" s="38">
        <f t="shared" si="57"/>
        <v>0</v>
      </c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0"/>
    </row>
    <row r="135" spans="1:40" ht="9.75">
      <c r="A135" s="18" t="s">
        <v>158</v>
      </c>
      <c r="B135" s="39">
        <f>IF(B125=0,0,B130/B125)</f>
        <v>0.5280881892192434</v>
      </c>
      <c r="C135" s="39">
        <f aca="true" t="shared" si="58" ref="C135:X138">IF(C125=0,0,C130/C125)</f>
        <v>0</v>
      </c>
      <c r="D135" s="39">
        <f t="shared" si="58"/>
        <v>0</v>
      </c>
      <c r="E135" s="39">
        <f t="shared" si="58"/>
        <v>0</v>
      </c>
      <c r="F135" s="39">
        <f t="shared" si="58"/>
        <v>0</v>
      </c>
      <c r="G135" s="39">
        <f t="shared" si="58"/>
        <v>1505.4</v>
      </c>
      <c r="H135" s="39">
        <f t="shared" si="58"/>
        <v>558.72</v>
      </c>
      <c r="I135" s="39">
        <f t="shared" si="58"/>
        <v>311.3359739826551</v>
      </c>
      <c r="J135" s="39">
        <f t="shared" si="58"/>
        <v>1139.5362082994304</v>
      </c>
      <c r="K135" s="39">
        <f t="shared" si="58"/>
        <v>0</v>
      </c>
      <c r="L135" s="39">
        <f t="shared" si="58"/>
        <v>0</v>
      </c>
      <c r="M135" s="39">
        <f t="shared" si="58"/>
        <v>0.0115</v>
      </c>
      <c r="N135" s="39">
        <f t="shared" si="58"/>
        <v>0</v>
      </c>
      <c r="O135" s="39">
        <f t="shared" si="58"/>
        <v>5000.765571428571</v>
      </c>
      <c r="P135" s="39">
        <f t="shared" si="58"/>
        <v>51.42001090512541</v>
      </c>
      <c r="Q135" s="39">
        <f t="shared" si="58"/>
        <v>148.44200306591722</v>
      </c>
      <c r="R135" s="39">
        <f t="shared" si="58"/>
        <v>0</v>
      </c>
      <c r="S135" s="39">
        <f t="shared" si="58"/>
        <v>0</v>
      </c>
      <c r="T135" s="39">
        <f t="shared" si="58"/>
        <v>0</v>
      </c>
      <c r="U135" s="39">
        <f t="shared" si="58"/>
        <v>0</v>
      </c>
      <c r="V135" s="39">
        <f t="shared" si="58"/>
        <v>931.7818181818182</v>
      </c>
      <c r="W135" s="39">
        <f t="shared" si="58"/>
        <v>0</v>
      </c>
      <c r="X135" s="39">
        <f t="shared" si="58"/>
        <v>0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0"/>
    </row>
    <row r="136" spans="1:40" ht="9.75">
      <c r="A136" s="20" t="s">
        <v>159</v>
      </c>
      <c r="B136" s="40">
        <f>IF(B126=0,0,B131/B126)</f>
        <v>0</v>
      </c>
      <c r="C136" s="40">
        <f t="shared" si="58"/>
        <v>0</v>
      </c>
      <c r="D136" s="40">
        <f t="shared" si="58"/>
        <v>1007.7142857142857</v>
      </c>
      <c r="E136" s="40">
        <f t="shared" si="58"/>
        <v>0</v>
      </c>
      <c r="F136" s="40">
        <f t="shared" si="58"/>
        <v>0</v>
      </c>
      <c r="G136" s="40">
        <f t="shared" si="58"/>
        <v>1149.24</v>
      </c>
      <c r="H136" s="40">
        <f t="shared" si="58"/>
        <v>2601.96</v>
      </c>
      <c r="I136" s="40">
        <f t="shared" si="58"/>
        <v>611.2799196787148</v>
      </c>
      <c r="J136" s="40">
        <f t="shared" si="58"/>
        <v>569.7681041497152</v>
      </c>
      <c r="K136" s="40">
        <f t="shared" si="58"/>
        <v>0</v>
      </c>
      <c r="L136" s="40">
        <f t="shared" si="58"/>
        <v>0</v>
      </c>
      <c r="M136" s="40">
        <f t="shared" si="58"/>
        <v>0.0097</v>
      </c>
      <c r="N136" s="40">
        <f t="shared" si="58"/>
        <v>0</v>
      </c>
      <c r="O136" s="40">
        <f t="shared" si="58"/>
        <v>1108.1757142857143</v>
      </c>
      <c r="P136" s="40">
        <f t="shared" si="58"/>
        <v>120.68003512880563</v>
      </c>
      <c r="Q136" s="40">
        <f t="shared" si="58"/>
        <v>1567.3454266734798</v>
      </c>
      <c r="R136" s="40">
        <f t="shared" si="58"/>
        <v>0</v>
      </c>
      <c r="S136" s="40">
        <f t="shared" si="58"/>
        <v>0</v>
      </c>
      <c r="T136" s="40">
        <f t="shared" si="58"/>
        <v>0</v>
      </c>
      <c r="U136" s="40">
        <f t="shared" si="58"/>
        <v>0</v>
      </c>
      <c r="V136" s="40">
        <f t="shared" si="58"/>
        <v>1057.500909090909</v>
      </c>
      <c r="W136" s="40">
        <f t="shared" si="58"/>
        <v>0</v>
      </c>
      <c r="X136" s="40">
        <f t="shared" si="58"/>
        <v>0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0"/>
    </row>
    <row r="137" spans="1:40" ht="9.75">
      <c r="A137" s="20" t="s">
        <v>160</v>
      </c>
      <c r="B137" s="40">
        <f>IF(B127=0,0,B132/B127)</f>
        <v>0</v>
      </c>
      <c r="C137" s="40">
        <f t="shared" si="58"/>
        <v>0</v>
      </c>
      <c r="D137" s="40">
        <f t="shared" si="58"/>
        <v>0</v>
      </c>
      <c r="E137" s="40">
        <f t="shared" si="58"/>
        <v>0</v>
      </c>
      <c r="F137" s="40">
        <f t="shared" si="58"/>
        <v>0</v>
      </c>
      <c r="G137" s="40">
        <f t="shared" si="58"/>
        <v>979.44</v>
      </c>
      <c r="H137" s="40">
        <f t="shared" si="58"/>
        <v>563.64</v>
      </c>
      <c r="I137" s="40">
        <f t="shared" si="58"/>
        <v>744</v>
      </c>
      <c r="J137" s="40">
        <f t="shared" si="58"/>
        <v>0</v>
      </c>
      <c r="K137" s="40">
        <f t="shared" si="58"/>
        <v>0</v>
      </c>
      <c r="L137" s="40">
        <f t="shared" si="58"/>
        <v>0</v>
      </c>
      <c r="M137" s="40">
        <f t="shared" si="58"/>
        <v>0.0044</v>
      </c>
      <c r="N137" s="40">
        <f t="shared" si="58"/>
        <v>0</v>
      </c>
      <c r="O137" s="40">
        <f t="shared" si="58"/>
        <v>409.56585714285717</v>
      </c>
      <c r="P137" s="40">
        <f t="shared" si="58"/>
        <v>52.5</v>
      </c>
      <c r="Q137" s="40">
        <f t="shared" si="58"/>
        <v>6179.703571428571</v>
      </c>
      <c r="R137" s="40">
        <f t="shared" si="58"/>
        <v>0</v>
      </c>
      <c r="S137" s="40">
        <f t="shared" si="58"/>
        <v>0</v>
      </c>
      <c r="T137" s="40">
        <f t="shared" si="58"/>
        <v>0</v>
      </c>
      <c r="U137" s="40">
        <f t="shared" si="58"/>
        <v>0</v>
      </c>
      <c r="V137" s="40">
        <f t="shared" si="58"/>
        <v>829.3618181818182</v>
      </c>
      <c r="W137" s="40">
        <f t="shared" si="58"/>
        <v>0</v>
      </c>
      <c r="X137" s="40">
        <f t="shared" si="58"/>
        <v>0</v>
      </c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0"/>
    </row>
    <row r="138" spans="1:40" ht="9.75">
      <c r="A138" s="20" t="s">
        <v>161</v>
      </c>
      <c r="B138" s="40">
        <f>IF(B128=0,0,B133/B128)</f>
        <v>0</v>
      </c>
      <c r="C138" s="40">
        <f t="shared" si="58"/>
        <v>0</v>
      </c>
      <c r="D138" s="40">
        <f t="shared" si="58"/>
        <v>734.7508928571428</v>
      </c>
      <c r="E138" s="40">
        <f t="shared" si="58"/>
        <v>0</v>
      </c>
      <c r="F138" s="40">
        <f t="shared" si="58"/>
        <v>0</v>
      </c>
      <c r="G138" s="40">
        <f t="shared" si="58"/>
        <v>963.36</v>
      </c>
      <c r="H138" s="40">
        <f t="shared" si="58"/>
        <v>1655.88</v>
      </c>
      <c r="I138" s="40">
        <f t="shared" si="58"/>
        <v>424.8</v>
      </c>
      <c r="J138" s="40">
        <f t="shared" si="58"/>
        <v>162.36248982912937</v>
      </c>
      <c r="K138" s="40">
        <f t="shared" si="58"/>
        <v>0</v>
      </c>
      <c r="L138" s="40">
        <f t="shared" si="58"/>
        <v>0</v>
      </c>
      <c r="M138" s="40">
        <f t="shared" si="58"/>
        <v>0.0113</v>
      </c>
      <c r="N138" s="40">
        <f t="shared" si="58"/>
        <v>0</v>
      </c>
      <c r="O138" s="40">
        <f t="shared" si="58"/>
        <v>1304.8634285714286</v>
      </c>
      <c r="P138" s="40">
        <f t="shared" si="58"/>
        <v>94.7400468384075</v>
      </c>
      <c r="Q138" s="40">
        <f t="shared" si="58"/>
        <v>1387.9253960143076</v>
      </c>
      <c r="R138" s="40">
        <f t="shared" si="58"/>
        <v>0</v>
      </c>
      <c r="S138" s="40">
        <f t="shared" si="58"/>
        <v>0</v>
      </c>
      <c r="T138" s="40">
        <f t="shared" si="58"/>
        <v>0</v>
      </c>
      <c r="U138" s="40">
        <f t="shared" si="58"/>
        <v>0</v>
      </c>
      <c r="V138" s="40">
        <f t="shared" si="58"/>
        <v>1501.730909090909</v>
      </c>
      <c r="W138" s="40">
        <f t="shared" si="58"/>
        <v>0</v>
      </c>
      <c r="X138" s="40">
        <f t="shared" si="58"/>
        <v>0</v>
      </c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0"/>
    </row>
    <row r="139" spans="1:40" ht="20.25">
      <c r="A139" s="11" t="s">
        <v>164</v>
      </c>
      <c r="B139" s="41">
        <f>+B134*B125</f>
        <v>65060993.00000001</v>
      </c>
      <c r="C139" s="41">
        <f aca="true" t="shared" si="59" ref="C139:X139">+C134*C125</f>
        <v>0</v>
      </c>
      <c r="D139" s="41">
        <f t="shared" si="59"/>
        <v>3903122</v>
      </c>
      <c r="E139" s="41">
        <f t="shared" si="59"/>
        <v>0</v>
      </c>
      <c r="F139" s="41">
        <f t="shared" si="59"/>
        <v>0</v>
      </c>
      <c r="G139" s="41">
        <f t="shared" si="59"/>
        <v>11493600.000000002</v>
      </c>
      <c r="H139" s="41">
        <f t="shared" si="59"/>
        <v>10760400.000000002</v>
      </c>
      <c r="I139" s="41">
        <f t="shared" si="59"/>
        <v>25080259.396787148</v>
      </c>
      <c r="J139" s="41">
        <f t="shared" si="59"/>
        <v>36804456</v>
      </c>
      <c r="K139" s="41">
        <f t="shared" si="59"/>
        <v>0</v>
      </c>
      <c r="L139" s="41">
        <f t="shared" si="59"/>
        <v>0</v>
      </c>
      <c r="M139" s="41">
        <f t="shared" si="59"/>
        <v>369</v>
      </c>
      <c r="N139" s="41">
        <f t="shared" si="59"/>
        <v>0</v>
      </c>
      <c r="O139" s="41">
        <f t="shared" si="59"/>
        <v>54763594</v>
      </c>
      <c r="P139" s="41">
        <f t="shared" si="59"/>
        <v>11713394.606557379</v>
      </c>
      <c r="Q139" s="41">
        <f t="shared" si="59"/>
        <v>18167645.88928571</v>
      </c>
      <c r="R139" s="41">
        <f t="shared" si="59"/>
        <v>0</v>
      </c>
      <c r="S139" s="41">
        <f t="shared" si="59"/>
        <v>0</v>
      </c>
      <c r="T139" s="41">
        <f t="shared" si="59"/>
        <v>0</v>
      </c>
      <c r="U139" s="41">
        <f t="shared" si="59"/>
        <v>0</v>
      </c>
      <c r="V139" s="41">
        <f t="shared" si="59"/>
        <v>47524130.00000001</v>
      </c>
      <c r="W139" s="41">
        <f t="shared" si="59"/>
        <v>0</v>
      </c>
      <c r="X139" s="41">
        <f t="shared" si="59"/>
        <v>0</v>
      </c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0"/>
    </row>
    <row r="140" spans="1:40" ht="20.25">
      <c r="A140" s="13" t="s">
        <v>165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14351976</v>
      </c>
      <c r="V140" s="42">
        <v>0</v>
      </c>
      <c r="W140" s="42">
        <v>0</v>
      </c>
      <c r="X140" s="42">
        <v>0</v>
      </c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0"/>
    </row>
    <row r="141" spans="1:40" ht="9.75">
      <c r="A141" s="43" t="s">
        <v>166</v>
      </c>
      <c r="B141" s="44">
        <v>683500000</v>
      </c>
      <c r="C141" s="44">
        <v>58082000</v>
      </c>
      <c r="D141" s="44">
        <v>77880000</v>
      </c>
      <c r="E141" s="44">
        <v>61723000</v>
      </c>
      <c r="F141" s="44">
        <v>40544000</v>
      </c>
      <c r="G141" s="44">
        <v>107442000</v>
      </c>
      <c r="H141" s="44">
        <v>49390000</v>
      </c>
      <c r="I141" s="44">
        <v>67019000</v>
      </c>
      <c r="J141" s="44">
        <v>459037000</v>
      </c>
      <c r="K141" s="44">
        <v>111110000</v>
      </c>
      <c r="L141" s="44">
        <v>121164000</v>
      </c>
      <c r="M141" s="44">
        <v>173927000</v>
      </c>
      <c r="N141" s="44">
        <v>147861000</v>
      </c>
      <c r="O141" s="44">
        <v>87543000</v>
      </c>
      <c r="P141" s="44">
        <v>538719000</v>
      </c>
      <c r="Q141" s="44">
        <v>68083000</v>
      </c>
      <c r="R141" s="44">
        <v>74811000</v>
      </c>
      <c r="S141" s="44">
        <v>107303000</v>
      </c>
      <c r="T141" s="44">
        <v>185144000</v>
      </c>
      <c r="U141" s="44">
        <v>174340000</v>
      </c>
      <c r="V141" s="44">
        <v>163296000</v>
      </c>
      <c r="W141" s="44">
        <v>86279000</v>
      </c>
      <c r="X141" s="44">
        <v>149188000</v>
      </c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6"/>
    </row>
    <row r="142" s="1" customFormat="1" ht="12.75"/>
    <row r="143" spans="1:24" ht="9.75" hidden="1">
      <c r="A143" s="47" t="s">
        <v>167</v>
      </c>
      <c r="B143" s="48">
        <v>4415475708</v>
      </c>
      <c r="C143" s="48">
        <v>57121642</v>
      </c>
      <c r="D143" s="48">
        <v>32805350</v>
      </c>
      <c r="E143" s="48">
        <v>66741633</v>
      </c>
      <c r="F143" s="48">
        <v>506532</v>
      </c>
      <c r="G143" s="48">
        <v>103172446</v>
      </c>
      <c r="H143" s="48">
        <v>28542312</v>
      </c>
      <c r="I143" s="48">
        <v>68894036</v>
      </c>
      <c r="J143" s="48">
        <v>1258555332</v>
      </c>
      <c r="K143" s="48">
        <v>160365000</v>
      </c>
      <c r="L143" s="48">
        <v>415500</v>
      </c>
      <c r="M143" s="48">
        <v>190712672</v>
      </c>
      <c r="N143" s="48">
        <v>610823765</v>
      </c>
      <c r="O143" s="48">
        <v>152774969</v>
      </c>
      <c r="P143" s="48">
        <v>668515604</v>
      </c>
      <c r="Q143" s="48">
        <v>38297220</v>
      </c>
      <c r="R143" s="48">
        <v>110456155</v>
      </c>
      <c r="S143" s="48">
        <v>4689577</v>
      </c>
      <c r="T143" s="48">
        <v>542929410</v>
      </c>
      <c r="U143" s="48">
        <v>314366640</v>
      </c>
      <c r="V143" s="48">
        <v>762688000</v>
      </c>
      <c r="W143" s="48">
        <v>71209669</v>
      </c>
      <c r="X143" s="48">
        <v>1012000</v>
      </c>
    </row>
    <row r="144" spans="1:24" ht="9.75" hidden="1">
      <c r="A144" s="49" t="s">
        <v>168</v>
      </c>
      <c r="B144" s="27">
        <v>4811294122</v>
      </c>
      <c r="C144" s="27">
        <v>70793940</v>
      </c>
      <c r="D144" s="27">
        <v>135230675</v>
      </c>
      <c r="E144" s="27">
        <v>73938400</v>
      </c>
      <c r="F144" s="27">
        <v>0</v>
      </c>
      <c r="G144" s="27">
        <v>157718732</v>
      </c>
      <c r="H144" s="27">
        <v>38576503</v>
      </c>
      <c r="I144" s="27">
        <v>75345497</v>
      </c>
      <c r="J144" s="27">
        <v>1593856958</v>
      </c>
      <c r="K144" s="27">
        <v>192621000</v>
      </c>
      <c r="L144" s="27">
        <v>0</v>
      </c>
      <c r="M144" s="27">
        <v>236425631</v>
      </c>
      <c r="N144" s="27">
        <v>560462337</v>
      </c>
      <c r="O144" s="27">
        <v>176994849</v>
      </c>
      <c r="P144" s="27">
        <v>749201769</v>
      </c>
      <c r="Q144" s="27">
        <v>40347589</v>
      </c>
      <c r="R144" s="27">
        <v>113704239</v>
      </c>
      <c r="S144" s="27">
        <v>0</v>
      </c>
      <c r="T144" s="27">
        <v>580889590</v>
      </c>
      <c r="U144" s="27">
        <v>449200405</v>
      </c>
      <c r="V144" s="27">
        <v>873713290</v>
      </c>
      <c r="W144" s="27">
        <v>97884365</v>
      </c>
      <c r="X144" s="27">
        <v>0</v>
      </c>
    </row>
    <row r="145" spans="1:24" ht="9.75" hidden="1">
      <c r="A145" s="49" t="s">
        <v>169</v>
      </c>
      <c r="B145" s="27">
        <v>460840353</v>
      </c>
      <c r="C145" s="27">
        <v>5862634</v>
      </c>
      <c r="D145" s="27">
        <v>14152372</v>
      </c>
      <c r="E145" s="27">
        <v>45289792</v>
      </c>
      <c r="F145" s="27">
        <v>506543</v>
      </c>
      <c r="G145" s="27">
        <v>5679000</v>
      </c>
      <c r="H145" s="27">
        <v>13668240</v>
      </c>
      <c r="I145" s="27">
        <v>4235000</v>
      </c>
      <c r="J145" s="27">
        <v>381529609</v>
      </c>
      <c r="K145" s="27">
        <v>31150000</v>
      </c>
      <c r="L145" s="27">
        <v>414000</v>
      </c>
      <c r="M145" s="27">
        <v>29965309</v>
      </c>
      <c r="N145" s="27">
        <v>177620138</v>
      </c>
      <c r="O145" s="27">
        <v>63338930</v>
      </c>
      <c r="P145" s="27">
        <v>289044984</v>
      </c>
      <c r="Q145" s="27">
        <v>15325906</v>
      </c>
      <c r="R145" s="27">
        <v>39691301</v>
      </c>
      <c r="S145" s="27">
        <v>4689577</v>
      </c>
      <c r="T145" s="27">
        <v>35963157</v>
      </c>
      <c r="U145" s="27">
        <v>57844939</v>
      </c>
      <c r="V145" s="27">
        <v>62137400</v>
      </c>
      <c r="W145" s="27">
        <v>27080111</v>
      </c>
      <c r="X145" s="27">
        <v>1012000</v>
      </c>
    </row>
    <row r="146" spans="1:24" ht="9.75" hidden="1">
      <c r="A146" s="49" t="s">
        <v>170</v>
      </c>
      <c r="B146" s="27">
        <v>396633977</v>
      </c>
      <c r="C146" s="27">
        <v>892001</v>
      </c>
      <c r="D146" s="27">
        <v>2062104</v>
      </c>
      <c r="E146" s="27">
        <v>33197181</v>
      </c>
      <c r="F146" s="27">
        <v>2000000</v>
      </c>
      <c r="G146" s="27">
        <v>985000</v>
      </c>
      <c r="H146" s="27">
        <v>896388</v>
      </c>
      <c r="I146" s="27">
        <v>3250000</v>
      </c>
      <c r="J146" s="27">
        <v>416776000</v>
      </c>
      <c r="K146" s="27">
        <v>117227000</v>
      </c>
      <c r="L146" s="27">
        <v>36500000</v>
      </c>
      <c r="M146" s="27">
        <v>4085963</v>
      </c>
      <c r="N146" s="27">
        <v>1116578</v>
      </c>
      <c r="O146" s="27">
        <v>16215532</v>
      </c>
      <c r="P146" s="27">
        <v>9942405</v>
      </c>
      <c r="Q146" s="27">
        <v>-563929</v>
      </c>
      <c r="R146" s="27">
        <v>1750562</v>
      </c>
      <c r="S146" s="27">
        <v>540552</v>
      </c>
      <c r="T146" s="27">
        <v>6519968</v>
      </c>
      <c r="U146" s="27">
        <v>3977392</v>
      </c>
      <c r="V146" s="27">
        <v>15395000</v>
      </c>
      <c r="W146" s="27">
        <v>1576959</v>
      </c>
      <c r="X146" s="27">
        <v>53000000</v>
      </c>
    </row>
    <row r="147" spans="1:24" ht="9.75" hidden="1">
      <c r="A147" s="49" t="s">
        <v>171</v>
      </c>
      <c r="B147" s="27">
        <v>2068954420</v>
      </c>
      <c r="C147" s="27">
        <v>12517634</v>
      </c>
      <c r="D147" s="27">
        <v>291442675</v>
      </c>
      <c r="E147" s="27">
        <v>63097425</v>
      </c>
      <c r="F147" s="27">
        <v>13159489</v>
      </c>
      <c r="G147" s="27">
        <v>141672000</v>
      </c>
      <c r="H147" s="27">
        <v>55071952</v>
      </c>
      <c r="I147" s="27">
        <v>30000000</v>
      </c>
      <c r="J147" s="27">
        <v>3000000000</v>
      </c>
      <c r="K147" s="27">
        <v>338226000</v>
      </c>
      <c r="L147" s="27">
        <v>7695000</v>
      </c>
      <c r="M147" s="27">
        <v>109945418</v>
      </c>
      <c r="N147" s="27">
        <v>260826653</v>
      </c>
      <c r="O147" s="27">
        <v>209630150</v>
      </c>
      <c r="P147" s="27">
        <v>3159731404</v>
      </c>
      <c r="Q147" s="27">
        <v>123873000</v>
      </c>
      <c r="R147" s="27">
        <v>75461574</v>
      </c>
      <c r="S147" s="27">
        <v>5563169</v>
      </c>
      <c r="T147" s="27">
        <v>241923438</v>
      </c>
      <c r="U147" s="27">
        <v>1081763576</v>
      </c>
      <c r="V147" s="27">
        <v>187737000</v>
      </c>
      <c r="W147" s="27">
        <v>77355737</v>
      </c>
      <c r="X147" s="27">
        <v>12274568</v>
      </c>
    </row>
    <row r="148" spans="1:24" ht="9.75" hidden="1">
      <c r="A148" s="49" t="s">
        <v>172</v>
      </c>
      <c r="B148" s="27">
        <v>3397894377</v>
      </c>
      <c r="C148" s="27">
        <v>25321880</v>
      </c>
      <c r="D148" s="27">
        <v>26182516</v>
      </c>
      <c r="E148" s="27">
        <v>41235524</v>
      </c>
      <c r="F148" s="27">
        <v>2000000</v>
      </c>
      <c r="G148" s="27">
        <v>317084000</v>
      </c>
      <c r="H148" s="27">
        <v>31398304</v>
      </c>
      <c r="I148" s="27">
        <v>35000000</v>
      </c>
      <c r="J148" s="27">
        <v>3600000000</v>
      </c>
      <c r="K148" s="27">
        <v>0</v>
      </c>
      <c r="L148" s="27">
        <v>0</v>
      </c>
      <c r="M148" s="27">
        <v>197776546</v>
      </c>
      <c r="N148" s="27">
        <v>114524981</v>
      </c>
      <c r="O148" s="27">
        <v>298507907</v>
      </c>
      <c r="P148" s="27">
        <v>377207647</v>
      </c>
      <c r="Q148" s="27">
        <v>195672060</v>
      </c>
      <c r="R148" s="27">
        <v>120274066</v>
      </c>
      <c r="S148" s="27">
        <v>0</v>
      </c>
      <c r="T148" s="27">
        <v>79237535</v>
      </c>
      <c r="U148" s="27">
        <v>149378463</v>
      </c>
      <c r="V148" s="27">
        <v>339686000</v>
      </c>
      <c r="W148" s="27">
        <v>67015089</v>
      </c>
      <c r="X148" s="27">
        <v>0</v>
      </c>
    </row>
    <row r="149" spans="1:24" ht="9.75" hidden="1">
      <c r="A149" s="49" t="s">
        <v>173</v>
      </c>
      <c r="B149" s="27">
        <v>138545840</v>
      </c>
      <c r="C149" s="27">
        <v>0</v>
      </c>
      <c r="D149" s="27">
        <v>9522733</v>
      </c>
      <c r="E149" s="27">
        <v>13093215</v>
      </c>
      <c r="F149" s="27">
        <v>0</v>
      </c>
      <c r="G149" s="27">
        <v>0</v>
      </c>
      <c r="H149" s="27">
        <v>360000</v>
      </c>
      <c r="I149" s="27">
        <v>0</v>
      </c>
      <c r="J149" s="27">
        <v>480000000</v>
      </c>
      <c r="K149" s="27">
        <v>3768000</v>
      </c>
      <c r="L149" s="27">
        <v>50000</v>
      </c>
      <c r="M149" s="27">
        <v>76630338</v>
      </c>
      <c r="N149" s="27">
        <v>0</v>
      </c>
      <c r="O149" s="27">
        <v>1824616</v>
      </c>
      <c r="P149" s="27">
        <v>219819231</v>
      </c>
      <c r="Q149" s="27">
        <v>0</v>
      </c>
      <c r="R149" s="27">
        <v>5265000</v>
      </c>
      <c r="S149" s="27">
        <v>450000</v>
      </c>
      <c r="T149" s="27">
        <v>26416598</v>
      </c>
      <c r="U149" s="27">
        <v>72480587</v>
      </c>
      <c r="V149" s="27">
        <v>74953000</v>
      </c>
      <c r="W149" s="27">
        <v>5283210</v>
      </c>
      <c r="X149" s="27">
        <v>9350764</v>
      </c>
    </row>
    <row r="150" spans="1:24" ht="9.75" hidden="1">
      <c r="A150" s="49" t="s">
        <v>174</v>
      </c>
      <c r="B150" s="27">
        <v>1944948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1093733</v>
      </c>
      <c r="O150" s="27">
        <v>2018500</v>
      </c>
      <c r="P150" s="27">
        <v>5574049</v>
      </c>
      <c r="Q150" s="27">
        <v>0</v>
      </c>
      <c r="R150" s="27">
        <v>210600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</row>
    <row r="151" spans="1:24" ht="9.75" hidden="1">
      <c r="A151" s="49" t="s">
        <v>175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110904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1800000</v>
      </c>
      <c r="R151" s="27">
        <v>0</v>
      </c>
      <c r="S151" s="27">
        <v>0</v>
      </c>
      <c r="T151" s="27">
        <v>0</v>
      </c>
      <c r="U151" s="27">
        <v>0</v>
      </c>
      <c r="V151" s="27">
        <v>89651000</v>
      </c>
      <c r="W151" s="27">
        <v>0</v>
      </c>
      <c r="X151" s="27">
        <v>0</v>
      </c>
    </row>
    <row r="152" spans="1:24" ht="9.75" hidden="1">
      <c r="A152" s="49" t="s">
        <v>176</v>
      </c>
      <c r="B152" s="27">
        <v>4987108605</v>
      </c>
      <c r="C152" s="27">
        <v>87627610</v>
      </c>
      <c r="D152" s="27">
        <v>200222127</v>
      </c>
      <c r="E152" s="27">
        <v>114475586</v>
      </c>
      <c r="F152" s="27">
        <v>52683332</v>
      </c>
      <c r="G152" s="27">
        <v>149347530</v>
      </c>
      <c r="H152" s="27">
        <v>85836080</v>
      </c>
      <c r="I152" s="27">
        <v>107009413</v>
      </c>
      <c r="J152" s="27">
        <v>1922601371</v>
      </c>
      <c r="K152" s="27">
        <v>318936338</v>
      </c>
      <c r="L152" s="27">
        <v>115247000</v>
      </c>
      <c r="M152" s="27">
        <v>289017342</v>
      </c>
      <c r="N152" s="27">
        <v>544813160</v>
      </c>
      <c r="O152" s="27">
        <v>194022590</v>
      </c>
      <c r="P152" s="27">
        <v>1353921673</v>
      </c>
      <c r="Q152" s="27">
        <v>91139890</v>
      </c>
      <c r="R152" s="27">
        <v>147692659</v>
      </c>
      <c r="S152" s="27">
        <v>74504090</v>
      </c>
      <c r="T152" s="27">
        <v>645929036</v>
      </c>
      <c r="U152" s="27">
        <v>513624538</v>
      </c>
      <c r="V152" s="27">
        <v>818284720</v>
      </c>
      <c r="W152" s="27">
        <v>122166423</v>
      </c>
      <c r="X152" s="27">
        <v>111815900</v>
      </c>
    </row>
    <row r="153" spans="1:24" ht="9.75" hidden="1">
      <c r="A153" s="49" t="s">
        <v>177</v>
      </c>
      <c r="B153" s="27">
        <v>353964434</v>
      </c>
      <c r="C153" s="27">
        <v>22998206</v>
      </c>
      <c r="D153" s="27">
        <v>41291163</v>
      </c>
      <c r="E153" s="27">
        <v>22690500</v>
      </c>
      <c r="F153" s="27">
        <v>0</v>
      </c>
      <c r="G153" s="27">
        <v>51323799</v>
      </c>
      <c r="H153" s="27">
        <v>989000</v>
      </c>
      <c r="I153" s="27">
        <v>6100000</v>
      </c>
      <c r="J153" s="27">
        <v>142020000</v>
      </c>
      <c r="K153" s="27">
        <v>37500000</v>
      </c>
      <c r="L153" s="27">
        <v>0</v>
      </c>
      <c r="M153" s="27">
        <v>55999682</v>
      </c>
      <c r="N153" s="27">
        <v>117111545</v>
      </c>
      <c r="O153" s="27">
        <v>55027045</v>
      </c>
      <c r="P153" s="27">
        <v>250000000</v>
      </c>
      <c r="Q153" s="27">
        <v>4368687</v>
      </c>
      <c r="R153" s="27">
        <v>21669317</v>
      </c>
      <c r="S153" s="27">
        <v>0</v>
      </c>
      <c r="T153" s="27">
        <v>10132804</v>
      </c>
      <c r="U153" s="27">
        <v>71737314</v>
      </c>
      <c r="V153" s="27">
        <v>117921150</v>
      </c>
      <c r="W153" s="27">
        <v>2500000</v>
      </c>
      <c r="X153" s="27">
        <v>0</v>
      </c>
    </row>
    <row r="154" spans="1:24" ht="9.75" hidden="1">
      <c r="A154" s="49" t="s">
        <v>178</v>
      </c>
      <c r="B154" s="27">
        <v>556689537</v>
      </c>
      <c r="C154" s="27">
        <v>35781498</v>
      </c>
      <c r="D154" s="27">
        <v>79254175</v>
      </c>
      <c r="E154" s="27">
        <v>32296200</v>
      </c>
      <c r="F154" s="27">
        <v>10932261</v>
      </c>
      <c r="G154" s="27">
        <v>44149000</v>
      </c>
      <c r="H154" s="27">
        <v>16597864</v>
      </c>
      <c r="I154" s="27">
        <v>41671909</v>
      </c>
      <c r="J154" s="27">
        <v>214814941</v>
      </c>
      <c r="K154" s="27">
        <v>25309000</v>
      </c>
      <c r="L154" s="27">
        <v>16164000</v>
      </c>
      <c r="M154" s="27">
        <v>73922356</v>
      </c>
      <c r="N154" s="27">
        <v>139594663</v>
      </c>
      <c r="O154" s="27">
        <v>49068023</v>
      </c>
      <c r="P154" s="27">
        <v>247088681</v>
      </c>
      <c r="Q154" s="27">
        <v>28625044</v>
      </c>
      <c r="R154" s="27">
        <v>55749071</v>
      </c>
      <c r="S154" s="27">
        <v>40765042</v>
      </c>
      <c r="T154" s="27">
        <v>101630033</v>
      </c>
      <c r="U154" s="27">
        <v>181385535</v>
      </c>
      <c r="V154" s="27">
        <v>88703630</v>
      </c>
      <c r="W154" s="27">
        <v>41181524</v>
      </c>
      <c r="X154" s="27">
        <v>41871260</v>
      </c>
    </row>
    <row r="155" spans="1:24" ht="9.75" hidden="1">
      <c r="A155" s="49" t="s">
        <v>179</v>
      </c>
      <c r="B155" s="27">
        <v>40</v>
      </c>
      <c r="C155" s="27">
        <v>40</v>
      </c>
      <c r="D155" s="27">
        <v>40</v>
      </c>
      <c r="E155" s="27">
        <v>40</v>
      </c>
      <c r="F155" s="27">
        <v>40</v>
      </c>
      <c r="G155" s="27">
        <v>40</v>
      </c>
      <c r="H155" s="27">
        <v>40</v>
      </c>
      <c r="I155" s="27">
        <v>40</v>
      </c>
      <c r="J155" s="27">
        <v>40</v>
      </c>
      <c r="K155" s="27">
        <v>40</v>
      </c>
      <c r="L155" s="27">
        <v>40</v>
      </c>
      <c r="M155" s="27">
        <v>40</v>
      </c>
      <c r="N155" s="27">
        <v>40</v>
      </c>
      <c r="O155" s="27">
        <v>40</v>
      </c>
      <c r="P155" s="27">
        <v>40</v>
      </c>
      <c r="Q155" s="27">
        <v>40</v>
      </c>
      <c r="R155" s="27">
        <v>40</v>
      </c>
      <c r="S155" s="27">
        <v>40</v>
      </c>
      <c r="T155" s="27">
        <v>40</v>
      </c>
      <c r="U155" s="27">
        <v>40</v>
      </c>
      <c r="V155" s="27">
        <v>40</v>
      </c>
      <c r="W155" s="27">
        <v>40</v>
      </c>
      <c r="X155" s="27">
        <v>40</v>
      </c>
    </row>
    <row r="156" spans="1:24" ht="9.75" hidden="1">
      <c r="A156" s="49" t="s">
        <v>180</v>
      </c>
      <c r="B156" s="27">
        <v>6275571452</v>
      </c>
      <c r="C156" s="27">
        <v>133330486</v>
      </c>
      <c r="D156" s="27">
        <v>245916541</v>
      </c>
      <c r="E156" s="27">
        <v>169600294</v>
      </c>
      <c r="F156" s="27">
        <v>57818126</v>
      </c>
      <c r="G156" s="27">
        <v>257821798</v>
      </c>
      <c r="H156" s="27">
        <v>89981840</v>
      </c>
      <c r="I156" s="27">
        <v>141397650</v>
      </c>
      <c r="J156" s="27">
        <v>2324173359</v>
      </c>
      <c r="K156" s="27">
        <v>331296951</v>
      </c>
      <c r="L156" s="27">
        <v>122598000</v>
      </c>
      <c r="M156" s="27">
        <v>408966802</v>
      </c>
      <c r="N156" s="27">
        <v>732157469</v>
      </c>
      <c r="O156" s="27">
        <v>303711672</v>
      </c>
      <c r="P156" s="27">
        <v>1710877936</v>
      </c>
      <c r="Q156" s="27">
        <v>129037978</v>
      </c>
      <c r="R156" s="27">
        <v>232649849</v>
      </c>
      <c r="S156" s="27">
        <v>219773586</v>
      </c>
      <c r="T156" s="27">
        <v>785431602</v>
      </c>
      <c r="U156" s="27">
        <v>684169833</v>
      </c>
      <c r="V156" s="27">
        <v>1088937480</v>
      </c>
      <c r="W156" s="27">
        <v>203129305</v>
      </c>
      <c r="X156" s="27">
        <v>152286000</v>
      </c>
    </row>
    <row r="157" spans="1:24" ht="9.75" hidden="1">
      <c r="A157" s="49" t="s">
        <v>181</v>
      </c>
      <c r="B157" s="27">
        <v>1127398719</v>
      </c>
      <c r="C157" s="27">
        <v>19797160</v>
      </c>
      <c r="D157" s="27">
        <v>21158287</v>
      </c>
      <c r="E157" s="27">
        <v>7981014</v>
      </c>
      <c r="F157" s="27">
        <v>0</v>
      </c>
      <c r="G157" s="27">
        <v>44450000</v>
      </c>
      <c r="H157" s="27">
        <v>4903419</v>
      </c>
      <c r="I157" s="27">
        <v>18084600</v>
      </c>
      <c r="J157" s="27">
        <v>294052535</v>
      </c>
      <c r="K157" s="27">
        <v>22686000</v>
      </c>
      <c r="L157" s="27">
        <v>0</v>
      </c>
      <c r="M157" s="27">
        <v>50000000</v>
      </c>
      <c r="N157" s="27">
        <v>156034669</v>
      </c>
      <c r="O157" s="27">
        <v>21272655</v>
      </c>
      <c r="P157" s="27">
        <v>207596000</v>
      </c>
      <c r="Q157" s="27">
        <v>12556940</v>
      </c>
      <c r="R157" s="27">
        <v>15649762</v>
      </c>
      <c r="S157" s="27">
        <v>0</v>
      </c>
      <c r="T157" s="27">
        <v>70608063</v>
      </c>
      <c r="U157" s="27">
        <v>87334587</v>
      </c>
      <c r="V157" s="27">
        <v>140000600</v>
      </c>
      <c r="W157" s="27">
        <v>30533270</v>
      </c>
      <c r="X157" s="27">
        <v>0</v>
      </c>
    </row>
    <row r="158" spans="1:24" ht="9.75" hidden="1">
      <c r="A158" s="49" t="s">
        <v>182</v>
      </c>
      <c r="B158" s="27">
        <v>1103200160</v>
      </c>
      <c r="C158" s="27">
        <v>18225256</v>
      </c>
      <c r="D158" s="27">
        <v>18439498</v>
      </c>
      <c r="E158" s="27">
        <v>7501149</v>
      </c>
      <c r="F158" s="27">
        <v>0</v>
      </c>
      <c r="G158" s="27">
        <v>42213000</v>
      </c>
      <c r="H158" s="27">
        <v>4903597</v>
      </c>
      <c r="I158" s="27">
        <v>17000000</v>
      </c>
      <c r="J158" s="27">
        <v>279252170</v>
      </c>
      <c r="K158" s="27">
        <v>21241000</v>
      </c>
      <c r="L158" s="27">
        <v>0</v>
      </c>
      <c r="M158" s="27">
        <v>43262792</v>
      </c>
      <c r="N158" s="27">
        <v>152202518</v>
      </c>
      <c r="O158" s="27">
        <v>20340678</v>
      </c>
      <c r="P158" s="27">
        <v>207596000</v>
      </c>
      <c r="Q158" s="27">
        <v>12628306</v>
      </c>
      <c r="R158" s="27">
        <v>14714136</v>
      </c>
      <c r="S158" s="27">
        <v>0</v>
      </c>
      <c r="T158" s="27">
        <v>71161000</v>
      </c>
      <c r="U158" s="27">
        <v>84461230</v>
      </c>
      <c r="V158" s="27">
        <v>129932000</v>
      </c>
      <c r="W158" s="27">
        <v>28804973</v>
      </c>
      <c r="X158" s="27">
        <v>0</v>
      </c>
    </row>
    <row r="159" spans="1:24" ht="9.75" hidden="1">
      <c r="A159" s="49" t="s">
        <v>183</v>
      </c>
      <c r="B159" s="27">
        <v>2372147822</v>
      </c>
      <c r="C159" s="27">
        <v>22967000</v>
      </c>
      <c r="D159" s="27">
        <v>70079620</v>
      </c>
      <c r="E159" s="27">
        <v>36128820</v>
      </c>
      <c r="F159" s="27">
        <v>0</v>
      </c>
      <c r="G159" s="27">
        <v>34631000</v>
      </c>
      <c r="H159" s="27">
        <v>13854057</v>
      </c>
      <c r="I159" s="27">
        <v>36415490</v>
      </c>
      <c r="J159" s="27">
        <v>673476058</v>
      </c>
      <c r="K159" s="27">
        <v>81974000</v>
      </c>
      <c r="L159" s="27">
        <v>0</v>
      </c>
      <c r="M159" s="27">
        <v>75706956</v>
      </c>
      <c r="N159" s="27">
        <v>224906580</v>
      </c>
      <c r="O159" s="27">
        <v>53727406</v>
      </c>
      <c r="P159" s="27">
        <v>376252629</v>
      </c>
      <c r="Q159" s="27">
        <v>4613616</v>
      </c>
      <c r="R159" s="27">
        <v>33245650</v>
      </c>
      <c r="S159" s="27">
        <v>0</v>
      </c>
      <c r="T159" s="27">
        <v>306319000</v>
      </c>
      <c r="U159" s="27">
        <v>204731891</v>
      </c>
      <c r="V159" s="27">
        <v>290603290</v>
      </c>
      <c r="W159" s="27">
        <v>0</v>
      </c>
      <c r="X159" s="27">
        <v>0</v>
      </c>
    </row>
    <row r="160" spans="1:24" ht="9.75" hidden="1">
      <c r="A160" s="49" t="s">
        <v>184</v>
      </c>
      <c r="B160" s="27">
        <v>2237750177</v>
      </c>
      <c r="C160" s="27">
        <v>21496232</v>
      </c>
      <c r="D160" s="27">
        <v>70236353</v>
      </c>
      <c r="E160" s="27">
        <v>34143636</v>
      </c>
      <c r="F160" s="27">
        <v>0</v>
      </c>
      <c r="G160" s="27">
        <v>32888000</v>
      </c>
      <c r="H160" s="27">
        <v>12768057</v>
      </c>
      <c r="I160" s="27">
        <v>34241175</v>
      </c>
      <c r="J160" s="27">
        <v>627540121</v>
      </c>
      <c r="K160" s="27">
        <v>82739441</v>
      </c>
      <c r="L160" s="27">
        <v>0</v>
      </c>
      <c r="M160" s="27">
        <v>66146848</v>
      </c>
      <c r="N160" s="27">
        <v>224196742</v>
      </c>
      <c r="O160" s="27">
        <v>49940173</v>
      </c>
      <c r="P160" s="27">
        <v>558165263</v>
      </c>
      <c r="Q160" s="27">
        <v>13925836</v>
      </c>
      <c r="R160" s="27">
        <v>40413000</v>
      </c>
      <c r="S160" s="27">
        <v>0</v>
      </c>
      <c r="T160" s="27">
        <v>311517000</v>
      </c>
      <c r="U160" s="27">
        <v>197279651</v>
      </c>
      <c r="V160" s="27">
        <v>265621260</v>
      </c>
      <c r="W160" s="27">
        <v>0</v>
      </c>
      <c r="X160" s="27">
        <v>0</v>
      </c>
    </row>
    <row r="161" spans="1:24" ht="9.75" hidden="1">
      <c r="A161" s="49" t="s">
        <v>185</v>
      </c>
      <c r="B161" s="27">
        <v>889907554</v>
      </c>
      <c r="C161" s="27">
        <v>8865000</v>
      </c>
      <c r="D161" s="27">
        <v>16427462</v>
      </c>
      <c r="E161" s="27">
        <v>11591579</v>
      </c>
      <c r="F161" s="27">
        <v>0</v>
      </c>
      <c r="G161" s="27">
        <v>40167000</v>
      </c>
      <c r="H161" s="27">
        <v>2474000</v>
      </c>
      <c r="I161" s="27">
        <v>8676707</v>
      </c>
      <c r="J161" s="27">
        <v>361259659</v>
      </c>
      <c r="K161" s="27">
        <v>46114000</v>
      </c>
      <c r="L161" s="27">
        <v>0</v>
      </c>
      <c r="M161" s="27">
        <v>55001885</v>
      </c>
      <c r="N161" s="27">
        <v>72693563</v>
      </c>
      <c r="O161" s="27">
        <v>56375445</v>
      </c>
      <c r="P161" s="27">
        <v>83013815</v>
      </c>
      <c r="Q161" s="27">
        <v>10787036</v>
      </c>
      <c r="R161" s="27">
        <v>32556191</v>
      </c>
      <c r="S161" s="27">
        <v>0</v>
      </c>
      <c r="T161" s="27">
        <v>119113001</v>
      </c>
      <c r="U161" s="27">
        <v>69424413</v>
      </c>
      <c r="V161" s="27">
        <v>382236240</v>
      </c>
      <c r="W161" s="27">
        <v>35683168</v>
      </c>
      <c r="X161" s="27">
        <v>0</v>
      </c>
    </row>
    <row r="162" spans="1:24" ht="9.75" hidden="1">
      <c r="A162" s="49" t="s">
        <v>186</v>
      </c>
      <c r="B162" s="27">
        <v>945263611</v>
      </c>
      <c r="C162" s="27">
        <v>8864768</v>
      </c>
      <c r="D162" s="27">
        <v>30647012</v>
      </c>
      <c r="E162" s="27">
        <v>10334501</v>
      </c>
      <c r="F162" s="27">
        <v>0</v>
      </c>
      <c r="G162" s="27">
        <v>38144000</v>
      </c>
      <c r="H162" s="27">
        <v>2027324</v>
      </c>
      <c r="I162" s="27">
        <v>8154800</v>
      </c>
      <c r="J162" s="27">
        <v>343076599</v>
      </c>
      <c r="K162" s="27">
        <v>46027000</v>
      </c>
      <c r="L162" s="27">
        <v>0</v>
      </c>
      <c r="M162" s="27">
        <v>50813001</v>
      </c>
      <c r="N162" s="27">
        <v>69231965</v>
      </c>
      <c r="O162" s="27">
        <v>51324389</v>
      </c>
      <c r="P162" s="27">
        <v>78315066</v>
      </c>
      <c r="Q162" s="27">
        <v>11229904</v>
      </c>
      <c r="R162" s="27">
        <v>34872338</v>
      </c>
      <c r="S162" s="27">
        <v>0</v>
      </c>
      <c r="T162" s="27">
        <v>105872273</v>
      </c>
      <c r="U162" s="27">
        <v>73961937</v>
      </c>
      <c r="V162" s="27">
        <v>410411510</v>
      </c>
      <c r="W162" s="27">
        <v>24507784</v>
      </c>
      <c r="X162" s="27">
        <v>0</v>
      </c>
    </row>
    <row r="163" spans="1:24" ht="9.75" hidden="1">
      <c r="A163" s="49" t="s">
        <v>187</v>
      </c>
      <c r="B163" s="27">
        <v>4786681364</v>
      </c>
      <c r="C163" s="27">
        <v>70223160</v>
      </c>
      <c r="D163" s="27">
        <v>134193393</v>
      </c>
      <c r="E163" s="27">
        <v>72983068</v>
      </c>
      <c r="F163" s="27">
        <v>0</v>
      </c>
      <c r="G163" s="27">
        <v>157562000</v>
      </c>
      <c r="H163" s="27">
        <v>37991167</v>
      </c>
      <c r="I163" s="27">
        <v>74698497</v>
      </c>
      <c r="J163" s="27">
        <v>1572796958</v>
      </c>
      <c r="K163" s="27">
        <v>192029000</v>
      </c>
      <c r="L163" s="27">
        <v>0</v>
      </c>
      <c r="M163" s="27">
        <v>235728631</v>
      </c>
      <c r="N163" s="27">
        <v>558333390</v>
      </c>
      <c r="O163" s="27">
        <v>176376629</v>
      </c>
      <c r="P163" s="27">
        <v>747856026</v>
      </c>
      <c r="Q163" s="27">
        <v>40031589</v>
      </c>
      <c r="R163" s="27">
        <v>112592239</v>
      </c>
      <c r="S163" s="27">
        <v>0</v>
      </c>
      <c r="T163" s="27">
        <v>571887037</v>
      </c>
      <c r="U163" s="27">
        <v>445760136</v>
      </c>
      <c r="V163" s="27">
        <v>867627090</v>
      </c>
      <c r="W163" s="27">
        <v>97732398</v>
      </c>
      <c r="X163" s="27">
        <v>0</v>
      </c>
    </row>
    <row r="164" spans="1:24" ht="9.75" hidden="1">
      <c r="A164" s="49" t="s">
        <v>188</v>
      </c>
      <c r="B164" s="27">
        <v>4678838186</v>
      </c>
      <c r="C164" s="27">
        <v>68980208</v>
      </c>
      <c r="D164" s="27">
        <v>143443127</v>
      </c>
      <c r="E164" s="27">
        <v>67839376</v>
      </c>
      <c r="F164" s="27">
        <v>0</v>
      </c>
      <c r="G164" s="27">
        <v>149631798</v>
      </c>
      <c r="H164" s="27">
        <v>30349669</v>
      </c>
      <c r="I164" s="27">
        <v>70227175</v>
      </c>
      <c r="J164" s="27">
        <v>1481595656</v>
      </c>
      <c r="K164" s="27">
        <v>190451958</v>
      </c>
      <c r="L164" s="27">
        <v>0</v>
      </c>
      <c r="M164" s="27">
        <v>210978353</v>
      </c>
      <c r="N164" s="27">
        <v>545045756</v>
      </c>
      <c r="O164" s="27">
        <v>162909724</v>
      </c>
      <c r="P164" s="27">
        <v>920485476</v>
      </c>
      <c r="Q164" s="27">
        <v>51227868</v>
      </c>
      <c r="R164" s="27">
        <v>131807954</v>
      </c>
      <c r="S164" s="27">
        <v>0</v>
      </c>
      <c r="T164" s="27">
        <v>575833543</v>
      </c>
      <c r="U164" s="27">
        <v>438449524</v>
      </c>
      <c r="V164" s="27">
        <v>868225100</v>
      </c>
      <c r="W164" s="27">
        <v>85867400</v>
      </c>
      <c r="X164" s="27">
        <v>0</v>
      </c>
    </row>
    <row r="165" spans="1:24" ht="9.75" hidden="1">
      <c r="A165" s="49" t="s">
        <v>189</v>
      </c>
      <c r="B165" s="27">
        <v>1005957210</v>
      </c>
      <c r="C165" s="27">
        <v>61052000</v>
      </c>
      <c r="D165" s="27">
        <v>80580000</v>
      </c>
      <c r="E165" s="27">
        <v>66393001</v>
      </c>
      <c r="F165" s="27">
        <v>64761500</v>
      </c>
      <c r="G165" s="27">
        <v>110412098</v>
      </c>
      <c r="H165" s="27">
        <v>53175000</v>
      </c>
      <c r="I165" s="27">
        <v>69989000</v>
      </c>
      <c r="J165" s="27">
        <v>461252000</v>
      </c>
      <c r="K165" s="27">
        <v>119845000</v>
      </c>
      <c r="L165" s="27">
        <v>125445000</v>
      </c>
      <c r="M165" s="27">
        <v>177143999</v>
      </c>
      <c r="N165" s="27">
        <v>150631000</v>
      </c>
      <c r="O165" s="27">
        <v>90366999</v>
      </c>
      <c r="P165" s="27">
        <v>547804000</v>
      </c>
      <c r="Q165" s="27">
        <v>70498001</v>
      </c>
      <c r="R165" s="27">
        <v>80793950</v>
      </c>
      <c r="S165" s="27">
        <v>120482400</v>
      </c>
      <c r="T165" s="27">
        <v>188893240</v>
      </c>
      <c r="U165" s="27">
        <v>194555000</v>
      </c>
      <c r="V165" s="27">
        <v>168255300</v>
      </c>
      <c r="W165" s="27">
        <v>88694000</v>
      </c>
      <c r="X165" s="27">
        <v>152376000</v>
      </c>
    </row>
    <row r="166" spans="1:24" ht="9.75" hidden="1">
      <c r="A166" s="49" t="s">
        <v>190</v>
      </c>
      <c r="B166" s="27">
        <v>1040687829</v>
      </c>
      <c r="C166" s="27">
        <v>52089000</v>
      </c>
      <c r="D166" s="27">
        <v>70030000</v>
      </c>
      <c r="E166" s="27">
        <v>58955000</v>
      </c>
      <c r="F166" s="27">
        <v>57187999</v>
      </c>
      <c r="G166" s="27">
        <v>97714000</v>
      </c>
      <c r="H166" s="27">
        <v>48012450</v>
      </c>
      <c r="I166" s="27">
        <v>62602000</v>
      </c>
      <c r="J166" s="27">
        <v>406776000</v>
      </c>
      <c r="K166" s="27">
        <v>103469000</v>
      </c>
      <c r="L166" s="27">
        <v>119998000</v>
      </c>
      <c r="M166" s="27">
        <v>163644850</v>
      </c>
      <c r="N166" s="27">
        <v>136329000</v>
      </c>
      <c r="O166" s="27">
        <v>82579998</v>
      </c>
      <c r="P166" s="27">
        <v>503632000</v>
      </c>
      <c r="Q166" s="27">
        <v>64948000</v>
      </c>
      <c r="R166" s="27">
        <v>72471600</v>
      </c>
      <c r="S166" s="27">
        <v>215001000</v>
      </c>
      <c r="T166" s="27">
        <v>166741000</v>
      </c>
      <c r="U166" s="27">
        <v>169751000</v>
      </c>
      <c r="V166" s="27">
        <v>147678900</v>
      </c>
      <c r="W166" s="27">
        <v>83172000</v>
      </c>
      <c r="X166" s="27">
        <v>145571000</v>
      </c>
    </row>
    <row r="167" spans="1:24" ht="9.75" hidden="1">
      <c r="A167" s="49" t="s">
        <v>191</v>
      </c>
      <c r="B167" s="27">
        <v>1033466339</v>
      </c>
      <c r="C167" s="27">
        <v>49949000</v>
      </c>
      <c r="D167" s="27">
        <v>44240691</v>
      </c>
      <c r="E167" s="27">
        <v>104708000</v>
      </c>
      <c r="F167" s="27">
        <v>0</v>
      </c>
      <c r="G167" s="27">
        <v>34019000</v>
      </c>
      <c r="H167" s="27">
        <v>125086000</v>
      </c>
      <c r="I167" s="27">
        <v>23837500</v>
      </c>
      <c r="J167" s="27">
        <v>163406000</v>
      </c>
      <c r="K167" s="27">
        <v>32405788</v>
      </c>
      <c r="L167" s="27">
        <v>0</v>
      </c>
      <c r="M167" s="27">
        <v>101466000</v>
      </c>
      <c r="N167" s="27">
        <v>72914000</v>
      </c>
      <c r="O167" s="27">
        <v>64927000</v>
      </c>
      <c r="P167" s="27">
        <v>223321000</v>
      </c>
      <c r="Q167" s="27">
        <v>0</v>
      </c>
      <c r="R167" s="27">
        <v>58621050</v>
      </c>
      <c r="S167" s="27">
        <v>0</v>
      </c>
      <c r="T167" s="27">
        <v>49410000</v>
      </c>
      <c r="U167" s="27">
        <v>102164000</v>
      </c>
      <c r="V167" s="27">
        <v>68246700</v>
      </c>
      <c r="W167" s="27">
        <v>37064000</v>
      </c>
      <c r="X167" s="27">
        <v>0</v>
      </c>
    </row>
    <row r="168" spans="1:24" ht="9.75" hidden="1">
      <c r="A168" s="49" t="s">
        <v>192</v>
      </c>
      <c r="B168" s="27">
        <v>966879220</v>
      </c>
      <c r="C168" s="27">
        <v>46877000</v>
      </c>
      <c r="D168" s="27">
        <v>57533000</v>
      </c>
      <c r="E168" s="27">
        <v>68236001</v>
      </c>
      <c r="F168" s="27">
        <v>-1438000</v>
      </c>
      <c r="G168" s="27">
        <v>51263000</v>
      </c>
      <c r="H168" s="27">
        <v>71932503</v>
      </c>
      <c r="I168" s="27">
        <v>51704000</v>
      </c>
      <c r="J168" s="27">
        <v>156216000</v>
      </c>
      <c r="K168" s="27">
        <v>40546000</v>
      </c>
      <c r="L168" s="27">
        <v>0</v>
      </c>
      <c r="M168" s="27">
        <v>135241150</v>
      </c>
      <c r="N168" s="27">
        <v>69280999</v>
      </c>
      <c r="O168" s="27">
        <v>98761001</v>
      </c>
      <c r="P168" s="27">
        <v>215732000</v>
      </c>
      <c r="Q168" s="27">
        <v>0</v>
      </c>
      <c r="R168" s="27">
        <v>45064400</v>
      </c>
      <c r="S168" s="27">
        <v>0</v>
      </c>
      <c r="T168" s="27">
        <v>0</v>
      </c>
      <c r="U168" s="27">
        <v>90078000</v>
      </c>
      <c r="V168" s="27">
        <v>133128100</v>
      </c>
      <c r="W168" s="27">
        <v>32080000</v>
      </c>
      <c r="X168" s="27">
        <v>0</v>
      </c>
    </row>
    <row r="169" spans="1:24" ht="9.75" hidden="1">
      <c r="A169" s="49" t="s">
        <v>193</v>
      </c>
      <c r="B169" s="27">
        <v>6147612379</v>
      </c>
      <c r="C169" s="27">
        <v>164390631</v>
      </c>
      <c r="D169" s="27">
        <v>334787343</v>
      </c>
      <c r="E169" s="27">
        <v>168952327</v>
      </c>
      <c r="F169" s="27">
        <v>57980126</v>
      </c>
      <c r="G169" s="27">
        <v>246270475</v>
      </c>
      <c r="H169" s="27">
        <v>89980257</v>
      </c>
      <c r="I169" s="27">
        <v>166624136</v>
      </c>
      <c r="J169" s="27">
        <v>2322821658</v>
      </c>
      <c r="K169" s="27">
        <v>429927705</v>
      </c>
      <c r="L169" s="27">
        <v>122598000</v>
      </c>
      <c r="M169" s="27">
        <v>409435651</v>
      </c>
      <c r="N169" s="27">
        <v>732157469</v>
      </c>
      <c r="O169" s="27">
        <v>336918487</v>
      </c>
      <c r="P169" s="27">
        <v>2245877938</v>
      </c>
      <c r="Q169" s="27">
        <v>128962433</v>
      </c>
      <c r="R169" s="27">
        <v>223121265</v>
      </c>
      <c r="S169" s="27">
        <v>219532085</v>
      </c>
      <c r="T169" s="27">
        <v>775017965</v>
      </c>
      <c r="U169" s="27">
        <v>785070584</v>
      </c>
      <c r="V169" s="27">
        <v>1073345310</v>
      </c>
      <c r="W169" s="27">
        <v>213531008</v>
      </c>
      <c r="X169" s="27">
        <v>154682000</v>
      </c>
    </row>
    <row r="170" spans="1:24" ht="9.75" hidden="1">
      <c r="A170" s="49" t="s">
        <v>194</v>
      </c>
      <c r="B170" s="27">
        <v>1947213670</v>
      </c>
      <c r="C170" s="27">
        <v>51715358</v>
      </c>
      <c r="D170" s="27">
        <v>112522961</v>
      </c>
      <c r="E170" s="27">
        <v>72060588</v>
      </c>
      <c r="F170" s="27">
        <v>42370383</v>
      </c>
      <c r="G170" s="27">
        <v>94017000</v>
      </c>
      <c r="H170" s="27">
        <v>41097109</v>
      </c>
      <c r="I170" s="27">
        <v>63593913</v>
      </c>
      <c r="J170" s="27">
        <v>732641693</v>
      </c>
      <c r="K170" s="27">
        <v>149694338</v>
      </c>
      <c r="L170" s="27">
        <v>83176000</v>
      </c>
      <c r="M170" s="27">
        <v>207481226</v>
      </c>
      <c r="N170" s="27">
        <v>246273754</v>
      </c>
      <c r="O170" s="27">
        <v>105019841</v>
      </c>
      <c r="P170" s="27">
        <v>489671490</v>
      </c>
      <c r="Q170" s="27">
        <v>64563077</v>
      </c>
      <c r="R170" s="27">
        <v>85949311</v>
      </c>
      <c r="S170" s="27">
        <v>63869472</v>
      </c>
      <c r="T170" s="27">
        <v>267548781</v>
      </c>
      <c r="U170" s="27">
        <v>218950227</v>
      </c>
      <c r="V170" s="27">
        <v>307178430</v>
      </c>
      <c r="W170" s="27">
        <v>98785870</v>
      </c>
      <c r="X170" s="27">
        <v>100623900</v>
      </c>
    </row>
    <row r="171" spans="1:24" ht="9.75" hidden="1">
      <c r="A171" s="49" t="s">
        <v>195</v>
      </c>
      <c r="B171" s="27">
        <v>1707027769</v>
      </c>
      <c r="C171" s="27">
        <v>49220000</v>
      </c>
      <c r="D171" s="27">
        <v>106970047</v>
      </c>
      <c r="E171" s="27">
        <v>64852341</v>
      </c>
      <c r="F171" s="27">
        <v>38794385</v>
      </c>
      <c r="G171" s="27">
        <v>89286139</v>
      </c>
      <c r="H171" s="27">
        <v>38381616</v>
      </c>
      <c r="I171" s="27">
        <v>59122346</v>
      </c>
      <c r="J171" s="27">
        <v>678371939</v>
      </c>
      <c r="K171" s="27">
        <v>140195469</v>
      </c>
      <c r="L171" s="27">
        <v>70063000</v>
      </c>
      <c r="M171" s="27">
        <v>182907643</v>
      </c>
      <c r="N171" s="27">
        <v>205200730</v>
      </c>
      <c r="O171" s="27">
        <v>93590546</v>
      </c>
      <c r="P171" s="27">
        <v>455733798</v>
      </c>
      <c r="Q171" s="27">
        <v>61732452</v>
      </c>
      <c r="R171" s="27">
        <v>81265036</v>
      </c>
      <c r="S171" s="27">
        <v>56148393</v>
      </c>
      <c r="T171" s="27">
        <v>238672000</v>
      </c>
      <c r="U171" s="27">
        <v>204626381</v>
      </c>
      <c r="V171" s="27">
        <v>271131070</v>
      </c>
      <c r="W171" s="27">
        <v>85790601</v>
      </c>
      <c r="X171" s="27">
        <v>96349000</v>
      </c>
    </row>
    <row r="172" spans="1:24" ht="9.75" hidden="1">
      <c r="A172" s="49" t="s">
        <v>196</v>
      </c>
      <c r="B172" s="27">
        <v>81356686</v>
      </c>
      <c r="C172" s="27">
        <v>2406006</v>
      </c>
      <c r="D172" s="27">
        <v>1523697</v>
      </c>
      <c r="E172" s="27">
        <v>3590220</v>
      </c>
      <c r="F172" s="27">
        <v>0</v>
      </c>
      <c r="G172" s="27">
        <v>3030534</v>
      </c>
      <c r="H172" s="27">
        <v>2912955</v>
      </c>
      <c r="I172" s="27">
        <v>1946744</v>
      </c>
      <c r="J172" s="27">
        <v>44372379</v>
      </c>
      <c r="K172" s="27">
        <v>7024000</v>
      </c>
      <c r="L172" s="27">
        <v>0</v>
      </c>
      <c r="M172" s="27">
        <v>2637538</v>
      </c>
      <c r="N172" s="27">
        <v>5629577</v>
      </c>
      <c r="O172" s="27">
        <v>3125410</v>
      </c>
      <c r="P172" s="27">
        <v>24334226</v>
      </c>
      <c r="Q172" s="27">
        <v>3982841</v>
      </c>
      <c r="R172" s="27">
        <v>4160150</v>
      </c>
      <c r="S172" s="27">
        <v>507389</v>
      </c>
      <c r="T172" s="27">
        <v>18930126</v>
      </c>
      <c r="U172" s="27">
        <v>6580778</v>
      </c>
      <c r="V172" s="27">
        <v>23520</v>
      </c>
      <c r="W172" s="27">
        <v>1889160</v>
      </c>
      <c r="X172" s="27">
        <v>891000</v>
      </c>
    </row>
    <row r="173" spans="1:24" ht="9.75" hidden="1">
      <c r="A173" s="49" t="s">
        <v>197</v>
      </c>
      <c r="B173" s="27">
        <v>1469051259</v>
      </c>
      <c r="C173" s="27">
        <v>30000000</v>
      </c>
      <c r="D173" s="27">
        <v>48657350</v>
      </c>
      <c r="E173" s="27">
        <v>26692685</v>
      </c>
      <c r="F173" s="27">
        <v>0</v>
      </c>
      <c r="G173" s="27">
        <v>39858201</v>
      </c>
      <c r="H173" s="27">
        <v>30000000</v>
      </c>
      <c r="I173" s="27">
        <v>28635000</v>
      </c>
      <c r="J173" s="27">
        <v>442231254</v>
      </c>
      <c r="K173" s="27">
        <v>0</v>
      </c>
      <c r="L173" s="27">
        <v>0</v>
      </c>
      <c r="M173" s="27">
        <v>67000000</v>
      </c>
      <c r="N173" s="27">
        <v>161997710</v>
      </c>
      <c r="O173" s="27">
        <v>53091421</v>
      </c>
      <c r="P173" s="27">
        <v>600000000</v>
      </c>
      <c r="Q173" s="27">
        <v>12808000</v>
      </c>
      <c r="R173" s="27">
        <v>39042065</v>
      </c>
      <c r="S173" s="27">
        <v>0</v>
      </c>
      <c r="T173" s="27">
        <v>245692394</v>
      </c>
      <c r="U173" s="27">
        <v>211521244</v>
      </c>
      <c r="V173" s="27">
        <v>225401350</v>
      </c>
      <c r="W173" s="27">
        <v>2500000</v>
      </c>
      <c r="X173" s="27">
        <v>0</v>
      </c>
    </row>
    <row r="174" spans="1:24" ht="9.75" hidden="1">
      <c r="A174" s="49" t="s">
        <v>198</v>
      </c>
      <c r="B174" s="27">
        <v>1376930866</v>
      </c>
      <c r="C174" s="27">
        <v>22471446</v>
      </c>
      <c r="D174" s="27">
        <v>48331730</v>
      </c>
      <c r="E174" s="27">
        <v>22608005</v>
      </c>
      <c r="F174" s="27">
        <v>0</v>
      </c>
      <c r="G174" s="27">
        <v>36612545</v>
      </c>
      <c r="H174" s="27">
        <v>26983000</v>
      </c>
      <c r="I174" s="27">
        <v>28616000</v>
      </c>
      <c r="J174" s="27">
        <v>412067885</v>
      </c>
      <c r="K174" s="27">
        <v>65514999</v>
      </c>
      <c r="L174" s="27">
        <v>0</v>
      </c>
      <c r="M174" s="27">
        <v>64448460</v>
      </c>
      <c r="N174" s="27">
        <v>165948310</v>
      </c>
      <c r="O174" s="27">
        <v>49710997</v>
      </c>
      <c r="P174" s="27">
        <v>579200000</v>
      </c>
      <c r="Q174" s="27">
        <v>12807000</v>
      </c>
      <c r="R174" s="27">
        <v>39232700</v>
      </c>
      <c r="S174" s="27">
        <v>0</v>
      </c>
      <c r="T174" s="27">
        <v>233732000</v>
      </c>
      <c r="U174" s="27">
        <v>127500000</v>
      </c>
      <c r="V174" s="27">
        <v>213247080</v>
      </c>
      <c r="W174" s="27">
        <v>4000000</v>
      </c>
      <c r="X174" s="27">
        <v>0</v>
      </c>
    </row>
    <row r="175" spans="1:24" ht="9.75" hidden="1">
      <c r="A175" s="49" t="s">
        <v>199</v>
      </c>
      <c r="B175" s="27">
        <v>539808595</v>
      </c>
      <c r="C175" s="27">
        <v>2000000</v>
      </c>
      <c r="D175" s="27">
        <v>34000000</v>
      </c>
      <c r="E175" s="27">
        <v>0</v>
      </c>
      <c r="F175" s="27">
        <v>0</v>
      </c>
      <c r="G175" s="27">
        <v>2990000</v>
      </c>
      <c r="H175" s="27">
        <v>4600000</v>
      </c>
      <c r="I175" s="27">
        <v>3500000</v>
      </c>
      <c r="J175" s="27">
        <v>478973477</v>
      </c>
      <c r="K175" s="27">
        <v>0</v>
      </c>
      <c r="L175" s="27">
        <v>0</v>
      </c>
      <c r="M175" s="27">
        <v>0</v>
      </c>
      <c r="N175" s="27">
        <v>0</v>
      </c>
      <c r="O175" s="27">
        <v>770000</v>
      </c>
      <c r="P175" s="27">
        <v>31596347</v>
      </c>
      <c r="Q175" s="27">
        <v>3202000</v>
      </c>
      <c r="R175" s="27">
        <v>1568970</v>
      </c>
      <c r="S175" s="27">
        <v>0</v>
      </c>
      <c r="T175" s="27">
        <v>4835669</v>
      </c>
      <c r="U175" s="27">
        <v>36075513</v>
      </c>
      <c r="V175" s="27">
        <v>160917840</v>
      </c>
      <c r="W175" s="27">
        <v>1500000</v>
      </c>
      <c r="X175" s="27">
        <v>0</v>
      </c>
    </row>
    <row r="176" spans="1:24" ht="9.75" hidden="1">
      <c r="A176" s="49" t="s">
        <v>200</v>
      </c>
      <c r="B176" s="27">
        <v>506603424</v>
      </c>
      <c r="C176" s="27">
        <v>4882696</v>
      </c>
      <c r="D176" s="27">
        <v>29928731</v>
      </c>
      <c r="E176" s="27">
        <v>0</v>
      </c>
      <c r="F176" s="27">
        <v>0</v>
      </c>
      <c r="G176" s="27">
        <v>5679400</v>
      </c>
      <c r="H176" s="27">
        <v>50000</v>
      </c>
      <c r="I176" s="27">
        <v>3300000</v>
      </c>
      <c r="J176" s="27">
        <v>439425208</v>
      </c>
      <c r="K176" s="27">
        <v>43367000</v>
      </c>
      <c r="L176" s="27">
        <v>0</v>
      </c>
      <c r="M176" s="27">
        <v>0</v>
      </c>
      <c r="N176" s="27">
        <v>0</v>
      </c>
      <c r="O176" s="27">
        <v>744520</v>
      </c>
      <c r="P176" s="27">
        <v>29549500</v>
      </c>
      <c r="Q176" s="27">
        <v>4802000</v>
      </c>
      <c r="R176" s="27">
        <v>1300000</v>
      </c>
      <c r="S176" s="27">
        <v>0</v>
      </c>
      <c r="T176" s="27">
        <v>0</v>
      </c>
      <c r="U176" s="27">
        <v>29400000</v>
      </c>
      <c r="V176" s="27">
        <v>181924570</v>
      </c>
      <c r="W176" s="27">
        <v>2000000</v>
      </c>
      <c r="X176" s="27">
        <v>0</v>
      </c>
    </row>
    <row r="177" spans="1:24" ht="9.75" hidden="1">
      <c r="A177" s="49" t="s">
        <v>201</v>
      </c>
      <c r="B177" s="27">
        <v>63341967</v>
      </c>
      <c r="C177" s="27">
        <v>3859402</v>
      </c>
      <c r="D177" s="27">
        <v>5041816</v>
      </c>
      <c r="E177" s="27">
        <v>4148313</v>
      </c>
      <c r="F177" s="27">
        <v>4316949</v>
      </c>
      <c r="G177" s="27">
        <v>7258329</v>
      </c>
      <c r="H177" s="27">
        <v>2943971</v>
      </c>
      <c r="I177" s="27">
        <v>6562500</v>
      </c>
      <c r="J177" s="27">
        <v>30822489</v>
      </c>
      <c r="K177" s="27">
        <v>8317000</v>
      </c>
      <c r="L177" s="27">
        <v>8609000</v>
      </c>
      <c r="M177" s="27">
        <v>11000000</v>
      </c>
      <c r="N177" s="27">
        <v>15730018</v>
      </c>
      <c r="O177" s="27">
        <v>10166195</v>
      </c>
      <c r="P177" s="27">
        <v>24758401</v>
      </c>
      <c r="Q177" s="27">
        <v>6267813</v>
      </c>
      <c r="R177" s="27">
        <v>6839858</v>
      </c>
      <c r="S177" s="27">
        <v>10548884</v>
      </c>
      <c r="T177" s="27">
        <v>18192324</v>
      </c>
      <c r="U177" s="27">
        <v>15239170</v>
      </c>
      <c r="V177" s="27">
        <v>18105160</v>
      </c>
      <c r="W177" s="27">
        <v>6380553</v>
      </c>
      <c r="X177" s="27">
        <v>7787000</v>
      </c>
    </row>
    <row r="178" spans="1:24" ht="9.75" hidden="1">
      <c r="A178" s="49" t="s">
        <v>202</v>
      </c>
      <c r="B178" s="27">
        <v>406080981</v>
      </c>
      <c r="C178" s="27">
        <v>33739440</v>
      </c>
      <c r="D178" s="27">
        <v>65000000</v>
      </c>
      <c r="E178" s="27">
        <v>31720500</v>
      </c>
      <c r="F178" s="27">
        <v>1652450</v>
      </c>
      <c r="G178" s="27">
        <v>27940000</v>
      </c>
      <c r="H178" s="27">
        <v>2239001</v>
      </c>
      <c r="I178" s="27">
        <v>26000000</v>
      </c>
      <c r="J178" s="27">
        <v>136000000</v>
      </c>
      <c r="K178" s="27">
        <v>64832000</v>
      </c>
      <c r="L178" s="27">
        <v>5201841</v>
      </c>
      <c r="M178" s="27">
        <v>239167448</v>
      </c>
      <c r="N178" s="27">
        <v>77806066</v>
      </c>
      <c r="O178" s="27">
        <v>58872591</v>
      </c>
      <c r="P178" s="27">
        <v>270940404</v>
      </c>
      <c r="Q178" s="27">
        <v>2203170</v>
      </c>
      <c r="R178" s="27">
        <v>4676555</v>
      </c>
      <c r="S178" s="27">
        <v>4669577</v>
      </c>
      <c r="T178" s="27">
        <v>32881142</v>
      </c>
      <c r="U178" s="27">
        <v>68958600</v>
      </c>
      <c r="V178" s="27">
        <v>67920380</v>
      </c>
      <c r="W178" s="27">
        <v>5000000</v>
      </c>
      <c r="X178" s="27">
        <v>3500000</v>
      </c>
    </row>
    <row r="179" spans="1:24" ht="9.75" hidden="1">
      <c r="A179" s="49" t="s">
        <v>203</v>
      </c>
      <c r="B179" s="27">
        <v>813058210</v>
      </c>
      <c r="C179" s="27">
        <v>0</v>
      </c>
      <c r="D179" s="27">
        <v>0</v>
      </c>
      <c r="E179" s="27">
        <v>6695000</v>
      </c>
      <c r="F179" s="27">
        <v>5996000</v>
      </c>
      <c r="G179" s="27">
        <v>3818000</v>
      </c>
      <c r="H179" s="27">
        <v>6775000</v>
      </c>
      <c r="I179" s="27">
        <v>0</v>
      </c>
      <c r="J179" s="27">
        <v>104067656</v>
      </c>
      <c r="K179" s="27">
        <v>27845000</v>
      </c>
      <c r="L179" s="27">
        <v>9567000</v>
      </c>
      <c r="M179" s="27">
        <v>286116</v>
      </c>
      <c r="N179" s="27">
        <v>112311678</v>
      </c>
      <c r="O179" s="27">
        <v>7130000</v>
      </c>
      <c r="P179" s="27">
        <v>71841839</v>
      </c>
      <c r="Q179" s="27">
        <v>2382000</v>
      </c>
      <c r="R179" s="27">
        <v>14292455</v>
      </c>
      <c r="S179" s="27">
        <v>0</v>
      </c>
      <c r="T179" s="27">
        <v>105811082</v>
      </c>
      <c r="U179" s="27">
        <v>31627984</v>
      </c>
      <c r="V179" s="27">
        <v>102926490</v>
      </c>
      <c r="W179" s="27">
        <v>0</v>
      </c>
      <c r="X179" s="27">
        <v>3405000</v>
      </c>
    </row>
    <row r="180" spans="1:24" ht="9.75" hidden="1">
      <c r="A180" s="49" t="s">
        <v>204</v>
      </c>
      <c r="B180" s="22">
        <v>110366000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12063443</v>
      </c>
      <c r="W180" s="22">
        <v>0</v>
      </c>
      <c r="X180" s="22">
        <v>0</v>
      </c>
    </row>
    <row r="181" spans="1:24" ht="9.75" hidden="1">
      <c r="A181" s="49" t="s">
        <v>205</v>
      </c>
      <c r="B181" s="22">
        <v>215379275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21831000</v>
      </c>
      <c r="W181" s="22">
        <v>0</v>
      </c>
      <c r="X181" s="22">
        <v>0</v>
      </c>
    </row>
    <row r="182" spans="1:24" ht="9.75" hidden="1">
      <c r="A182" s="49" t="s">
        <v>206</v>
      </c>
      <c r="B182" s="22">
        <v>96141939</v>
      </c>
      <c r="C182" s="22">
        <v>0</v>
      </c>
      <c r="D182" s="22">
        <v>0</v>
      </c>
      <c r="E182" s="22">
        <v>0</v>
      </c>
      <c r="F182" s="22">
        <v>0</v>
      </c>
      <c r="G182" s="22">
        <v>783000</v>
      </c>
      <c r="H182" s="22">
        <v>0</v>
      </c>
      <c r="I182" s="22">
        <v>830000</v>
      </c>
      <c r="J182" s="22">
        <v>0</v>
      </c>
      <c r="K182" s="22">
        <v>0</v>
      </c>
      <c r="L182" s="22">
        <v>2724762</v>
      </c>
      <c r="M182" s="22">
        <v>3000000</v>
      </c>
      <c r="N182" s="22">
        <v>0</v>
      </c>
      <c r="O182" s="22">
        <v>2400000</v>
      </c>
      <c r="P182" s="22">
        <v>4500000</v>
      </c>
      <c r="Q182" s="22">
        <v>167976</v>
      </c>
      <c r="R182" s="22">
        <v>0</v>
      </c>
      <c r="S182" s="22">
        <v>0</v>
      </c>
      <c r="T182" s="22">
        <v>3200000</v>
      </c>
      <c r="U182" s="22">
        <v>0</v>
      </c>
      <c r="V182" s="22">
        <v>5511000</v>
      </c>
      <c r="W182" s="22">
        <v>0</v>
      </c>
      <c r="X182" s="22">
        <v>0</v>
      </c>
    </row>
    <row r="183" spans="1:24" ht="9.75" hidden="1">
      <c r="A183" s="49" t="s">
        <v>207</v>
      </c>
      <c r="B183" s="22">
        <v>144362171</v>
      </c>
      <c r="C183" s="22">
        <v>52850</v>
      </c>
      <c r="D183" s="22">
        <v>0</v>
      </c>
      <c r="E183" s="22">
        <v>4879000</v>
      </c>
      <c r="F183" s="22">
        <v>0</v>
      </c>
      <c r="G183" s="22">
        <v>1406000</v>
      </c>
      <c r="H183" s="22">
        <v>420000</v>
      </c>
      <c r="I183" s="22">
        <v>2958000</v>
      </c>
      <c r="J183" s="22">
        <v>133864802</v>
      </c>
      <c r="K183" s="22">
        <v>15000000</v>
      </c>
      <c r="L183" s="22">
        <v>763000</v>
      </c>
      <c r="M183" s="22">
        <v>2600000</v>
      </c>
      <c r="N183" s="22">
        <v>8500000</v>
      </c>
      <c r="O183" s="22">
        <v>17845133</v>
      </c>
      <c r="P183" s="22">
        <v>8959596</v>
      </c>
      <c r="Q183" s="22">
        <v>1644000</v>
      </c>
      <c r="R183" s="22">
        <v>0</v>
      </c>
      <c r="S183" s="22">
        <v>85734</v>
      </c>
      <c r="T183" s="22">
        <v>3140266</v>
      </c>
      <c r="U183" s="22">
        <v>210400</v>
      </c>
      <c r="V183" s="22">
        <v>2714950</v>
      </c>
      <c r="W183" s="22">
        <v>3000000</v>
      </c>
      <c r="X183" s="22">
        <v>0</v>
      </c>
    </row>
    <row r="184" spans="1:24" ht="9.75" hidden="1">
      <c r="A184" s="49" t="s">
        <v>208</v>
      </c>
      <c r="B184" s="22">
        <v>3538667165</v>
      </c>
      <c r="C184" s="22">
        <v>25321880</v>
      </c>
      <c r="D184" s="22">
        <v>35705249</v>
      </c>
      <c r="E184" s="22">
        <v>54328739</v>
      </c>
      <c r="F184" s="22">
        <v>2000000</v>
      </c>
      <c r="G184" s="22">
        <v>317084000</v>
      </c>
      <c r="H184" s="22">
        <v>49158304</v>
      </c>
      <c r="I184" s="22">
        <v>35000000</v>
      </c>
      <c r="J184" s="22">
        <v>4080000000</v>
      </c>
      <c r="K184" s="22">
        <v>3768000</v>
      </c>
      <c r="L184" s="22">
        <v>463000</v>
      </c>
      <c r="M184" s="22">
        <v>274406884</v>
      </c>
      <c r="N184" s="22">
        <v>115618714</v>
      </c>
      <c r="O184" s="22">
        <v>302359329</v>
      </c>
      <c r="P184" s="22">
        <v>604577115</v>
      </c>
      <c r="Q184" s="22">
        <v>195672060</v>
      </c>
      <c r="R184" s="22">
        <v>125755984</v>
      </c>
      <c r="S184" s="22">
        <v>450000</v>
      </c>
      <c r="T184" s="22">
        <v>105654133</v>
      </c>
      <c r="U184" s="22">
        <v>221859050</v>
      </c>
      <c r="V184" s="22">
        <v>414639000</v>
      </c>
      <c r="W184" s="22">
        <v>72341287</v>
      </c>
      <c r="X184" s="22">
        <v>9350764</v>
      </c>
    </row>
    <row r="185" spans="1:24" ht="9.75" hidden="1">
      <c r="A185" s="49" t="s">
        <v>209</v>
      </c>
      <c r="B185" s="22">
        <v>5038088490</v>
      </c>
      <c r="C185" s="22">
        <v>75504989</v>
      </c>
      <c r="D185" s="22">
        <v>148649609</v>
      </c>
      <c r="E185" s="22">
        <v>83583192</v>
      </c>
      <c r="F185" s="22">
        <v>0</v>
      </c>
      <c r="G185" s="22">
        <v>163491624</v>
      </c>
      <c r="H185" s="22">
        <v>52535370</v>
      </c>
      <c r="I185" s="22">
        <v>76945497</v>
      </c>
      <c r="J185" s="22">
        <v>1733180185</v>
      </c>
      <c r="K185" s="22">
        <v>219021000</v>
      </c>
      <c r="L185" s="22">
        <v>3014000</v>
      </c>
      <c r="M185" s="22">
        <v>270940115</v>
      </c>
      <c r="N185" s="22">
        <v>604063208</v>
      </c>
      <c r="O185" s="22">
        <v>220591032</v>
      </c>
      <c r="P185" s="22">
        <v>785809769</v>
      </c>
      <c r="Q185" s="22">
        <v>51190149</v>
      </c>
      <c r="R185" s="22">
        <v>142504239</v>
      </c>
      <c r="S185" s="22">
        <v>1129901</v>
      </c>
      <c r="T185" s="22">
        <v>600653941</v>
      </c>
      <c r="U185" s="22">
        <v>501811520</v>
      </c>
      <c r="V185" s="22">
        <v>906522260</v>
      </c>
      <c r="W185" s="22">
        <v>124614684</v>
      </c>
      <c r="X185" s="22">
        <v>8837160</v>
      </c>
    </row>
    <row r="186" spans="1:24" ht="9.75" hidden="1">
      <c r="A186" s="49" t="s">
        <v>210</v>
      </c>
      <c r="B186" s="22">
        <v>148805788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200000</v>
      </c>
      <c r="W186" s="22">
        <v>0</v>
      </c>
      <c r="X186" s="22">
        <v>0</v>
      </c>
    </row>
    <row r="187" spans="1:24" ht="9.75" hidden="1">
      <c r="A187" s="49" t="s">
        <v>211</v>
      </c>
      <c r="B187" s="22">
        <v>0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</row>
    <row r="188" spans="1:24" ht="9.75" hidden="1">
      <c r="A188" s="49" t="s">
        <v>212</v>
      </c>
      <c r="B188" s="22">
        <v>16916874154</v>
      </c>
      <c r="C188" s="22">
        <v>700594884</v>
      </c>
      <c r="D188" s="22">
        <v>655978213</v>
      </c>
      <c r="E188" s="22">
        <v>550927026</v>
      </c>
      <c r="F188" s="22">
        <v>7107609</v>
      </c>
      <c r="G188" s="22">
        <v>886992000</v>
      </c>
      <c r="H188" s="22">
        <v>693619730</v>
      </c>
      <c r="I188" s="22">
        <v>576790000</v>
      </c>
      <c r="J188" s="22">
        <v>6059753000</v>
      </c>
      <c r="K188" s="22">
        <v>1666365000</v>
      </c>
      <c r="L188" s="22">
        <v>68317100</v>
      </c>
      <c r="M188" s="22">
        <v>3217003702</v>
      </c>
      <c r="N188" s="22">
        <v>2873340598</v>
      </c>
      <c r="O188" s="22">
        <v>1081433350</v>
      </c>
      <c r="P188" s="22">
        <v>1090447924</v>
      </c>
      <c r="Q188" s="22">
        <v>926327404</v>
      </c>
      <c r="R188" s="22">
        <v>1231146046</v>
      </c>
      <c r="S188" s="22">
        <v>-9887690</v>
      </c>
      <c r="T188" s="22">
        <v>2164559609</v>
      </c>
      <c r="U188" s="22">
        <v>-184923311</v>
      </c>
      <c r="V188" s="22">
        <v>2283716000</v>
      </c>
      <c r="W188" s="22">
        <v>830726378</v>
      </c>
      <c r="X188" s="22">
        <v>54799196</v>
      </c>
    </row>
    <row r="189" spans="1:24" ht="9.75" hidden="1">
      <c r="A189" s="49" t="s">
        <v>213</v>
      </c>
      <c r="B189" s="22">
        <v>4671736883</v>
      </c>
      <c r="C189" s="22">
        <v>31205035</v>
      </c>
      <c r="D189" s="22">
        <v>37860605</v>
      </c>
      <c r="E189" s="22">
        <v>88204784</v>
      </c>
      <c r="F189" s="22">
        <v>4010000</v>
      </c>
      <c r="G189" s="22">
        <v>318069000</v>
      </c>
      <c r="H189" s="22">
        <v>50077304</v>
      </c>
      <c r="I189" s="22">
        <v>38550000</v>
      </c>
      <c r="J189" s="22">
        <v>4861776000</v>
      </c>
      <c r="K189" s="22">
        <v>123429000</v>
      </c>
      <c r="L189" s="22">
        <v>36963000</v>
      </c>
      <c r="M189" s="22">
        <v>275239245</v>
      </c>
      <c r="N189" s="22">
        <v>116067236</v>
      </c>
      <c r="O189" s="22">
        <v>317261834</v>
      </c>
      <c r="P189" s="22">
        <v>607458135</v>
      </c>
      <c r="Q189" s="22">
        <v>195710348</v>
      </c>
      <c r="R189" s="22">
        <v>125755984</v>
      </c>
      <c r="S189" s="22">
        <v>990552</v>
      </c>
      <c r="T189" s="22">
        <v>125781977</v>
      </c>
      <c r="U189" s="22">
        <v>226515690</v>
      </c>
      <c r="V189" s="22">
        <v>444034000</v>
      </c>
      <c r="W189" s="22">
        <v>75165196</v>
      </c>
      <c r="X189" s="22">
        <v>62350764</v>
      </c>
    </row>
    <row r="190" spans="1:24" ht="9.75" hidden="1">
      <c r="A190" s="49" t="s">
        <v>214</v>
      </c>
      <c r="B190" s="22">
        <v>2619465927</v>
      </c>
      <c r="C190" s="22">
        <v>13315669</v>
      </c>
      <c r="D190" s="22">
        <v>311931543</v>
      </c>
      <c r="E190" s="22">
        <v>64801066</v>
      </c>
      <c r="F190" s="22">
        <v>13159489</v>
      </c>
      <c r="G190" s="22">
        <v>142672000</v>
      </c>
      <c r="H190" s="22">
        <v>57023500</v>
      </c>
      <c r="I190" s="22">
        <v>31000000</v>
      </c>
      <c r="J190" s="22">
        <v>3000000000</v>
      </c>
      <c r="K190" s="22">
        <v>338226000</v>
      </c>
      <c r="L190" s="22">
        <v>10944000</v>
      </c>
      <c r="M190" s="22">
        <v>117445418</v>
      </c>
      <c r="N190" s="22">
        <v>295111572</v>
      </c>
      <c r="O190" s="22">
        <v>218328350</v>
      </c>
      <c r="P190" s="22">
        <v>3172569361</v>
      </c>
      <c r="Q190" s="22">
        <v>123944559</v>
      </c>
      <c r="R190" s="22">
        <v>80043579</v>
      </c>
      <c r="S190" s="22">
        <v>6286545</v>
      </c>
      <c r="T190" s="22">
        <v>309579402</v>
      </c>
      <c r="U190" s="22">
        <v>1201726012</v>
      </c>
      <c r="V190" s="22">
        <v>259140000</v>
      </c>
      <c r="W190" s="22">
        <v>79912867</v>
      </c>
      <c r="X190" s="22">
        <v>12274568</v>
      </c>
    </row>
    <row r="191" spans="1:24" ht="9.75" hidden="1">
      <c r="A191" s="49" t="s">
        <v>215</v>
      </c>
      <c r="B191" s="22">
        <v>396633977</v>
      </c>
      <c r="C191" s="22">
        <v>892001</v>
      </c>
      <c r="D191" s="22">
        <v>2062104</v>
      </c>
      <c r="E191" s="22">
        <v>33197181</v>
      </c>
      <c r="F191" s="22">
        <v>2000000</v>
      </c>
      <c r="G191" s="22">
        <v>985000</v>
      </c>
      <c r="H191" s="22">
        <v>765000</v>
      </c>
      <c r="I191" s="22">
        <v>3250000</v>
      </c>
      <c r="J191" s="22">
        <v>416776000</v>
      </c>
      <c r="K191" s="22">
        <v>117227000</v>
      </c>
      <c r="L191" s="22">
        <v>36500000</v>
      </c>
      <c r="M191" s="22">
        <v>832361</v>
      </c>
      <c r="N191" s="22">
        <v>1116578</v>
      </c>
      <c r="O191" s="22">
        <v>16215532</v>
      </c>
      <c r="P191" s="22">
        <v>6154867</v>
      </c>
      <c r="Q191" s="22">
        <v>-563929</v>
      </c>
      <c r="R191" s="22">
        <v>210600</v>
      </c>
      <c r="S191" s="22">
        <v>540552</v>
      </c>
      <c r="T191" s="22">
        <v>6291865</v>
      </c>
      <c r="U191" s="22">
        <v>3977392</v>
      </c>
      <c r="V191" s="22">
        <v>15395000</v>
      </c>
      <c r="W191" s="22">
        <v>2346745</v>
      </c>
      <c r="X191" s="22">
        <v>53000000</v>
      </c>
    </row>
    <row r="192" spans="1:24" ht="9.75" hidden="1">
      <c r="A192" s="49" t="s">
        <v>216</v>
      </c>
      <c r="B192" s="22">
        <v>3536722217</v>
      </c>
      <c r="C192" s="22">
        <v>25321880</v>
      </c>
      <c r="D192" s="22">
        <v>35705249</v>
      </c>
      <c r="E192" s="22">
        <v>54328739</v>
      </c>
      <c r="F192" s="22">
        <v>2000000</v>
      </c>
      <c r="G192" s="22">
        <v>317084000</v>
      </c>
      <c r="H192" s="22">
        <v>49158304</v>
      </c>
      <c r="I192" s="22">
        <v>35000000</v>
      </c>
      <c r="J192" s="22">
        <v>4080000000</v>
      </c>
      <c r="K192" s="22">
        <v>3768000</v>
      </c>
      <c r="L192" s="22">
        <v>463000</v>
      </c>
      <c r="M192" s="22">
        <v>274406884</v>
      </c>
      <c r="N192" s="22">
        <v>114524981</v>
      </c>
      <c r="O192" s="22">
        <v>300340829</v>
      </c>
      <c r="P192" s="22">
        <v>599003066</v>
      </c>
      <c r="Q192" s="22">
        <v>195672060</v>
      </c>
      <c r="R192" s="22">
        <v>125545384</v>
      </c>
      <c r="S192" s="22">
        <v>450000</v>
      </c>
      <c r="T192" s="22">
        <v>105654133</v>
      </c>
      <c r="U192" s="22">
        <v>221859050</v>
      </c>
      <c r="V192" s="22">
        <v>414639000</v>
      </c>
      <c r="W192" s="22">
        <v>72341287</v>
      </c>
      <c r="X192" s="22">
        <v>9350764</v>
      </c>
    </row>
    <row r="193" spans="1:24" ht="9.75" hidden="1">
      <c r="A193" s="49" t="s">
        <v>217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</row>
    <row r="194" spans="1:24" ht="9.75" hidden="1">
      <c r="A194" s="49" t="s">
        <v>218</v>
      </c>
      <c r="B194" s="22">
        <v>4068679159</v>
      </c>
      <c r="C194" s="22">
        <v>54556846</v>
      </c>
      <c r="D194" s="22">
        <v>30692584</v>
      </c>
      <c r="E194" s="22">
        <v>39827368</v>
      </c>
      <c r="F194" s="22">
        <v>0</v>
      </c>
      <c r="G194" s="22">
        <v>102415714</v>
      </c>
      <c r="H194" s="22">
        <v>27982452</v>
      </c>
      <c r="I194" s="22">
        <v>65012964</v>
      </c>
      <c r="J194" s="22">
        <v>1098381744</v>
      </c>
      <c r="K194" s="22">
        <v>153623000</v>
      </c>
      <c r="L194" s="22">
        <v>0</v>
      </c>
      <c r="M194" s="22">
        <v>188583200</v>
      </c>
      <c r="N194" s="22">
        <v>474583382</v>
      </c>
      <c r="O194" s="22">
        <v>131054903</v>
      </c>
      <c r="P194" s="22">
        <v>446766647</v>
      </c>
      <c r="Q194" s="22">
        <v>32025264</v>
      </c>
      <c r="R194" s="22">
        <v>97852854</v>
      </c>
      <c r="S194" s="22">
        <v>0</v>
      </c>
      <c r="T194" s="22">
        <v>504709410</v>
      </c>
      <c r="U194" s="22">
        <v>281926320</v>
      </c>
      <c r="V194" s="22">
        <v>743001000</v>
      </c>
      <c r="W194" s="22">
        <v>68080667</v>
      </c>
      <c r="X194" s="22">
        <v>0</v>
      </c>
    </row>
    <row r="195" spans="1:24" ht="9.75" hidden="1">
      <c r="A195" s="49" t="s">
        <v>219</v>
      </c>
      <c r="B195" s="22">
        <v>127699540</v>
      </c>
      <c r="C195" s="22">
        <v>4711044</v>
      </c>
      <c r="D195" s="22">
        <v>5548649</v>
      </c>
      <c r="E195" s="22">
        <v>4835156</v>
      </c>
      <c r="F195" s="22">
        <v>0</v>
      </c>
      <c r="G195" s="22">
        <v>3849821</v>
      </c>
      <c r="H195" s="22">
        <v>8375316</v>
      </c>
      <c r="I195" s="22">
        <v>1599996</v>
      </c>
      <c r="J195" s="22">
        <v>139323228</v>
      </c>
      <c r="K195" s="22">
        <v>26400000</v>
      </c>
      <c r="L195" s="22">
        <v>2850000</v>
      </c>
      <c r="M195" s="22">
        <v>28393227</v>
      </c>
      <c r="N195" s="22">
        <v>37074566</v>
      </c>
      <c r="O195" s="22">
        <v>32737072</v>
      </c>
      <c r="P195" s="22">
        <v>22834799</v>
      </c>
      <c r="Q195" s="22">
        <v>9674052</v>
      </c>
      <c r="R195" s="22">
        <v>22070048</v>
      </c>
      <c r="S195" s="22">
        <v>1129901</v>
      </c>
      <c r="T195" s="22">
        <v>9882000</v>
      </c>
      <c r="U195" s="22">
        <v>6142128</v>
      </c>
      <c r="V195" s="22">
        <v>26507000</v>
      </c>
      <c r="W195" s="22">
        <v>20695000</v>
      </c>
      <c r="X195" s="22">
        <v>8837163</v>
      </c>
    </row>
  </sheetData>
  <sheetProtection/>
  <mergeCells count="2">
    <mergeCell ref="A1:X1"/>
    <mergeCell ref="B2:X2"/>
  </mergeCells>
  <printOptions/>
  <pageMargins left="0.75" right="0.75" top="1" bottom="1" header="0.5" footer="0.5"/>
  <pageSetup horizontalDpi="600" verticalDpi="600" orientation="portrait" scale="55" r:id="rId1"/>
  <rowBreaks count="1" manualBreakCount="1">
    <brk id="9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2018-11-13T12:57:02Z</cp:lastPrinted>
  <dcterms:created xsi:type="dcterms:W3CDTF">2018-11-13T12:07:19Z</dcterms:created>
  <dcterms:modified xsi:type="dcterms:W3CDTF">2018-11-13T12:57:14Z</dcterms:modified>
  <cp:category/>
  <cp:version/>
  <cp:contentType/>
  <cp:contentStatus/>
</cp:coreProperties>
</file>