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48" activeTab="0"/>
  </bookViews>
  <sheets>
    <sheet name="GT" sheetId="1" r:id="rId1"/>
  </sheets>
  <definedNames>
    <definedName name="_xlnm.Print_Area" localSheetId="0">'GT'!$A$1:$L$141</definedName>
    <definedName name="_xlnm.Print_Titles" localSheetId="0">'GT'!$A:$A,'GT'!$1:$6</definedName>
  </definedNames>
  <calcPr fullCalcOnLoad="1"/>
</workbook>
</file>

<file path=xl/sharedStrings.xml><?xml version="1.0" encoding="utf-8"?>
<sst xmlns="http://schemas.openxmlformats.org/spreadsheetml/2006/main" count="224" uniqueCount="196">
  <si>
    <t xml:space="preserve">Summarised Outcome: Municipal Budget and Benchmarking Engagement - 2018/19 Budget vs Original Budget 2017/18 </t>
  </si>
  <si>
    <t>Location</t>
  </si>
  <si>
    <t>EKU</t>
  </si>
  <si>
    <t>JHB</t>
  </si>
  <si>
    <t>TSH</t>
  </si>
  <si>
    <t>GT421</t>
  </si>
  <si>
    <t>GT422</t>
  </si>
  <si>
    <t>GT423</t>
  </si>
  <si>
    <t>DC42</t>
  </si>
  <si>
    <t>GT481</t>
  </si>
  <si>
    <t>GT484</t>
  </si>
  <si>
    <t>GT485</t>
  </si>
  <si>
    <t>DC48</t>
  </si>
  <si>
    <t>City of</t>
  </si>
  <si>
    <t>Emfuleni</t>
  </si>
  <si>
    <t>Midvaal</t>
  </si>
  <si>
    <t>Lesedi</t>
  </si>
  <si>
    <t>Sedibeng</t>
  </si>
  <si>
    <t>Mogale</t>
  </si>
  <si>
    <t>Merafong</t>
  </si>
  <si>
    <t>Rand West</t>
  </si>
  <si>
    <t>West</t>
  </si>
  <si>
    <t>Ekurhuleni (H)</t>
  </si>
  <si>
    <t>Johannesburg (H)</t>
  </si>
  <si>
    <t>Tshwane (H)</t>
  </si>
  <si>
    <t>(H)</t>
  </si>
  <si>
    <t>(M)</t>
  </si>
  <si>
    <t>City (H)</t>
  </si>
  <si>
    <t>Rand (M)</t>
  </si>
  <si>
    <t>R thousands</t>
  </si>
  <si>
    <t>Total Operating Revenue</t>
  </si>
  <si>
    <t>Total Operating Expenditure</t>
  </si>
  <si>
    <t>Operating Performance Surplus / (Deficit)</t>
  </si>
  <si>
    <t>Cash and Cash Equivalents at the Year End</t>
  </si>
  <si>
    <t>Net Increase / (Decrease) in Cash held for the Year</t>
  </si>
  <si>
    <t>Cash Backing / Surplus (Deficit) Reconciliation</t>
  </si>
  <si>
    <t>Cash Coverage Ratio</t>
  </si>
  <si>
    <t>STATEMENT OF OPERATING PERFORMANCE</t>
  </si>
  <si>
    <t>Revenue</t>
  </si>
  <si>
    <t>% Increase in Total Operating Revenue</t>
  </si>
  <si>
    <t>% Increase in Property Rates Revenue</t>
  </si>
  <si>
    <t>% Increase in Electricity Revenue</t>
  </si>
  <si>
    <t>% Increase in Water Revenue</t>
  </si>
  <si>
    <t>% Increase in Property Rates &amp; Service Charges</t>
  </si>
  <si>
    <t>% Increase in Operating Grant Revenue</t>
  </si>
  <si>
    <t>% Increase in Capital Grant Revenue</t>
  </si>
  <si>
    <t>Collection Rate Including Other Revenue</t>
  </si>
  <si>
    <t>Annual Debtors Collection Rate (Payment Level %)</t>
  </si>
  <si>
    <t>Current Debtors Collection Rate</t>
  </si>
  <si>
    <t>Outstanding Debtors to Revenue</t>
  </si>
  <si>
    <t>O/S Service Debtors to Revenue</t>
  </si>
  <si>
    <t>Expenditure</t>
  </si>
  <si>
    <t>% Increase in Total Operating Expenditure</t>
  </si>
  <si>
    <t>% Increase in Employee Costs</t>
  </si>
  <si>
    <t>% Overtime measured against Employee Related Costs</t>
  </si>
  <si>
    <t>% Increase in Electricity Bulk Purchases</t>
  </si>
  <si>
    <t>% Increase in Water Bulk Purchases</t>
  </si>
  <si>
    <t>Remuneration % of Oper Exp (excl debt impairm and deprec)</t>
  </si>
  <si>
    <t>Contracted Services % of Oper Exp (excl debt impairm and deprec)</t>
  </si>
  <si>
    <t>Debt Impairment % of Billable Revenue</t>
  </si>
  <si>
    <t>% Electricity Distribution Losses</t>
  </si>
  <si>
    <t>% Water Distribution Losses</t>
  </si>
  <si>
    <t>Employee costs/Total Revenue</t>
  </si>
  <si>
    <t>INFRASTRUCTURE DEVELOPMENT &amp; ASSET MANAGEMENT</t>
  </si>
  <si>
    <t>Capital Funding</t>
  </si>
  <si>
    <t>Total Capital Budget</t>
  </si>
  <si>
    <t>Internally Funded and Other</t>
  </si>
  <si>
    <t>Grant Funding and Other</t>
  </si>
  <si>
    <t>Internally Generated Funds % of Non Grant Funding</t>
  </si>
  <si>
    <t>Borrowing % of Non Grant Funding</t>
  </si>
  <si>
    <t>Grant Funding % of Total Funding</t>
  </si>
  <si>
    <t>Borrowing</t>
  </si>
  <si>
    <t>Total Borrowing Liability</t>
  </si>
  <si>
    <t>Borrowing for the Financial Year</t>
  </si>
  <si>
    <t>Cost of Borrowing for the Financial Year</t>
  </si>
  <si>
    <t>Total Cost of Debt as a % of Total Borrowing Liability</t>
  </si>
  <si>
    <t>Financing Cost % of Asset Base</t>
  </si>
  <si>
    <t>Capital Charges % of Operating Expenditure</t>
  </si>
  <si>
    <t>Borrowing % of Total Assets</t>
  </si>
  <si>
    <t>Capital Charges to Own Revenue</t>
  </si>
  <si>
    <t>Borrowed Funding of own Capital Expenditure</t>
  </si>
  <si>
    <t>Gearing</t>
  </si>
  <si>
    <t>Current Ratio</t>
  </si>
  <si>
    <t>Liquidity Ratio</t>
  </si>
  <si>
    <t>Finance charges and Depreciation/Total Revenue</t>
  </si>
  <si>
    <t>Debt coverage</t>
  </si>
  <si>
    <t>Capital Programme</t>
  </si>
  <si>
    <t>Capital Appropriations</t>
  </si>
  <si>
    <t>Trading Services</t>
  </si>
  <si>
    <t>Total Appropriation - Electricity Infrastructure</t>
  </si>
  <si>
    <t>Total Appropriation - Water Infrastructure</t>
  </si>
  <si>
    <t>Total Appropriation - Waste Water Management</t>
  </si>
  <si>
    <t>Total Appropriation - Waste Management</t>
  </si>
  <si>
    <t>Economic and Environmental</t>
  </si>
  <si>
    <t>Total Appropriation - Planning and Development</t>
  </si>
  <si>
    <t>Total Appropriation - Road Transport</t>
  </si>
  <si>
    <t>Total Appropriation - Environmental Protection</t>
  </si>
  <si>
    <t>Governance and Administration</t>
  </si>
  <si>
    <t>Community and Public Safety</t>
  </si>
  <si>
    <t>Other</t>
  </si>
  <si>
    <t>% Capital Appropriations measured against Total Capital</t>
  </si>
  <si>
    <t>% of Capital Budget - Electricity Infrastructure</t>
  </si>
  <si>
    <t>% of Capital Budget - Water Infrastructure</t>
  </si>
  <si>
    <t>% of Capital Budget - Waste Water Management</t>
  </si>
  <si>
    <t>% of Capital Budget - Waste Management</t>
  </si>
  <si>
    <t>% of Capital Budget - Planning and Development</t>
  </si>
  <si>
    <t>% of Capital Budget - Road Transport</t>
  </si>
  <si>
    <t>% of Capital Budget - Environmental Protection</t>
  </si>
  <si>
    <t>Asset Management</t>
  </si>
  <si>
    <t>Total Value of PPE</t>
  </si>
  <si>
    <t>Capital Asset Renewal</t>
  </si>
  <si>
    <t>Operational Repairs &amp; Maintenance</t>
  </si>
  <si>
    <t>Asset Renewal % of Depreciation</t>
  </si>
  <si>
    <t>R&amp;M % of PPE</t>
  </si>
  <si>
    <t>Asset Renewal and R&amp;M as a % of PPE</t>
  </si>
  <si>
    <t>Depreciation as % of Asset Base</t>
  </si>
  <si>
    <t>Repairs &amp; Maintenance/Total Revenue</t>
  </si>
  <si>
    <t>AVERAGE HOUSEHOLD BILLS</t>
  </si>
  <si>
    <t>Percentage Increases</t>
  </si>
  <si>
    <t>Property rates</t>
  </si>
  <si>
    <t>Electricity: Basic levy</t>
  </si>
  <si>
    <t>Electricity: Consumption</t>
  </si>
  <si>
    <t>Water: Basic levy</t>
  </si>
  <si>
    <t>Water: Consumption</t>
  </si>
  <si>
    <t>Sanitation</t>
  </si>
  <si>
    <t>Refuse removal</t>
  </si>
  <si>
    <t>Monthly Bill (Rand/cent)</t>
  </si>
  <si>
    <t>Total Monthly Bill (excluding VAT)</t>
  </si>
  <si>
    <t>SOCIAL PACKAGE</t>
  </si>
  <si>
    <t>Total Number of Households</t>
  </si>
  <si>
    <t>Highest level of free service provided</t>
  </si>
  <si>
    <t>Water (kilolitres per household per month)</t>
  </si>
  <si>
    <t>Electricity (kwh per household per month)</t>
  </si>
  <si>
    <t>Number of Households receiving Free Basic Services</t>
  </si>
  <si>
    <t>Water (6 kilolitres per household per month)</t>
  </si>
  <si>
    <t>Sanitation (free minimum level service)</t>
  </si>
  <si>
    <t>Electricity/Other energy (50kwh per household per month)</t>
  </si>
  <si>
    <t>Refuse(removed at least once a week)</t>
  </si>
  <si>
    <t>Cost of Free Basic Services provided</t>
  </si>
  <si>
    <t>Average Cost per Household Per Annum</t>
  </si>
  <si>
    <t>Cost of Free Basic Services Provided to "Registered Indigent"</t>
  </si>
  <si>
    <t>Revenue cost of free services provided (excl property rates and other)</t>
  </si>
  <si>
    <t>Local Government Equitable Share</t>
  </si>
  <si>
    <t>Cash Receipts and Ratepayers</t>
  </si>
  <si>
    <t>Total Billable Revenue</t>
  </si>
  <si>
    <t>Other Revenue</t>
  </si>
  <si>
    <t>BS 1800 2200 -2700 1400 (A6_6_7_30_16)</t>
  </si>
  <si>
    <t>BS 2600 and 2610 (A6_32)</t>
  </si>
  <si>
    <t>BS 2000 (A6_8)</t>
  </si>
  <si>
    <t>BS 2010 (A6_9)</t>
  </si>
  <si>
    <t>BS 1500 (A6_15)</t>
  </si>
  <si>
    <t>A8 lines 11 tot 17 (excl 14)</t>
  </si>
  <si>
    <t>OSA 3000 TO 3400 AND 3900 TO 4300 (excl 4110)</t>
  </si>
  <si>
    <t>Debt Impairment</t>
  </si>
  <si>
    <t>OSA 4110 3600 4400 4550</t>
  </si>
  <si>
    <t>SA8 line 42</t>
  </si>
  <si>
    <t>Total Operating Revenue 2017/18</t>
  </si>
  <si>
    <t>Property Rates Revenue</t>
  </si>
  <si>
    <t>Property Rates Revenue 2017/18</t>
  </si>
  <si>
    <t>Electricity Revenue</t>
  </si>
  <si>
    <t>Electricity Revenue 2017/18</t>
  </si>
  <si>
    <t>Water Revenue</t>
  </si>
  <si>
    <t>Water Revenue 2017/18</t>
  </si>
  <si>
    <t>Property Rates &amp; Service Charges</t>
  </si>
  <si>
    <t>Property Rates &amp; Service Charges 2017/18</t>
  </si>
  <si>
    <t>Operating Grant Revenue</t>
  </si>
  <si>
    <t>Operating Grant Revenue 2017/18</t>
  </si>
  <si>
    <t>Capital Grant Revenue</t>
  </si>
  <si>
    <t>Capital Grant Revenue 2017/18</t>
  </si>
  <si>
    <t>Total Operating Expenditure 2017/18</t>
  </si>
  <si>
    <t>Employee Costs</t>
  </si>
  <si>
    <t>Employee Costs 2017/18</t>
  </si>
  <si>
    <t>Overtime Costs</t>
  </si>
  <si>
    <t>Electricity Bulk Purchases</t>
  </si>
  <si>
    <t>Electricity Bulk Purchases 2017/18</t>
  </si>
  <si>
    <t>Water Bulk Purchases</t>
  </si>
  <si>
    <t>Water Bulk Purchases 2017/18</t>
  </si>
  <si>
    <t>Remuneration</t>
  </si>
  <si>
    <t>Depreciation</t>
  </si>
  <si>
    <t>Contracted Services</t>
  </si>
  <si>
    <t>Cost of Electricity Distribution Losses</t>
  </si>
  <si>
    <t>Cost of Water Distribution Losses</t>
  </si>
  <si>
    <t>Repayment Borrowing</t>
  </si>
  <si>
    <t>Finance Charges</t>
  </si>
  <si>
    <t>Consumer Debt</t>
  </si>
  <si>
    <t>Collectable Revenue</t>
  </si>
  <si>
    <t>Decrease in non-current debtors/receivables</t>
  </si>
  <si>
    <t>Public Contributions</t>
  </si>
  <si>
    <t>Community - Wealth</t>
  </si>
  <si>
    <t>Current Assets</t>
  </si>
  <si>
    <t>Current Liabilities</t>
  </si>
  <si>
    <t>Assets: Cash and call investment deposits</t>
  </si>
  <si>
    <t>Service Debtors</t>
  </si>
  <si>
    <t>Borrowing Funding</t>
  </si>
  <si>
    <t>Property rates and Service Charges</t>
  </si>
  <si>
    <t>Interest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</si>
</sst>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,_);_(* \(#,##0,\);_(* &quot;- &quot;?_);_(@_)"/>
    <numFmt numFmtId="165" formatCode="#,###.0_);\(#,###.0\);.0_)"/>
    <numFmt numFmtId="166" formatCode="#,###.0\%_);\(#,###.0\%\);.0\%_)"/>
    <numFmt numFmtId="167" formatCode="#,###.00_);\(#,###.00\);.00_)"/>
    <numFmt numFmtId="168" formatCode="##,##0_);\(##,##0\);0_)"/>
    <numFmt numFmtId="169" formatCode="_(* #,##0,_);_(* \(#,##0,\);_(* &quot;&quot;\-\ &quot;&quot;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1" fillId="0" borderId="11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1" fillId="0" borderId="15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41" fillId="0" borderId="14" xfId="0" applyFont="1" applyBorder="1" applyAlignment="1">
      <alignment wrapText="1"/>
    </xf>
    <xf numFmtId="0" fontId="2" fillId="0" borderId="15" xfId="0" applyFont="1" applyBorder="1" applyAlignment="1">
      <alignment/>
    </xf>
    <xf numFmtId="0" fontId="41" fillId="0" borderId="17" xfId="0" applyFont="1" applyBorder="1" applyAlignment="1">
      <alignment wrapText="1"/>
    </xf>
    <xf numFmtId="164" fontId="41" fillId="0" borderId="18" xfId="0" applyNumberFormat="1" applyFont="1" applyBorder="1" applyAlignment="1">
      <alignment horizontal="right" wrapText="1"/>
    </xf>
    <xf numFmtId="164" fontId="41" fillId="0" borderId="15" xfId="0" applyNumberFormat="1" applyFont="1" applyBorder="1" applyAlignment="1">
      <alignment horizontal="right" wrapText="1"/>
    </xf>
    <xf numFmtId="165" fontId="3" fillId="0" borderId="15" xfId="0" applyNumberFormat="1" applyFont="1" applyBorder="1" applyAlignment="1">
      <alignment horizontal="right" wrapText="1"/>
    </xf>
    <xf numFmtId="0" fontId="2" fillId="0" borderId="18" xfId="0" applyFont="1" applyBorder="1" applyAlignment="1">
      <alignment/>
    </xf>
    <xf numFmtId="0" fontId="42" fillId="0" borderId="17" xfId="0" applyFont="1" applyBorder="1" applyAlignment="1">
      <alignment wrapText="1"/>
    </xf>
    <xf numFmtId="166" fontId="4" fillId="0" borderId="18" xfId="0" applyNumberFormat="1" applyFont="1" applyBorder="1" applyAlignment="1">
      <alignment horizontal="right" wrapText="1"/>
    </xf>
    <xf numFmtId="0" fontId="42" fillId="0" borderId="14" xfId="0" applyFont="1" applyBorder="1" applyAlignment="1">
      <alignment wrapText="1"/>
    </xf>
    <xf numFmtId="166" fontId="4" fillId="0" borderId="15" xfId="0" applyNumberFormat="1" applyFont="1" applyBorder="1" applyAlignment="1">
      <alignment horizontal="right" wrapText="1"/>
    </xf>
    <xf numFmtId="164" fontId="2" fillId="0" borderId="15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42" fillId="0" borderId="18" xfId="0" applyNumberFormat="1" applyFont="1" applyBorder="1" applyAlignment="1">
      <alignment horizontal="right" wrapText="1"/>
    </xf>
    <xf numFmtId="164" fontId="42" fillId="0" borderId="15" xfId="0" applyNumberFormat="1" applyFont="1" applyBorder="1" applyAlignment="1">
      <alignment horizontal="right" wrapText="1"/>
    </xf>
    <xf numFmtId="165" fontId="4" fillId="0" borderId="15" xfId="0" applyNumberFormat="1" applyFont="1" applyBorder="1" applyAlignment="1">
      <alignment horizontal="right" wrapText="1"/>
    </xf>
    <xf numFmtId="166" fontId="3" fillId="0" borderId="18" xfId="0" applyNumberFormat="1" applyFont="1" applyBorder="1" applyAlignment="1">
      <alignment horizontal="right" wrapText="1"/>
    </xf>
    <xf numFmtId="166" fontId="3" fillId="0" borderId="15" xfId="0" applyNumberFormat="1" applyFont="1" applyBorder="1" applyAlignment="1">
      <alignment horizontal="right" wrapText="1"/>
    </xf>
    <xf numFmtId="166" fontId="42" fillId="0" borderId="18" xfId="0" applyNumberFormat="1" applyFont="1" applyBorder="1" applyAlignment="1">
      <alignment horizontal="right" wrapText="1"/>
    </xf>
    <xf numFmtId="166" fontId="42" fillId="0" borderId="15" xfId="0" applyNumberFormat="1" applyFont="1" applyBorder="1" applyAlignment="1">
      <alignment horizontal="right" wrapText="1"/>
    </xf>
    <xf numFmtId="167" fontId="42" fillId="0" borderId="18" xfId="0" applyNumberFormat="1" applyFont="1" applyBorder="1" applyAlignment="1">
      <alignment horizontal="right" wrapText="1"/>
    </xf>
    <xf numFmtId="167" fontId="42" fillId="0" borderId="15" xfId="0" applyNumberFormat="1" applyFont="1" applyBorder="1" applyAlignment="1">
      <alignment horizontal="right" wrapText="1"/>
    </xf>
    <xf numFmtId="168" fontId="42" fillId="0" borderId="15" xfId="0" applyNumberFormat="1" applyFont="1" applyBorder="1" applyAlignment="1">
      <alignment horizontal="right" wrapText="1"/>
    </xf>
    <xf numFmtId="168" fontId="42" fillId="0" borderId="18" xfId="0" applyNumberFormat="1" applyFont="1" applyBorder="1" applyAlignment="1">
      <alignment horizontal="right" wrapText="1"/>
    </xf>
    <xf numFmtId="169" fontId="41" fillId="0" borderId="15" xfId="0" applyNumberFormat="1" applyFont="1" applyBorder="1" applyAlignment="1">
      <alignment horizontal="right" wrapText="1"/>
    </xf>
    <xf numFmtId="167" fontId="3" fillId="0" borderId="15" xfId="0" applyNumberFormat="1" applyFont="1" applyBorder="1" applyAlignment="1">
      <alignment horizontal="right" wrapText="1"/>
    </xf>
    <xf numFmtId="167" fontId="4" fillId="0" borderId="18" xfId="0" applyNumberFormat="1" applyFont="1" applyBorder="1" applyAlignment="1">
      <alignment horizontal="right" wrapText="1"/>
    </xf>
    <xf numFmtId="167" fontId="4" fillId="0" borderId="15" xfId="0" applyNumberFormat="1" applyFont="1" applyBorder="1" applyAlignment="1">
      <alignment horizontal="right" wrapText="1"/>
    </xf>
    <xf numFmtId="164" fontId="3" fillId="0" borderId="15" xfId="0" applyNumberFormat="1" applyFont="1" applyBorder="1" applyAlignment="1">
      <alignment horizontal="right" wrapText="1"/>
    </xf>
    <xf numFmtId="169" fontId="41" fillId="0" borderId="18" xfId="0" applyNumberFormat="1" applyFont="1" applyBorder="1" applyAlignment="1">
      <alignment horizontal="right" wrapText="1"/>
    </xf>
    <xf numFmtId="0" fontId="42" fillId="0" borderId="19" xfId="0" applyFont="1" applyBorder="1" applyAlignment="1">
      <alignment wrapText="1"/>
    </xf>
    <xf numFmtId="164" fontId="42" fillId="0" borderId="20" xfId="0" applyNumberFormat="1" applyFont="1" applyBorder="1" applyAlignment="1">
      <alignment horizontal="right" wrapText="1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42" fillId="0" borderId="23" xfId="0" applyFont="1" applyBorder="1" applyAlignment="1">
      <alignment wrapText="1"/>
    </xf>
    <xf numFmtId="164" fontId="42" fillId="0" borderId="24" xfId="0" applyNumberFormat="1" applyFont="1" applyBorder="1" applyAlignment="1">
      <alignment horizontal="right" wrapText="1"/>
    </xf>
    <xf numFmtId="0" fontId="42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2" fillId="0" borderId="25" xfId="0" applyFont="1" applyBorder="1" applyAlignment="1">
      <alignment wrapText="1"/>
    </xf>
    <xf numFmtId="166" fontId="4" fillId="0" borderId="26" xfId="0" applyNumberFormat="1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95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6.57421875" style="2" bestFit="1" customWidth="1"/>
    <col min="2" max="40" width="9.7109375" style="2" customWidth="1"/>
    <col min="41" max="16384" width="8.8515625" style="2" customWidth="1"/>
  </cols>
  <sheetData>
    <row r="1" spans="1:12" s="1" customFormat="1" ht="15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2:12" ht="15" customHeight="1">
      <c r="B2" s="51" t="s">
        <v>1</v>
      </c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40" ht="9.75">
      <c r="A3" s="3"/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6"/>
    </row>
    <row r="4" spans="1:40" ht="9.75">
      <c r="A4" s="7"/>
      <c r="B4" s="8" t="s">
        <v>13</v>
      </c>
      <c r="C4" s="8" t="s">
        <v>13</v>
      </c>
      <c r="D4" s="8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8" t="s">
        <v>18</v>
      </c>
      <c r="J4" s="8" t="s">
        <v>19</v>
      </c>
      <c r="K4" s="8" t="s">
        <v>20</v>
      </c>
      <c r="L4" s="8" t="s">
        <v>21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10"/>
    </row>
    <row r="5" spans="1:40" ht="20.25">
      <c r="A5" s="7"/>
      <c r="B5" s="8" t="s">
        <v>22</v>
      </c>
      <c r="C5" s="8" t="s">
        <v>23</v>
      </c>
      <c r="D5" s="8" t="s">
        <v>24</v>
      </c>
      <c r="E5" s="8" t="s">
        <v>25</v>
      </c>
      <c r="F5" s="8" t="s">
        <v>26</v>
      </c>
      <c r="G5" s="8" t="s">
        <v>26</v>
      </c>
      <c r="H5" s="8" t="s">
        <v>26</v>
      </c>
      <c r="I5" s="8" t="s">
        <v>27</v>
      </c>
      <c r="J5" s="8" t="s">
        <v>27</v>
      </c>
      <c r="K5" s="8" t="s">
        <v>27</v>
      </c>
      <c r="L5" s="8" t="s">
        <v>28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10"/>
    </row>
    <row r="6" spans="1:40" ht="9.7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10"/>
    </row>
    <row r="7" spans="1:40" ht="9.75">
      <c r="A7" s="13" t="s">
        <v>30</v>
      </c>
      <c r="B7" s="14">
        <v>35317656761</v>
      </c>
      <c r="C7" s="14">
        <v>53046409432</v>
      </c>
      <c r="D7" s="14">
        <v>32530206898</v>
      </c>
      <c r="E7" s="14">
        <v>5492577596</v>
      </c>
      <c r="F7" s="14">
        <v>1045078818</v>
      </c>
      <c r="G7" s="14">
        <v>794958682</v>
      </c>
      <c r="H7" s="14">
        <v>375966310</v>
      </c>
      <c r="I7" s="14">
        <v>2798874028</v>
      </c>
      <c r="J7" s="14">
        <v>1203379400</v>
      </c>
      <c r="K7" s="14">
        <v>1768388121</v>
      </c>
      <c r="L7" s="14">
        <v>339595291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10"/>
    </row>
    <row r="8" spans="1:40" ht="9.75">
      <c r="A8" s="11" t="s">
        <v>31</v>
      </c>
      <c r="B8" s="15">
        <v>35256507713</v>
      </c>
      <c r="C8" s="15">
        <v>51097641012</v>
      </c>
      <c r="D8" s="15">
        <v>32416976804</v>
      </c>
      <c r="E8" s="15">
        <v>5457847096</v>
      </c>
      <c r="F8" s="15">
        <v>1109759260</v>
      </c>
      <c r="G8" s="15">
        <v>817331334</v>
      </c>
      <c r="H8" s="15">
        <v>386250609</v>
      </c>
      <c r="I8" s="15">
        <v>2699163622</v>
      </c>
      <c r="J8" s="15">
        <v>1387189082</v>
      </c>
      <c r="K8" s="15">
        <v>1768317754</v>
      </c>
      <c r="L8" s="15">
        <v>342193288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10"/>
    </row>
    <row r="9" spans="1:40" ht="9.75">
      <c r="A9" s="11" t="s">
        <v>32</v>
      </c>
      <c r="B9" s="15">
        <f>+B7-B8</f>
        <v>61149048</v>
      </c>
      <c r="C9" s="15">
        <f aca="true" t="shared" si="0" ref="C9:L9">+C7-C8</f>
        <v>1948768420</v>
      </c>
      <c r="D9" s="15">
        <f t="shared" si="0"/>
        <v>113230094</v>
      </c>
      <c r="E9" s="15">
        <f t="shared" si="0"/>
        <v>34730500</v>
      </c>
      <c r="F9" s="15">
        <f t="shared" si="0"/>
        <v>-64680442</v>
      </c>
      <c r="G9" s="15">
        <f t="shared" si="0"/>
        <v>-22372652</v>
      </c>
      <c r="H9" s="15">
        <f t="shared" si="0"/>
        <v>-10284299</v>
      </c>
      <c r="I9" s="15">
        <f t="shared" si="0"/>
        <v>99710406</v>
      </c>
      <c r="J9" s="15">
        <f t="shared" si="0"/>
        <v>-183809682</v>
      </c>
      <c r="K9" s="15">
        <f t="shared" si="0"/>
        <v>70367</v>
      </c>
      <c r="L9" s="15">
        <f t="shared" si="0"/>
        <v>-2597997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10"/>
    </row>
    <row r="10" spans="1:40" ht="9.75">
      <c r="A10" s="11" t="s">
        <v>33</v>
      </c>
      <c r="B10" s="15">
        <v>9394204333</v>
      </c>
      <c r="C10" s="15">
        <v>7039046140</v>
      </c>
      <c r="D10" s="15">
        <v>2978764470</v>
      </c>
      <c r="E10" s="15">
        <v>-13849849</v>
      </c>
      <c r="F10" s="15">
        <v>134558180</v>
      </c>
      <c r="G10" s="15">
        <v>4780757</v>
      </c>
      <c r="H10" s="15">
        <v>22806879</v>
      </c>
      <c r="I10" s="15">
        <v>203073725</v>
      </c>
      <c r="J10" s="15">
        <v>-620532746</v>
      </c>
      <c r="K10" s="15">
        <v>164947346</v>
      </c>
      <c r="L10" s="15">
        <v>-118239485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10"/>
    </row>
    <row r="11" spans="1:40" ht="9.75">
      <c r="A11" s="11" t="s">
        <v>34</v>
      </c>
      <c r="B11" s="15">
        <v>3584250787</v>
      </c>
      <c r="C11" s="15">
        <v>2401656752</v>
      </c>
      <c r="D11" s="15">
        <v>645958118</v>
      </c>
      <c r="E11" s="15">
        <v>107287763</v>
      </c>
      <c r="F11" s="15">
        <v>8747986</v>
      </c>
      <c r="G11" s="15">
        <v>-4246396</v>
      </c>
      <c r="H11" s="15">
        <v>13305024</v>
      </c>
      <c r="I11" s="15">
        <v>158321069</v>
      </c>
      <c r="J11" s="15">
        <v>-204590074</v>
      </c>
      <c r="K11" s="15">
        <v>75044871</v>
      </c>
      <c r="L11" s="15">
        <v>8160515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10"/>
    </row>
    <row r="12" spans="1:40" ht="9.75">
      <c r="A12" s="11" t="s">
        <v>35</v>
      </c>
      <c r="B12" s="15">
        <f>IF((B144+B145)=0,0,(B146-(B151-(((B148+B149+B150)*(B143/(B144+B145)))-B147))))</f>
        <v>11539924767.372246</v>
      </c>
      <c r="C12" s="15">
        <f aca="true" t="shared" si="1" ref="C12:L12">IF((C144+C145)=0,0,(C146-(C151-(((C148+C149+C150)*(C143/(C144+C145)))-C147))))</f>
        <v>1452192024.129795</v>
      </c>
      <c r="D12" s="15">
        <f t="shared" si="1"/>
        <v>-429441658.76647377</v>
      </c>
      <c r="E12" s="15">
        <f t="shared" si="1"/>
        <v>719373120.2621641</v>
      </c>
      <c r="F12" s="15">
        <f t="shared" si="1"/>
        <v>14441029.737166256</v>
      </c>
      <c r="G12" s="15">
        <f t="shared" si="1"/>
        <v>-50880730.11621618</v>
      </c>
      <c r="H12" s="15">
        <f t="shared" si="1"/>
        <v>-90888101.49081776</v>
      </c>
      <c r="I12" s="15">
        <f t="shared" si="1"/>
        <v>321040637.60963285</v>
      </c>
      <c r="J12" s="15">
        <f t="shared" si="1"/>
        <v>-348116573.83634233</v>
      </c>
      <c r="K12" s="15">
        <f t="shared" si="1"/>
        <v>-56639562.52544975</v>
      </c>
      <c r="L12" s="15">
        <f t="shared" si="1"/>
        <v>-76046390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10"/>
    </row>
    <row r="13" spans="1:40" ht="9.75">
      <c r="A13" s="11" t="s">
        <v>36</v>
      </c>
      <c r="B13" s="16">
        <f>IF(((B152+B153+(B154*B155/100))/12)=0,0,B10/((B152+B153+(B154*B155/100))/12))</f>
        <v>3.636548098219091</v>
      </c>
      <c r="C13" s="16">
        <f aca="true" t="shared" si="2" ref="C13:L13">IF(((C152+C153+(C154*C155/100))/12)=0,0,C10/((C152+C153+(C154*C155/100))/12))</f>
        <v>1.9793995562364293</v>
      </c>
      <c r="D13" s="16">
        <f t="shared" si="2"/>
        <v>1.2012773470663374</v>
      </c>
      <c r="E13" s="16">
        <f t="shared" si="2"/>
        <v>-0.03444422022490974</v>
      </c>
      <c r="F13" s="16">
        <f t="shared" si="2"/>
        <v>1.6971897768475979</v>
      </c>
      <c r="G13" s="16">
        <f t="shared" si="2"/>
        <v>0.07796810352591177</v>
      </c>
      <c r="H13" s="16">
        <f t="shared" si="2"/>
        <v>0.7888838937340582</v>
      </c>
      <c r="I13" s="16">
        <f t="shared" si="2"/>
        <v>1.0521072944603456</v>
      </c>
      <c r="J13" s="16">
        <f t="shared" si="2"/>
        <v>-5.631350368345755</v>
      </c>
      <c r="K13" s="16">
        <f t="shared" si="2"/>
        <v>1.3489012684853339</v>
      </c>
      <c r="L13" s="16">
        <f t="shared" si="2"/>
        <v>-4.343653705563856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10"/>
    </row>
    <row r="14" spans="1:40" ht="9.75">
      <c r="A14" s="13" t="s">
        <v>37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10"/>
    </row>
    <row r="15" spans="1:40" ht="9.75">
      <c r="A15" s="11" t="s">
        <v>38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10"/>
    </row>
    <row r="16" spans="1:40" ht="9.75">
      <c r="A16" s="18" t="s">
        <v>39</v>
      </c>
      <c r="B16" s="19">
        <f>IF(B156=0,0,(B7-B156)*100/B156)</f>
        <v>9.35986308786687</v>
      </c>
      <c r="C16" s="19">
        <f aca="true" t="shared" si="3" ref="C16:L16">IF(C156=0,0,(C7-C156)*100/C156)</f>
        <v>8.59088928938655</v>
      </c>
      <c r="D16" s="19">
        <f t="shared" si="3"/>
        <v>7.623213085298021</v>
      </c>
      <c r="E16" s="19">
        <f t="shared" si="3"/>
        <v>-8.882413483491657</v>
      </c>
      <c r="F16" s="19">
        <f t="shared" si="3"/>
        <v>8.939505477484802</v>
      </c>
      <c r="G16" s="19">
        <f t="shared" si="3"/>
        <v>6.896185054180276</v>
      </c>
      <c r="H16" s="19">
        <f t="shared" si="3"/>
        <v>3.1072904730391273</v>
      </c>
      <c r="I16" s="19">
        <f t="shared" si="3"/>
        <v>8.476415155336449</v>
      </c>
      <c r="J16" s="19">
        <f t="shared" si="3"/>
        <v>-6.541379023498815</v>
      </c>
      <c r="K16" s="19">
        <f t="shared" si="3"/>
        <v>13.748617023426842</v>
      </c>
      <c r="L16" s="19">
        <f t="shared" si="3"/>
        <v>-34.70214400676584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10"/>
    </row>
    <row r="17" spans="1:40" ht="9.75">
      <c r="A17" s="20" t="s">
        <v>40</v>
      </c>
      <c r="B17" s="21">
        <f>IF(B158=0,0,(B157-B158)*100/B158)</f>
        <v>10.363612214294882</v>
      </c>
      <c r="C17" s="21">
        <f aca="true" t="shared" si="4" ref="C17:L17">IF(C158=0,0,(C157-C158)*100/C158)</f>
        <v>12.142179066454485</v>
      </c>
      <c r="D17" s="21">
        <f t="shared" si="4"/>
        <v>7.156855975293775</v>
      </c>
      <c r="E17" s="21">
        <f t="shared" si="4"/>
        <v>4.434173787697667</v>
      </c>
      <c r="F17" s="21">
        <f t="shared" si="4"/>
        <v>12.843596196842658</v>
      </c>
      <c r="G17" s="21">
        <f t="shared" si="4"/>
        <v>5.4685388487940205</v>
      </c>
      <c r="H17" s="21">
        <f t="shared" si="4"/>
        <v>0</v>
      </c>
      <c r="I17" s="21">
        <f t="shared" si="4"/>
        <v>13.755355439574073</v>
      </c>
      <c r="J17" s="21">
        <f t="shared" si="4"/>
        <v>4.875150677485802</v>
      </c>
      <c r="K17" s="21">
        <f t="shared" si="4"/>
        <v>21.64700761797744</v>
      </c>
      <c r="L17" s="21">
        <f t="shared" si="4"/>
        <v>0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10"/>
    </row>
    <row r="18" spans="1:40" ht="9.75">
      <c r="A18" s="20" t="s">
        <v>41</v>
      </c>
      <c r="B18" s="21">
        <f>IF(B160=0,0,(B159-B160)*100/B160)</f>
        <v>5.413315013987902</v>
      </c>
      <c r="C18" s="21">
        <f aca="true" t="shared" si="5" ref="C18:L18">IF(C160=0,0,(C159-C160)*100/C160)</f>
        <v>5.487088773889956</v>
      </c>
      <c r="D18" s="21">
        <f t="shared" si="5"/>
        <v>6.891804274376266</v>
      </c>
      <c r="E18" s="21">
        <f t="shared" si="5"/>
        <v>-30.186068813292405</v>
      </c>
      <c r="F18" s="21">
        <f t="shared" si="5"/>
        <v>10.235935638485572</v>
      </c>
      <c r="G18" s="21">
        <f t="shared" si="5"/>
        <v>5.077774422553421</v>
      </c>
      <c r="H18" s="21">
        <f t="shared" si="5"/>
        <v>0</v>
      </c>
      <c r="I18" s="21">
        <f t="shared" si="5"/>
        <v>7.908400017526781</v>
      </c>
      <c r="J18" s="21">
        <f t="shared" si="5"/>
        <v>-3.3218907338539148</v>
      </c>
      <c r="K18" s="21">
        <f t="shared" si="5"/>
        <v>14.456175285166813</v>
      </c>
      <c r="L18" s="21">
        <f t="shared" si="5"/>
        <v>0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10"/>
    </row>
    <row r="19" spans="1:40" ht="9.75">
      <c r="A19" s="20" t="s">
        <v>42</v>
      </c>
      <c r="B19" s="21">
        <f>IF(B162=0,0,(B161-B162)*100/B162)</f>
        <v>0.778299829480211</v>
      </c>
      <c r="C19" s="21">
        <f aca="true" t="shared" si="6" ref="C19:L19">IF(C162=0,0,(C161-C162)*100/C162)</f>
        <v>7.092466607467901</v>
      </c>
      <c r="D19" s="21">
        <f t="shared" si="6"/>
        <v>7.009875607753472</v>
      </c>
      <c r="E19" s="21">
        <f t="shared" si="6"/>
        <v>-17.201813698110133</v>
      </c>
      <c r="F19" s="21">
        <f t="shared" si="6"/>
        <v>14.9155569895195</v>
      </c>
      <c r="G19" s="21">
        <f t="shared" si="6"/>
        <v>8.662935345857228</v>
      </c>
      <c r="H19" s="21">
        <f t="shared" si="6"/>
        <v>0</v>
      </c>
      <c r="I19" s="21">
        <f t="shared" si="6"/>
        <v>11.279899378846158</v>
      </c>
      <c r="J19" s="21">
        <f t="shared" si="6"/>
        <v>-6.652582901000508</v>
      </c>
      <c r="K19" s="21">
        <f t="shared" si="6"/>
        <v>12.199999877794438</v>
      </c>
      <c r="L19" s="21">
        <f t="shared" si="6"/>
        <v>0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10"/>
    </row>
    <row r="20" spans="1:40" ht="9.75">
      <c r="A20" s="20" t="s">
        <v>43</v>
      </c>
      <c r="B20" s="21">
        <f>IF(B164=0,0,(B163-B164)*100/B164)</f>
        <v>5.613964629615065</v>
      </c>
      <c r="C20" s="21">
        <f aca="true" t="shared" si="7" ref="C20:L20">IF(C164=0,0,(C163-C164)*100/C164)</f>
        <v>7.555898416880036</v>
      </c>
      <c r="D20" s="21">
        <f t="shared" si="7"/>
        <v>7.009717908415769</v>
      </c>
      <c r="E20" s="21">
        <f t="shared" si="7"/>
        <v>-20.638838499365793</v>
      </c>
      <c r="F20" s="21">
        <f t="shared" si="7"/>
        <v>12.44441092050412</v>
      </c>
      <c r="G20" s="21">
        <f t="shared" si="7"/>
        <v>5.707427361257628</v>
      </c>
      <c r="H20" s="21">
        <f t="shared" si="7"/>
        <v>0</v>
      </c>
      <c r="I20" s="21">
        <f t="shared" si="7"/>
        <v>11.966648459795799</v>
      </c>
      <c r="J20" s="21">
        <f t="shared" si="7"/>
        <v>-6.070941156953021</v>
      </c>
      <c r="K20" s="21">
        <f t="shared" si="7"/>
        <v>15.098549851078747</v>
      </c>
      <c r="L20" s="21">
        <f t="shared" si="7"/>
        <v>-74.45812074829932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10"/>
    </row>
    <row r="21" spans="1:40" ht="9.75">
      <c r="A21" s="20" t="s">
        <v>44</v>
      </c>
      <c r="B21" s="21">
        <f>IF(B166=0,0,(B165-B166)*100/B166)</f>
        <v>11.252103332333675</v>
      </c>
      <c r="C21" s="21">
        <f aca="true" t="shared" si="8" ref="C21:L21">IF(C166=0,0,(C165-C166)*100/C166)</f>
        <v>15.646809461972515</v>
      </c>
      <c r="D21" s="21">
        <f t="shared" si="8"/>
        <v>6.744726995746103</v>
      </c>
      <c r="E21" s="21">
        <f t="shared" si="8"/>
        <v>8.407914307059757</v>
      </c>
      <c r="F21" s="21">
        <f t="shared" si="8"/>
        <v>13.609387478076707</v>
      </c>
      <c r="G21" s="21">
        <f t="shared" si="8"/>
        <v>8.352787005140325</v>
      </c>
      <c r="H21" s="21">
        <f t="shared" si="8"/>
        <v>3.163280494157922</v>
      </c>
      <c r="I21" s="21">
        <f t="shared" si="8"/>
        <v>14.063722209837263</v>
      </c>
      <c r="J21" s="21">
        <f t="shared" si="8"/>
        <v>-9.730205660425295</v>
      </c>
      <c r="K21" s="21">
        <f t="shared" si="8"/>
        <v>8.625378019153755</v>
      </c>
      <c r="L21" s="21">
        <f t="shared" si="8"/>
        <v>3.574964350700347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10"/>
    </row>
    <row r="22" spans="1:40" ht="9.75">
      <c r="A22" s="20" t="s">
        <v>45</v>
      </c>
      <c r="B22" s="21">
        <f>IF(B168=0,0,(B167-B168)*100/B168)</f>
        <v>-1.9315170235645824</v>
      </c>
      <c r="C22" s="21">
        <f aca="true" t="shared" si="9" ref="C22:L22">IF(C168=0,0,(C167-C168)*100/C168)</f>
        <v>-22.30710409244869</v>
      </c>
      <c r="D22" s="21">
        <f t="shared" si="9"/>
        <v>-9.925884732460673</v>
      </c>
      <c r="E22" s="21">
        <f t="shared" si="9"/>
        <v>-2.765609797033275</v>
      </c>
      <c r="F22" s="21">
        <f t="shared" si="9"/>
        <v>14.976995081707123</v>
      </c>
      <c r="G22" s="21">
        <f t="shared" si="9"/>
        <v>-7.7138552401615135</v>
      </c>
      <c r="H22" s="21">
        <f t="shared" si="9"/>
        <v>0</v>
      </c>
      <c r="I22" s="21">
        <f t="shared" si="9"/>
        <v>49.86179472615363</v>
      </c>
      <c r="J22" s="21">
        <f t="shared" si="9"/>
        <v>68.55605765731029</v>
      </c>
      <c r="K22" s="21">
        <f t="shared" si="9"/>
        <v>95.10076994777634</v>
      </c>
      <c r="L22" s="21">
        <f t="shared" si="9"/>
        <v>-79.3643324798417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0"/>
    </row>
    <row r="23" spans="1:40" ht="9.75">
      <c r="A23" s="20" t="s">
        <v>46</v>
      </c>
      <c r="B23" s="21">
        <f>IF((B144+B145)=0,0,B143*100/(B144+B145))</f>
        <v>95.65592730277064</v>
      </c>
      <c r="C23" s="21">
        <f aca="true" t="shared" si="10" ref="C23:L23">IF((C144+C145)=0,0,C143*100/(C144+C145))</f>
        <v>91.1236613332991</v>
      </c>
      <c r="D23" s="21">
        <f t="shared" si="10"/>
        <v>92.94590323917132</v>
      </c>
      <c r="E23" s="21">
        <f t="shared" si="10"/>
        <v>78.28809792140397</v>
      </c>
      <c r="F23" s="21">
        <f t="shared" si="10"/>
        <v>89.61756067408058</v>
      </c>
      <c r="G23" s="21">
        <f t="shared" si="10"/>
        <v>77.7012513606388</v>
      </c>
      <c r="H23" s="21">
        <f t="shared" si="10"/>
        <v>99.9999969041947</v>
      </c>
      <c r="I23" s="21">
        <f t="shared" si="10"/>
        <v>94.10088579188948</v>
      </c>
      <c r="J23" s="21">
        <f t="shared" si="10"/>
        <v>68.72812921230795</v>
      </c>
      <c r="K23" s="21">
        <f t="shared" si="10"/>
        <v>88.10179661316177</v>
      </c>
      <c r="L23" s="21">
        <f t="shared" si="10"/>
        <v>100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0"/>
    </row>
    <row r="24" spans="1:40" ht="9.75">
      <c r="A24" s="20" t="s">
        <v>47</v>
      </c>
      <c r="B24" s="21">
        <f>IF(+B185=0,0,+B194*100/B185)</f>
        <v>86.1034943171695</v>
      </c>
      <c r="C24" s="21">
        <f aca="true" t="shared" si="11" ref="C24:L24">IF(+C185=0,0,+C194*100/C185)</f>
        <v>91.50153447459171</v>
      </c>
      <c r="D24" s="21">
        <f t="shared" si="11"/>
        <v>91.93662427370526</v>
      </c>
      <c r="E24" s="21">
        <f t="shared" si="11"/>
        <v>86.75424254208164</v>
      </c>
      <c r="F24" s="21">
        <f t="shared" si="11"/>
        <v>92.66719320198747</v>
      </c>
      <c r="G24" s="21">
        <f t="shared" si="11"/>
        <v>81.6184448789147</v>
      </c>
      <c r="H24" s="21">
        <f t="shared" si="11"/>
        <v>0</v>
      </c>
      <c r="I24" s="21">
        <f t="shared" si="11"/>
        <v>97.54969988443077</v>
      </c>
      <c r="J24" s="21">
        <f t="shared" si="11"/>
        <v>66.89585318699395</v>
      </c>
      <c r="K24" s="21">
        <f t="shared" si="11"/>
        <v>87.89318546129385</v>
      </c>
      <c r="L24" s="21">
        <f t="shared" si="11"/>
        <v>30.249743951773304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0"/>
    </row>
    <row r="25" spans="1:40" ht="9.75">
      <c r="A25" s="20" t="s">
        <v>48</v>
      </c>
      <c r="B25" s="21">
        <f>IF(+B185=0,0,+(B186+B194)*100/B185)</f>
        <v>86.1034943171695</v>
      </c>
      <c r="C25" s="21">
        <f aca="true" t="shared" si="12" ref="C25:L25">IF(+C185=0,0,+(C186+C194)*100/C185)</f>
        <v>91.28675058269297</v>
      </c>
      <c r="D25" s="21">
        <f t="shared" si="12"/>
        <v>91.93561359921284</v>
      </c>
      <c r="E25" s="21">
        <f t="shared" si="12"/>
        <v>86.75424254208164</v>
      </c>
      <c r="F25" s="21">
        <f t="shared" si="12"/>
        <v>92.66719320198747</v>
      </c>
      <c r="G25" s="21">
        <f t="shared" si="12"/>
        <v>81.6184448789147</v>
      </c>
      <c r="H25" s="21">
        <f t="shared" si="12"/>
        <v>0</v>
      </c>
      <c r="I25" s="21">
        <f t="shared" si="12"/>
        <v>97.54969988443077</v>
      </c>
      <c r="J25" s="21">
        <f t="shared" si="12"/>
        <v>66.89585318699395</v>
      </c>
      <c r="K25" s="21">
        <f t="shared" si="12"/>
        <v>87.95008393487737</v>
      </c>
      <c r="L25" s="21">
        <f t="shared" si="12"/>
        <v>30.249743951773304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10"/>
    </row>
    <row r="26" spans="1:40" ht="9.75">
      <c r="A26" s="20" t="s">
        <v>49</v>
      </c>
      <c r="B26" s="21">
        <f>IF(+B7=0,0,+B184*100/B7)</f>
        <v>11.595322732515413</v>
      </c>
      <c r="C26" s="21">
        <f aca="true" t="shared" si="13" ref="C26:L26">IF(+C7=0,0,+C184*100/C7)</f>
        <v>17.84150023788551</v>
      </c>
      <c r="D26" s="21">
        <f t="shared" si="13"/>
        <v>22.87922043144947</v>
      </c>
      <c r="E26" s="21">
        <f t="shared" si="13"/>
        <v>50.32698769723489</v>
      </c>
      <c r="F26" s="21">
        <f t="shared" si="13"/>
        <v>14.773526009786565</v>
      </c>
      <c r="G26" s="21">
        <f t="shared" si="13"/>
        <v>21.98312968421672</v>
      </c>
      <c r="H26" s="21">
        <f t="shared" si="13"/>
        <v>12.808609633134415</v>
      </c>
      <c r="I26" s="21">
        <f t="shared" si="13"/>
        <v>16.755030927029633</v>
      </c>
      <c r="J26" s="21">
        <f t="shared" si="13"/>
        <v>23.026466382921296</v>
      </c>
      <c r="K26" s="21">
        <f t="shared" si="13"/>
        <v>17.90248284528032</v>
      </c>
      <c r="L26" s="21">
        <f t="shared" si="13"/>
        <v>12.424523872446747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10"/>
    </row>
    <row r="27" spans="1:40" ht="9.75">
      <c r="A27" s="20" t="s">
        <v>50</v>
      </c>
      <c r="B27" s="21">
        <f>IF(+B144=0,0,+B192*100/B144)</f>
        <v>15.418505386716364</v>
      </c>
      <c r="C27" s="21">
        <f aca="true" t="shared" si="14" ref="C27:L27">IF(+C144=0,0,+C192*100/C144)</f>
        <v>23.00755703819096</v>
      </c>
      <c r="D27" s="21">
        <f t="shared" si="14"/>
        <v>28.6056341045387</v>
      </c>
      <c r="E27" s="21">
        <f t="shared" si="14"/>
        <v>67.89744988329326</v>
      </c>
      <c r="F27" s="21">
        <f t="shared" si="14"/>
        <v>18.13919702338526</v>
      </c>
      <c r="G27" s="21">
        <f t="shared" si="14"/>
        <v>29.353201983320467</v>
      </c>
      <c r="H27" s="21">
        <f t="shared" si="14"/>
        <v>9832.020588499514</v>
      </c>
      <c r="I27" s="21">
        <f t="shared" si="14"/>
        <v>21.788524696793793</v>
      </c>
      <c r="J27" s="21">
        <f t="shared" si="14"/>
        <v>32.86953323598456</v>
      </c>
      <c r="K27" s="21">
        <f t="shared" si="14"/>
        <v>23.327485763073973</v>
      </c>
      <c r="L27" s="21">
        <f t="shared" si="14"/>
        <v>2071.4620278213897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10"/>
    </row>
    <row r="28" spans="1:40" ht="9.75">
      <c r="A28" s="11" t="s">
        <v>51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10"/>
    </row>
    <row r="29" spans="1:40" ht="9.75">
      <c r="A29" s="18" t="s">
        <v>52</v>
      </c>
      <c r="B29" s="19">
        <f>IF(B169=0,0,(B8-B169)*100/B169)</f>
        <v>7.5775985859827175</v>
      </c>
      <c r="C29" s="19">
        <f aca="true" t="shared" si="15" ref="C29:L29">IF(C169=0,0,(C8-C169)*100/C169)</f>
        <v>7.928865712173408</v>
      </c>
      <c r="D29" s="19">
        <f t="shared" si="15"/>
        <v>8.075216654235614</v>
      </c>
      <c r="E29" s="19">
        <f t="shared" si="15"/>
        <v>-6.934084383376527</v>
      </c>
      <c r="F29" s="19">
        <f t="shared" si="15"/>
        <v>8.25200504548948</v>
      </c>
      <c r="G29" s="19">
        <f t="shared" si="15"/>
        <v>11.812096175428026</v>
      </c>
      <c r="H29" s="19">
        <f t="shared" si="15"/>
        <v>0.09284455094726696</v>
      </c>
      <c r="I29" s="19">
        <f t="shared" si="15"/>
        <v>7.114331476198899</v>
      </c>
      <c r="J29" s="19">
        <f t="shared" si="15"/>
        <v>-1.2128383016906183</v>
      </c>
      <c r="K29" s="19">
        <f t="shared" si="15"/>
        <v>14.170126902085691</v>
      </c>
      <c r="L29" s="19">
        <f t="shared" si="15"/>
        <v>-34.52863194562121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10"/>
    </row>
    <row r="30" spans="1:40" ht="9.75">
      <c r="A30" s="20" t="s">
        <v>53</v>
      </c>
      <c r="B30" s="21">
        <f>IF(B171=0,0,(B170-B171)*100/B171)</f>
        <v>16.630492292680096</v>
      </c>
      <c r="C30" s="21">
        <f aca="true" t="shared" si="16" ref="C30:L30">IF(C171=0,0,(C170-C171)*100/C171)</f>
        <v>12.575896218308712</v>
      </c>
      <c r="D30" s="21">
        <f t="shared" si="16"/>
        <v>9.402381734546381</v>
      </c>
      <c r="E30" s="21">
        <f t="shared" si="16"/>
        <v>-1.8783664422977986</v>
      </c>
      <c r="F30" s="21">
        <f t="shared" si="16"/>
        <v>11.191216113034544</v>
      </c>
      <c r="G30" s="21">
        <f t="shared" si="16"/>
        <v>22.494441403133546</v>
      </c>
      <c r="H30" s="21">
        <f t="shared" si="16"/>
        <v>-0.24129176554154297</v>
      </c>
      <c r="I30" s="21">
        <f t="shared" si="16"/>
        <v>11.013512418418665</v>
      </c>
      <c r="J30" s="21">
        <f t="shared" si="16"/>
        <v>6.548055050650744</v>
      </c>
      <c r="K30" s="21">
        <f t="shared" si="16"/>
        <v>7.51640650117497</v>
      </c>
      <c r="L30" s="21">
        <f t="shared" si="16"/>
        <v>-11.970084908390792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10"/>
    </row>
    <row r="31" spans="1:40" ht="9.75">
      <c r="A31" s="20" t="s">
        <v>54</v>
      </c>
      <c r="B31" s="21">
        <f>IF(B170=0,0,B172*100/B170)</f>
        <v>2.72583387540018</v>
      </c>
      <c r="C31" s="21">
        <f aca="true" t="shared" si="17" ref="C31:L31">IF(C170=0,0,C172*100/C170)</f>
        <v>2.5211149600789</v>
      </c>
      <c r="D31" s="21">
        <f t="shared" si="17"/>
        <v>5.668300677738075</v>
      </c>
      <c r="E31" s="21">
        <f t="shared" si="17"/>
        <v>0.9955836479024344</v>
      </c>
      <c r="F31" s="21">
        <f t="shared" si="17"/>
        <v>4.310576107630512</v>
      </c>
      <c r="G31" s="21">
        <f t="shared" si="17"/>
        <v>5.0825221206569795</v>
      </c>
      <c r="H31" s="21">
        <f t="shared" si="17"/>
        <v>0</v>
      </c>
      <c r="I31" s="21">
        <f t="shared" si="17"/>
        <v>5.011036384768205</v>
      </c>
      <c r="J31" s="21">
        <f t="shared" si="17"/>
        <v>6.418025846110359</v>
      </c>
      <c r="K31" s="21">
        <f t="shared" si="17"/>
        <v>2.182368799369193</v>
      </c>
      <c r="L31" s="21">
        <f t="shared" si="17"/>
        <v>1.718494317383867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10"/>
    </row>
    <row r="32" spans="1:40" ht="9.75">
      <c r="A32" s="20" t="s">
        <v>55</v>
      </c>
      <c r="B32" s="21">
        <f>IF(B174=0,0,(B173-B174)*100/B174)</f>
        <v>9.08460393032689</v>
      </c>
      <c r="C32" s="21">
        <f aca="true" t="shared" si="18" ref="C32:L32">IF(C174=0,0,(C173-C174)*100/C174)</f>
        <v>8.06926775253239</v>
      </c>
      <c r="D32" s="21">
        <f t="shared" si="18"/>
        <v>9.088848752601677</v>
      </c>
      <c r="E32" s="21">
        <f t="shared" si="18"/>
        <v>-15.135542897023278</v>
      </c>
      <c r="F32" s="21">
        <f t="shared" si="18"/>
        <v>37.404210369718015</v>
      </c>
      <c r="G32" s="21">
        <f t="shared" si="18"/>
        <v>7.319999908070027</v>
      </c>
      <c r="H32" s="21">
        <f t="shared" si="18"/>
        <v>0</v>
      </c>
      <c r="I32" s="21">
        <f t="shared" si="18"/>
        <v>7.554885734659514</v>
      </c>
      <c r="J32" s="21">
        <f t="shared" si="18"/>
        <v>113.56082591085722</v>
      </c>
      <c r="K32" s="21">
        <f t="shared" si="18"/>
        <v>-0.3164779683059634</v>
      </c>
      <c r="L32" s="21">
        <f t="shared" si="18"/>
        <v>0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10"/>
    </row>
    <row r="33" spans="1:40" ht="9.75">
      <c r="A33" s="20" t="s">
        <v>56</v>
      </c>
      <c r="B33" s="21">
        <f>IF(B176=0,0,(B175-B176)*100/B176)</f>
        <v>13.959999988559439</v>
      </c>
      <c r="C33" s="21">
        <f aca="true" t="shared" si="19" ref="C33:L33">IF(C176=0,0,(C175-C176)*100/C176)</f>
        <v>14.42225255889372</v>
      </c>
      <c r="D33" s="21">
        <f t="shared" si="19"/>
        <v>8.605694589961105</v>
      </c>
      <c r="E33" s="21">
        <f t="shared" si="19"/>
        <v>-0.9453720995473749</v>
      </c>
      <c r="F33" s="21">
        <f t="shared" si="19"/>
        <v>102.44926852532443</v>
      </c>
      <c r="G33" s="21">
        <f t="shared" si="19"/>
        <v>12.199999496074843</v>
      </c>
      <c r="H33" s="21">
        <f t="shared" si="19"/>
        <v>0</v>
      </c>
      <c r="I33" s="21">
        <f t="shared" si="19"/>
        <v>-2.490368623865631</v>
      </c>
      <c r="J33" s="21">
        <f t="shared" si="19"/>
        <v>-100</v>
      </c>
      <c r="K33" s="21">
        <f t="shared" si="19"/>
        <v>42.05692641410741</v>
      </c>
      <c r="L33" s="21">
        <f t="shared" si="19"/>
        <v>0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10"/>
    </row>
    <row r="34" spans="1:40" ht="9.75">
      <c r="A34" s="20" t="s">
        <v>57</v>
      </c>
      <c r="B34" s="21">
        <f>IF((B8-B153-B178)=0,0,B170*100/(B8-B153-B178))</f>
        <v>27.717581758473596</v>
      </c>
      <c r="C34" s="21">
        <f aca="true" t="shared" si="20" ref="C34:L34">IF((C8-C153-C178)=0,0,C170*100/(C8-C153-C178))</f>
        <v>30.066566941818753</v>
      </c>
      <c r="D34" s="21">
        <f t="shared" si="20"/>
        <v>33.18022405068356</v>
      </c>
      <c r="E34" s="21">
        <f t="shared" si="20"/>
        <v>27.370836904005355</v>
      </c>
      <c r="F34" s="21">
        <f t="shared" si="20"/>
        <v>31.89925348306272</v>
      </c>
      <c r="G34" s="21">
        <f t="shared" si="20"/>
        <v>30.619735535686967</v>
      </c>
      <c r="H34" s="21">
        <f t="shared" si="20"/>
        <v>67.53053587829541</v>
      </c>
      <c r="I34" s="21">
        <f t="shared" si="20"/>
        <v>34.23492292274706</v>
      </c>
      <c r="J34" s="21">
        <f t="shared" si="20"/>
        <v>34.056380108438525</v>
      </c>
      <c r="K34" s="21">
        <f t="shared" si="20"/>
        <v>34.90374233235622</v>
      </c>
      <c r="L34" s="21">
        <f t="shared" si="20"/>
        <v>50.392901563647754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10"/>
    </row>
    <row r="35" spans="1:40" ht="20.25">
      <c r="A35" s="20" t="s">
        <v>58</v>
      </c>
      <c r="B35" s="21">
        <f>IF((B8-B153-B178)=0,0,B179*100/(B8-B153-B178))</f>
        <v>12.986827010180276</v>
      </c>
      <c r="C35" s="21">
        <f aca="true" t="shared" si="21" ref="C35:L35">IF((C8-C153-C178)=0,0,C179*100/(C8-C153-C178))</f>
        <v>8.7819375492134</v>
      </c>
      <c r="D35" s="21">
        <f t="shared" si="21"/>
        <v>11.513643275347812</v>
      </c>
      <c r="E35" s="21">
        <f t="shared" si="21"/>
        <v>7.818572957225542</v>
      </c>
      <c r="F35" s="21">
        <f t="shared" si="21"/>
        <v>15.003992119366892</v>
      </c>
      <c r="G35" s="21">
        <f t="shared" si="21"/>
        <v>8.63815140803492</v>
      </c>
      <c r="H35" s="21">
        <f t="shared" si="21"/>
        <v>14.116429313437154</v>
      </c>
      <c r="I35" s="21">
        <f t="shared" si="21"/>
        <v>12.176553155671346</v>
      </c>
      <c r="J35" s="21">
        <f t="shared" si="21"/>
        <v>13.883894093344347</v>
      </c>
      <c r="K35" s="21">
        <f t="shared" si="21"/>
        <v>3.08357037133713</v>
      </c>
      <c r="L35" s="21">
        <f t="shared" si="21"/>
        <v>40.06921943492156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10"/>
    </row>
    <row r="36" spans="1:40" ht="9.75">
      <c r="A36" s="20" t="s">
        <v>59</v>
      </c>
      <c r="B36" s="21">
        <f>IF(B144=0,0,B153*100/B144)</f>
        <v>5.47720334862941</v>
      </c>
      <c r="C36" s="21">
        <f aca="true" t="shared" si="22" ref="C36:L36">IF(C144=0,0,C153*100/C144)</f>
        <v>6.914905019898853</v>
      </c>
      <c r="D36" s="21">
        <f t="shared" si="22"/>
        <v>5.842294945568856</v>
      </c>
      <c r="E36" s="21">
        <f t="shared" si="22"/>
        <v>22.747959884776247</v>
      </c>
      <c r="F36" s="21">
        <f t="shared" si="22"/>
        <v>10.317033319568049</v>
      </c>
      <c r="G36" s="21">
        <f t="shared" si="22"/>
        <v>23.16423771328347</v>
      </c>
      <c r="H36" s="21">
        <f t="shared" si="22"/>
        <v>0</v>
      </c>
      <c r="I36" s="21">
        <f t="shared" si="22"/>
        <v>4.864769269884208</v>
      </c>
      <c r="J36" s="21">
        <f t="shared" si="22"/>
        <v>28.677950741206878</v>
      </c>
      <c r="K36" s="21">
        <f t="shared" si="22"/>
        <v>5.897185774491772</v>
      </c>
      <c r="L36" s="21">
        <f t="shared" si="22"/>
        <v>0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10"/>
    </row>
    <row r="37" spans="1:40" ht="9.75">
      <c r="A37" s="20" t="s">
        <v>60</v>
      </c>
      <c r="B37" s="21">
        <f>IF(B173=0,0,B180*100/B173)</f>
        <v>10.672493455272699</v>
      </c>
      <c r="C37" s="21">
        <f aca="true" t="shared" si="23" ref="C37:L37">IF(C173=0,0,C180*100/C173)</f>
        <v>28.356899124485476</v>
      </c>
      <c r="D37" s="21">
        <f t="shared" si="23"/>
        <v>18.15808744787129</v>
      </c>
      <c r="E37" s="21">
        <f t="shared" si="23"/>
        <v>0</v>
      </c>
      <c r="F37" s="21">
        <f t="shared" si="23"/>
        <v>0</v>
      </c>
      <c r="G37" s="21">
        <f t="shared" si="23"/>
        <v>0</v>
      </c>
      <c r="H37" s="21">
        <f t="shared" si="23"/>
        <v>0</v>
      </c>
      <c r="I37" s="21">
        <f t="shared" si="23"/>
        <v>5.706651935466695</v>
      </c>
      <c r="J37" s="21">
        <f t="shared" si="23"/>
        <v>14.245761336889021</v>
      </c>
      <c r="K37" s="21">
        <f t="shared" si="23"/>
        <v>0</v>
      </c>
      <c r="L37" s="21">
        <f t="shared" si="23"/>
        <v>0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10"/>
    </row>
    <row r="38" spans="1:40" ht="9.75">
      <c r="A38" s="20" t="s">
        <v>61</v>
      </c>
      <c r="B38" s="21">
        <f>IF(B175=0,0,B181*100/B175)</f>
        <v>21.781722156939896</v>
      </c>
      <c r="C38" s="21">
        <f aca="true" t="shared" si="24" ref="C38:L38">IF(C175=0,0,C181*100/C175)</f>
        <v>27.2097455459789</v>
      </c>
      <c r="D38" s="21">
        <f t="shared" si="24"/>
        <v>23.676154523473745</v>
      </c>
      <c r="E38" s="21">
        <f t="shared" si="24"/>
        <v>0</v>
      </c>
      <c r="F38" s="21">
        <f t="shared" si="24"/>
        <v>0</v>
      </c>
      <c r="G38" s="21">
        <f t="shared" si="24"/>
        <v>0</v>
      </c>
      <c r="H38" s="21">
        <f t="shared" si="24"/>
        <v>0</v>
      </c>
      <c r="I38" s="21">
        <f t="shared" si="24"/>
        <v>30.744863617643023</v>
      </c>
      <c r="J38" s="21">
        <f t="shared" si="24"/>
        <v>0</v>
      </c>
      <c r="K38" s="21">
        <f t="shared" si="24"/>
        <v>0</v>
      </c>
      <c r="L38" s="21">
        <f t="shared" si="24"/>
        <v>0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10"/>
    </row>
    <row r="39" spans="1:40" ht="9.75">
      <c r="A39" s="20" t="s">
        <v>62</v>
      </c>
      <c r="B39" s="21">
        <f>IF(+B7=0,0,+B170*100/B7)</f>
        <v>24.65716819756937</v>
      </c>
      <c r="C39" s="21">
        <f aca="true" t="shared" si="25" ref="C39:L39">IF(+C7=0,0,+C170*100/C7)</f>
        <v>25.054334246763577</v>
      </c>
      <c r="D39" s="21">
        <f t="shared" si="25"/>
        <v>29.523778616331136</v>
      </c>
      <c r="E39" s="21">
        <f t="shared" si="25"/>
        <v>20.45729054093458</v>
      </c>
      <c r="F39" s="21">
        <f t="shared" si="25"/>
        <v>27.614425824100856</v>
      </c>
      <c r="G39" s="21">
        <f t="shared" si="25"/>
        <v>24.676274936261404</v>
      </c>
      <c r="H39" s="21">
        <f t="shared" si="25"/>
        <v>67.20454952466352</v>
      </c>
      <c r="I39" s="21">
        <f t="shared" si="25"/>
        <v>28.187471144021064</v>
      </c>
      <c r="J39" s="21">
        <f t="shared" si="25"/>
        <v>31.61372273781652</v>
      </c>
      <c r="K39" s="21">
        <f t="shared" si="25"/>
        <v>29.80650982330366</v>
      </c>
      <c r="L39" s="21">
        <f t="shared" si="25"/>
        <v>49.56747412613563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10"/>
    </row>
    <row r="40" spans="1:40" ht="9.75">
      <c r="A40" s="13" t="s">
        <v>63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10"/>
    </row>
    <row r="41" spans="1:40" s="25" customFormat="1" ht="9.75">
      <c r="A41" s="11" t="s">
        <v>64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4"/>
    </row>
    <row r="42" spans="1:40" s="25" customFormat="1" ht="9.75">
      <c r="A42" s="18" t="s">
        <v>65</v>
      </c>
      <c r="B42" s="26">
        <v>6904212611</v>
      </c>
      <c r="C42" s="26">
        <v>7810236131</v>
      </c>
      <c r="D42" s="26">
        <v>4023015060</v>
      </c>
      <c r="E42" s="26">
        <v>287612500</v>
      </c>
      <c r="F42" s="26">
        <v>110162000</v>
      </c>
      <c r="G42" s="26">
        <v>90467795</v>
      </c>
      <c r="H42" s="26">
        <v>3600000</v>
      </c>
      <c r="I42" s="26">
        <v>386739113</v>
      </c>
      <c r="J42" s="26">
        <v>255431619</v>
      </c>
      <c r="K42" s="26">
        <v>324865071</v>
      </c>
      <c r="L42" s="26">
        <v>43277000</v>
      </c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4"/>
    </row>
    <row r="43" spans="1:40" s="25" customFormat="1" ht="9.75">
      <c r="A43" s="20" t="s">
        <v>66</v>
      </c>
      <c r="B43" s="27">
        <v>1061599940</v>
      </c>
      <c r="C43" s="27">
        <v>2346294131</v>
      </c>
      <c r="D43" s="27">
        <v>320318000</v>
      </c>
      <c r="E43" s="27">
        <v>43000000</v>
      </c>
      <c r="F43" s="27">
        <v>12289000</v>
      </c>
      <c r="G43" s="27">
        <v>27777000</v>
      </c>
      <c r="H43" s="27">
        <v>3600000</v>
      </c>
      <c r="I43" s="27">
        <v>96606581</v>
      </c>
      <c r="J43" s="27">
        <v>3460000</v>
      </c>
      <c r="K43" s="27">
        <v>19271275</v>
      </c>
      <c r="L43" s="27">
        <v>0</v>
      </c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4"/>
    </row>
    <row r="44" spans="1:40" s="25" customFormat="1" ht="9.75">
      <c r="A44" s="20" t="s">
        <v>67</v>
      </c>
      <c r="B44" s="27">
        <v>2251668575</v>
      </c>
      <c r="C44" s="27">
        <v>2614216000</v>
      </c>
      <c r="D44" s="27">
        <v>2202697060</v>
      </c>
      <c r="E44" s="27">
        <v>244612500</v>
      </c>
      <c r="F44" s="27">
        <v>65223000</v>
      </c>
      <c r="G44" s="27">
        <v>62690795</v>
      </c>
      <c r="H44" s="27">
        <v>0</v>
      </c>
      <c r="I44" s="27">
        <v>290132532</v>
      </c>
      <c r="J44" s="27">
        <v>251971619</v>
      </c>
      <c r="K44" s="27">
        <v>305593796</v>
      </c>
      <c r="L44" s="27">
        <v>43277000</v>
      </c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4"/>
    </row>
    <row r="45" spans="1:40" ht="9.75">
      <c r="A45" s="20" t="s">
        <v>68</v>
      </c>
      <c r="B45" s="21">
        <f>IF((B43+B50)=0,0,B43*100/(B43+B50))</f>
        <v>22.81762261218069</v>
      </c>
      <c r="C45" s="21">
        <f aca="true" t="shared" si="26" ref="C45:L45">IF((C43+C50)=0,0,C43*100/(C43+C50))</f>
        <v>45.15560124568732</v>
      </c>
      <c r="D45" s="21">
        <f t="shared" si="26"/>
        <v>17.596815501467326</v>
      </c>
      <c r="E45" s="21">
        <f t="shared" si="26"/>
        <v>100</v>
      </c>
      <c r="F45" s="21">
        <f t="shared" si="26"/>
        <v>27.34595785397984</v>
      </c>
      <c r="G45" s="21">
        <f t="shared" si="26"/>
        <v>100</v>
      </c>
      <c r="H45" s="21">
        <f t="shared" si="26"/>
        <v>100</v>
      </c>
      <c r="I45" s="21">
        <f t="shared" si="26"/>
        <v>100</v>
      </c>
      <c r="J45" s="21">
        <f t="shared" si="26"/>
        <v>100</v>
      </c>
      <c r="K45" s="21">
        <f t="shared" si="26"/>
        <v>100</v>
      </c>
      <c r="L45" s="21">
        <f t="shared" si="26"/>
        <v>0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10"/>
    </row>
    <row r="46" spans="1:40" ht="9.75">
      <c r="A46" s="20" t="s">
        <v>69</v>
      </c>
      <c r="B46" s="21">
        <f>IF((B43+B50)=0,0,B50*100/(B43+B50))</f>
        <v>77.18237738781932</v>
      </c>
      <c r="C46" s="21">
        <f aca="true" t="shared" si="27" ref="C46:L46">IF((C43+C50)=0,0,C50*100/(C43+C50))</f>
        <v>54.84439875431268</v>
      </c>
      <c r="D46" s="21">
        <f t="shared" si="27"/>
        <v>82.40318449853267</v>
      </c>
      <c r="E46" s="21">
        <f t="shared" si="27"/>
        <v>0</v>
      </c>
      <c r="F46" s="21">
        <f t="shared" si="27"/>
        <v>72.65404214602016</v>
      </c>
      <c r="G46" s="21">
        <f t="shared" si="27"/>
        <v>0</v>
      </c>
      <c r="H46" s="21">
        <f t="shared" si="27"/>
        <v>0</v>
      </c>
      <c r="I46" s="21">
        <f t="shared" si="27"/>
        <v>0</v>
      </c>
      <c r="J46" s="21">
        <f t="shared" si="27"/>
        <v>0</v>
      </c>
      <c r="K46" s="21">
        <f t="shared" si="27"/>
        <v>0</v>
      </c>
      <c r="L46" s="21">
        <f t="shared" si="27"/>
        <v>0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10"/>
    </row>
    <row r="47" spans="1:40" ht="9.75">
      <c r="A47" s="20" t="s">
        <v>70</v>
      </c>
      <c r="B47" s="21">
        <f>IF((B43+B50+B44)=0,0,B44*100/(B43+B50+B44))</f>
        <v>32.612966921276055</v>
      </c>
      <c r="C47" s="21">
        <f aca="true" t="shared" si="28" ref="C47:L47">IF((C43+C50+C44)=0,0,C44*100/(C43+C50+C44))</f>
        <v>33.471664059218185</v>
      </c>
      <c r="D47" s="21">
        <f t="shared" si="28"/>
        <v>54.75239409121178</v>
      </c>
      <c r="E47" s="21">
        <f t="shared" si="28"/>
        <v>85.04932852362118</v>
      </c>
      <c r="F47" s="21">
        <f t="shared" si="28"/>
        <v>59.206441422632125</v>
      </c>
      <c r="G47" s="21">
        <f t="shared" si="28"/>
        <v>69.29625619813106</v>
      </c>
      <c r="H47" s="21">
        <f t="shared" si="28"/>
        <v>0</v>
      </c>
      <c r="I47" s="21">
        <f t="shared" si="28"/>
        <v>75.0202196383483</v>
      </c>
      <c r="J47" s="21">
        <f t="shared" si="28"/>
        <v>98.6454300319022</v>
      </c>
      <c r="K47" s="21">
        <f t="shared" si="28"/>
        <v>94.06791412179858</v>
      </c>
      <c r="L47" s="21">
        <f t="shared" si="28"/>
        <v>100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10"/>
    </row>
    <row r="48" spans="1:40" ht="9.75">
      <c r="A48" s="11" t="s">
        <v>71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10"/>
    </row>
    <row r="49" spans="1:40" ht="9.75">
      <c r="A49" s="18" t="s">
        <v>72</v>
      </c>
      <c r="B49" s="26">
        <v>11742086000</v>
      </c>
      <c r="C49" s="26">
        <v>21505670268</v>
      </c>
      <c r="D49" s="26">
        <v>11369708432</v>
      </c>
      <c r="E49" s="26">
        <v>178719412</v>
      </c>
      <c r="F49" s="26">
        <v>154535475</v>
      </c>
      <c r="G49" s="26">
        <v>47883541</v>
      </c>
      <c r="H49" s="26">
        <v>0</v>
      </c>
      <c r="I49" s="26">
        <v>348065439</v>
      </c>
      <c r="J49" s="26">
        <v>54184412</v>
      </c>
      <c r="K49" s="26">
        <v>0</v>
      </c>
      <c r="L49" s="26">
        <v>0</v>
      </c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10"/>
    </row>
    <row r="50" spans="1:40" ht="9.75">
      <c r="A50" s="20" t="s">
        <v>73</v>
      </c>
      <c r="B50" s="27">
        <v>3590944096</v>
      </c>
      <c r="C50" s="27">
        <v>2849726000</v>
      </c>
      <c r="D50" s="27">
        <v>1500000000</v>
      </c>
      <c r="E50" s="27">
        <v>0</v>
      </c>
      <c r="F50" s="27">
        <v>32650000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10"/>
    </row>
    <row r="51" spans="1:40" ht="9.75">
      <c r="A51" s="20" t="s">
        <v>74</v>
      </c>
      <c r="B51" s="27">
        <v>992048311</v>
      </c>
      <c r="C51" s="27">
        <v>2876637328</v>
      </c>
      <c r="D51" s="27">
        <v>2453722287</v>
      </c>
      <c r="E51" s="27">
        <v>4326091</v>
      </c>
      <c r="F51" s="27">
        <v>57521642</v>
      </c>
      <c r="G51" s="27">
        <v>13721614</v>
      </c>
      <c r="H51" s="27">
        <v>0</v>
      </c>
      <c r="I51" s="27">
        <v>180649600</v>
      </c>
      <c r="J51" s="27">
        <v>27487532</v>
      </c>
      <c r="K51" s="27">
        <v>10768287</v>
      </c>
      <c r="L51" s="27">
        <v>1485507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10"/>
    </row>
    <row r="52" spans="1:40" ht="9.75">
      <c r="A52" s="20" t="s">
        <v>75</v>
      </c>
      <c r="B52" s="21">
        <f>IF(B49=0,0,B51*100/B49)</f>
        <v>8.44865478757352</v>
      </c>
      <c r="C52" s="21">
        <f aca="true" t="shared" si="29" ref="C52:L52">IF(C49=0,0,C51*100/C49)</f>
        <v>13.376180756757801</v>
      </c>
      <c r="D52" s="21">
        <f t="shared" si="29"/>
        <v>21.58122437066203</v>
      </c>
      <c r="E52" s="21">
        <f t="shared" si="29"/>
        <v>2.420604987218736</v>
      </c>
      <c r="F52" s="21">
        <f t="shared" si="29"/>
        <v>37.22228957461062</v>
      </c>
      <c r="G52" s="21">
        <f t="shared" si="29"/>
        <v>28.656222395916792</v>
      </c>
      <c r="H52" s="21">
        <f t="shared" si="29"/>
        <v>0</v>
      </c>
      <c r="I52" s="21">
        <f t="shared" si="29"/>
        <v>51.90104496413389</v>
      </c>
      <c r="J52" s="21">
        <f t="shared" si="29"/>
        <v>50.72959359603275</v>
      </c>
      <c r="K52" s="21">
        <f t="shared" si="29"/>
        <v>0</v>
      </c>
      <c r="L52" s="21">
        <f t="shared" si="29"/>
        <v>0</v>
      </c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10"/>
    </row>
    <row r="53" spans="1:40" ht="9.75">
      <c r="A53" s="20" t="s">
        <v>76</v>
      </c>
      <c r="B53" s="21">
        <f>IF(B91=0,0,B51*100/B91)</f>
        <v>1.6481212522502249</v>
      </c>
      <c r="C53" s="21">
        <f aca="true" t="shared" si="30" ref="C53:L53">IF(C91=0,0,C51*100/C91)</f>
        <v>3.968558175289632</v>
      </c>
      <c r="D53" s="21">
        <f t="shared" si="30"/>
        <v>6.0205860279231365</v>
      </c>
      <c r="E53" s="21">
        <f t="shared" si="30"/>
        <v>0.04163160189000417</v>
      </c>
      <c r="F53" s="21">
        <f t="shared" si="30"/>
        <v>2.849780601372182</v>
      </c>
      <c r="G53" s="21">
        <f t="shared" si="30"/>
        <v>1.8578037290554543</v>
      </c>
      <c r="H53" s="21">
        <f t="shared" si="30"/>
        <v>0</v>
      </c>
      <c r="I53" s="21">
        <f t="shared" si="30"/>
        <v>3.1169423669402914</v>
      </c>
      <c r="J53" s="21">
        <f t="shared" si="30"/>
        <v>0.8377063894981094</v>
      </c>
      <c r="K53" s="21">
        <f t="shared" si="30"/>
        <v>0.256479407486623</v>
      </c>
      <c r="L53" s="21">
        <f t="shared" si="30"/>
        <v>1.7195286205653357</v>
      </c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10"/>
    </row>
    <row r="54" spans="1:40" ht="9.75">
      <c r="A54" s="20" t="s">
        <v>77</v>
      </c>
      <c r="B54" s="21">
        <f>IF(B8=0,0,B51*100/B8)</f>
        <v>2.8138019768594544</v>
      </c>
      <c r="C54" s="21">
        <f aca="true" t="shared" si="31" ref="C54:L54">IF(C8=0,0,C51*100/C8)</f>
        <v>5.629687146074781</v>
      </c>
      <c r="D54" s="21">
        <f t="shared" si="31"/>
        <v>7.569250833708929</v>
      </c>
      <c r="E54" s="21">
        <f t="shared" si="31"/>
        <v>0.07926368994782847</v>
      </c>
      <c r="F54" s="21">
        <f t="shared" si="31"/>
        <v>5.183254068995108</v>
      </c>
      <c r="G54" s="21">
        <f t="shared" si="31"/>
        <v>1.6788312682014463</v>
      </c>
      <c r="H54" s="21">
        <f t="shared" si="31"/>
        <v>0</v>
      </c>
      <c r="I54" s="21">
        <f t="shared" si="31"/>
        <v>6.692799151840377</v>
      </c>
      <c r="J54" s="21">
        <f t="shared" si="31"/>
        <v>1.9815274180481186</v>
      </c>
      <c r="K54" s="21">
        <f t="shared" si="31"/>
        <v>0.6089565620003383</v>
      </c>
      <c r="L54" s="21">
        <f t="shared" si="31"/>
        <v>0.43411342422356336</v>
      </c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10"/>
    </row>
    <row r="55" spans="1:40" ht="9.75">
      <c r="A55" s="20" t="s">
        <v>78</v>
      </c>
      <c r="B55" s="21">
        <f>IF(B91=0,0,B49*100/B91)</f>
        <v>19.507499047946904</v>
      </c>
      <c r="C55" s="21">
        <f aca="true" t="shared" si="32" ref="C55:L55">IF(C91=0,0,C49*100/C91)</f>
        <v>29.668843801207384</v>
      </c>
      <c r="D55" s="21">
        <f t="shared" si="32"/>
        <v>27.89733299889902</v>
      </c>
      <c r="E55" s="21">
        <f t="shared" si="32"/>
        <v>1.7198841657282833</v>
      </c>
      <c r="F55" s="21">
        <f t="shared" si="32"/>
        <v>7.656113135275863</v>
      </c>
      <c r="G55" s="21">
        <f t="shared" si="32"/>
        <v>6.483072693210852</v>
      </c>
      <c r="H55" s="21">
        <f t="shared" si="32"/>
        <v>0</v>
      </c>
      <c r="I55" s="21">
        <f t="shared" si="32"/>
        <v>6.00554838364863</v>
      </c>
      <c r="J55" s="21">
        <f t="shared" si="32"/>
        <v>1.6513169732225517</v>
      </c>
      <c r="K55" s="21">
        <f t="shared" si="32"/>
        <v>0</v>
      </c>
      <c r="L55" s="21">
        <f t="shared" si="32"/>
        <v>0</v>
      </c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10"/>
    </row>
    <row r="56" spans="1:40" ht="9.75">
      <c r="A56" s="20" t="s">
        <v>79</v>
      </c>
      <c r="B56" s="21">
        <f>IF(+(B7-B165)=0,0,+B51*100/(B7-B165))</f>
        <v>3.385448229949693</v>
      </c>
      <c r="C56" s="21">
        <f aca="true" t="shared" si="33" ref="C56:L56">IF(+(C7-C165)=0,0,+C51*100/(C7-C165))</f>
        <v>6.42020469368485</v>
      </c>
      <c r="D56" s="21">
        <f t="shared" si="33"/>
        <v>8.735177231560922</v>
      </c>
      <c r="E56" s="21">
        <f t="shared" si="33"/>
        <v>0.09210509739652294</v>
      </c>
      <c r="F56" s="21">
        <f t="shared" si="33"/>
        <v>6.216698550708351</v>
      </c>
      <c r="G56" s="21">
        <f t="shared" si="33"/>
        <v>2.067015226776199</v>
      </c>
      <c r="H56" s="21">
        <f t="shared" si="33"/>
        <v>0</v>
      </c>
      <c r="I56" s="21">
        <f t="shared" si="33"/>
        <v>7.511500668336057</v>
      </c>
      <c r="J56" s="21">
        <f t="shared" si="33"/>
        <v>2.8164020506969196</v>
      </c>
      <c r="K56" s="21">
        <f t="shared" si="33"/>
        <v>0.7370900392119396</v>
      </c>
      <c r="L56" s="21">
        <f t="shared" si="33"/>
        <v>1.1894781286390312</v>
      </c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10"/>
    </row>
    <row r="57" spans="1:40" ht="9.75">
      <c r="A57" s="20" t="s">
        <v>80</v>
      </c>
      <c r="B57" s="21">
        <f>IF(+(B42-B44-B187)=0,0,+B193*100/(B42-B44-B187))</f>
        <v>72.55143473939168</v>
      </c>
      <c r="C57" s="21">
        <f aca="true" t="shared" si="34" ref="C57:L57">IF(+(C42-C44-C187)=0,0,+C193*100/(C42-C44-C187))</f>
        <v>60.21299959137791</v>
      </c>
      <c r="D57" s="21">
        <f t="shared" si="34"/>
        <v>90.23544231609114</v>
      </c>
      <c r="E57" s="21">
        <f t="shared" si="34"/>
        <v>0</v>
      </c>
      <c r="F57" s="21">
        <f t="shared" si="34"/>
        <v>70.9851131533857</v>
      </c>
      <c r="G57" s="21">
        <f t="shared" si="34"/>
        <v>0</v>
      </c>
      <c r="H57" s="21">
        <f t="shared" si="34"/>
        <v>0</v>
      </c>
      <c r="I57" s="21">
        <f t="shared" si="34"/>
        <v>103.51261680609522</v>
      </c>
      <c r="J57" s="21">
        <f t="shared" si="34"/>
        <v>0</v>
      </c>
      <c r="K57" s="21">
        <f t="shared" si="34"/>
        <v>0</v>
      </c>
      <c r="L57" s="21">
        <f t="shared" si="34"/>
        <v>0</v>
      </c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10"/>
    </row>
    <row r="58" spans="1:40" ht="9.75">
      <c r="A58" s="20" t="s">
        <v>81</v>
      </c>
      <c r="B58" s="21">
        <f>IF(B188=0,0,B49*100/B188)</f>
        <v>21.50868718231705</v>
      </c>
      <c r="C58" s="21">
        <f aca="true" t="shared" si="35" ref="C58:L58">IF(C188=0,0,C49*100/C188)</f>
        <v>41.619432888921125</v>
      </c>
      <c r="D58" s="21">
        <f t="shared" si="35"/>
        <v>40.86146978427965</v>
      </c>
      <c r="E58" s="21">
        <f t="shared" si="35"/>
        <v>1.5590300130467636</v>
      </c>
      <c r="F58" s="21">
        <f t="shared" si="35"/>
        <v>7.743286478768276</v>
      </c>
      <c r="G58" s="21">
        <f t="shared" si="35"/>
        <v>5.814235145212923</v>
      </c>
      <c r="H58" s="21">
        <f t="shared" si="35"/>
        <v>0</v>
      </c>
      <c r="I58" s="21">
        <f t="shared" si="35"/>
        <v>5.834476051934075</v>
      </c>
      <c r="J58" s="21">
        <f t="shared" si="35"/>
        <v>1.9389303330684795</v>
      </c>
      <c r="K58" s="21">
        <f t="shared" si="35"/>
        <v>0</v>
      </c>
      <c r="L58" s="21">
        <f t="shared" si="35"/>
        <v>0</v>
      </c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10"/>
    </row>
    <row r="59" spans="1:40" ht="9.75">
      <c r="A59" s="20" t="s">
        <v>82</v>
      </c>
      <c r="B59" s="28">
        <f>IF(B190=0,0,B189/B190)</f>
        <v>1.4893582497419062</v>
      </c>
      <c r="C59" s="28">
        <f aca="true" t="shared" si="36" ref="C59:L59">IF(C190=0,0,C189/C190)</f>
        <v>1.1102755300632638</v>
      </c>
      <c r="D59" s="28">
        <f t="shared" si="36"/>
        <v>0.9986681700954164</v>
      </c>
      <c r="E59" s="28">
        <f t="shared" si="36"/>
        <v>1.7555959185527592</v>
      </c>
      <c r="F59" s="28">
        <f t="shared" si="36"/>
        <v>1.8425873703827296</v>
      </c>
      <c r="G59" s="28">
        <f t="shared" si="36"/>
        <v>1.276281460555993</v>
      </c>
      <c r="H59" s="28">
        <f t="shared" si="36"/>
        <v>0.4384459447294452</v>
      </c>
      <c r="I59" s="28">
        <f t="shared" si="36"/>
        <v>1.4112344781739996</v>
      </c>
      <c r="J59" s="28">
        <f t="shared" si="36"/>
        <v>0.508600361308201</v>
      </c>
      <c r="K59" s="28">
        <f t="shared" si="36"/>
        <v>0.8805902923903607</v>
      </c>
      <c r="L59" s="28">
        <f t="shared" si="36"/>
        <v>1.7817873501962342</v>
      </c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10"/>
    </row>
    <row r="60" spans="1:40" ht="9.75">
      <c r="A60" s="20" t="s">
        <v>83</v>
      </c>
      <c r="B60" s="28">
        <f>IF(B190=0,0,B191/B190)</f>
        <v>1.134280383873466</v>
      </c>
      <c r="C60" s="28">
        <f aca="true" t="shared" si="37" ref="C60:L60">IF(C190=0,0,C191/C190)</f>
        <v>0.4647298129526828</v>
      </c>
      <c r="D60" s="28">
        <f t="shared" si="37"/>
        <v>0.26485938783022694</v>
      </c>
      <c r="E60" s="28">
        <f t="shared" si="37"/>
        <v>0.019380031900831846</v>
      </c>
      <c r="F60" s="28">
        <f t="shared" si="37"/>
        <v>0.8284822441396185</v>
      </c>
      <c r="G60" s="28">
        <f t="shared" si="37"/>
        <v>0.040349714384596246</v>
      </c>
      <c r="H60" s="28">
        <f t="shared" si="37"/>
        <v>0.1409127242727519</v>
      </c>
      <c r="I60" s="28">
        <f t="shared" si="37"/>
        <v>0.5603415923727255</v>
      </c>
      <c r="J60" s="28">
        <f t="shared" si="37"/>
        <v>0</v>
      </c>
      <c r="K60" s="28">
        <f t="shared" si="37"/>
        <v>0.3004395217803299</v>
      </c>
      <c r="L60" s="28">
        <f t="shared" si="37"/>
        <v>0</v>
      </c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10"/>
    </row>
    <row r="61" spans="1:40" ht="9.75">
      <c r="A61" s="20" t="s">
        <v>84</v>
      </c>
      <c r="B61" s="21">
        <f>IF(B7=0,0,(B178+B183)*100/B7)</f>
        <v>9.562886948744362</v>
      </c>
      <c r="C61" s="21">
        <f aca="true" t="shared" si="38" ref="C61:L61">IF(C7=0,0,(C178+C183)*100/C7)</f>
        <v>12.029519095312327</v>
      </c>
      <c r="D61" s="21">
        <f t="shared" si="38"/>
        <v>10.292294424988258</v>
      </c>
      <c r="E61" s="21">
        <f t="shared" si="38"/>
        <v>7.843994490196366</v>
      </c>
      <c r="F61" s="21">
        <f t="shared" si="38"/>
        <v>13.701124789230969</v>
      </c>
      <c r="G61" s="21">
        <f t="shared" si="38"/>
        <v>6.098363990192889</v>
      </c>
      <c r="H61" s="21">
        <f t="shared" si="38"/>
        <v>3.2181553714214446</v>
      </c>
      <c r="I61" s="21">
        <f t="shared" si="38"/>
        <v>12.00406558633442</v>
      </c>
      <c r="J61" s="21">
        <f t="shared" si="38"/>
        <v>4.23480574787968</v>
      </c>
      <c r="K61" s="21">
        <f t="shared" si="38"/>
        <v>10.57111014149365</v>
      </c>
      <c r="L61" s="21">
        <f t="shared" si="38"/>
        <v>2.840445452466536</v>
      </c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10"/>
    </row>
    <row r="62" spans="1:40" ht="9.75">
      <c r="A62" s="20" t="s">
        <v>85</v>
      </c>
      <c r="B62" s="28">
        <f>IF(+(B182+B195)=0,0,+(B7-B165)/(B182+B195))</f>
        <v>33.73354422569026</v>
      </c>
      <c r="C62" s="28">
        <f aca="true" t="shared" si="39" ref="C62:L62">IF(+(C182+C195)=0,0,+(C7-C165)/(C182+C195))</f>
        <v>38.02941908960505</v>
      </c>
      <c r="D62" s="28">
        <f t="shared" si="39"/>
        <v>23.48444613880977</v>
      </c>
      <c r="E62" s="28">
        <f t="shared" si="39"/>
        <v>64.96628212424434</v>
      </c>
      <c r="F62" s="28">
        <f t="shared" si="39"/>
        <v>20.086065530265163</v>
      </c>
      <c r="G62" s="28">
        <f t="shared" si="39"/>
        <v>51.251527635559775</v>
      </c>
      <c r="H62" s="28">
        <f t="shared" si="39"/>
        <v>58.76506547619048</v>
      </c>
      <c r="I62" s="28">
        <f t="shared" si="39"/>
        <v>13.191360693431127</v>
      </c>
      <c r="J62" s="28">
        <f t="shared" si="39"/>
        <v>12.028227069289747</v>
      </c>
      <c r="K62" s="28">
        <f t="shared" si="39"/>
        <v>50.022667451368825</v>
      </c>
      <c r="L62" s="28">
        <f t="shared" si="39"/>
        <v>0</v>
      </c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10"/>
    </row>
    <row r="63" spans="1:40" ht="9.75">
      <c r="A63" s="11" t="s">
        <v>86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10"/>
    </row>
    <row r="64" spans="1:40" ht="9.75">
      <c r="A64" s="13" t="s">
        <v>87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10"/>
    </row>
    <row r="65" spans="1:40" ht="9.75">
      <c r="A65" s="11" t="s">
        <v>88</v>
      </c>
      <c r="B65" s="15">
        <v>1768254890</v>
      </c>
      <c r="C65" s="15">
        <v>2038048197</v>
      </c>
      <c r="D65" s="15">
        <v>1490269446</v>
      </c>
      <c r="E65" s="15">
        <v>0</v>
      </c>
      <c r="F65" s="15">
        <v>73590000</v>
      </c>
      <c r="G65" s="15">
        <v>43884000</v>
      </c>
      <c r="H65" s="15">
        <v>0</v>
      </c>
      <c r="I65" s="15">
        <v>115641766</v>
      </c>
      <c r="J65" s="15">
        <v>200986552</v>
      </c>
      <c r="K65" s="15">
        <v>220002239</v>
      </c>
      <c r="L65" s="15">
        <v>0</v>
      </c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10"/>
    </row>
    <row r="66" spans="1:40" ht="9.75">
      <c r="A66" s="20" t="s">
        <v>89</v>
      </c>
      <c r="B66" s="27">
        <v>736700000</v>
      </c>
      <c r="C66" s="27">
        <v>1041191420</v>
      </c>
      <c r="D66" s="27">
        <v>983154020</v>
      </c>
      <c r="E66" s="27">
        <v>0</v>
      </c>
      <c r="F66" s="27">
        <v>18090000</v>
      </c>
      <c r="G66" s="27">
        <v>17884000</v>
      </c>
      <c r="H66" s="27">
        <v>0</v>
      </c>
      <c r="I66" s="27">
        <v>25000000</v>
      </c>
      <c r="J66" s="27">
        <v>16000000</v>
      </c>
      <c r="K66" s="27">
        <v>75000000</v>
      </c>
      <c r="L66" s="27">
        <v>0</v>
      </c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10"/>
    </row>
    <row r="67" spans="1:40" ht="9.75">
      <c r="A67" s="20" t="s">
        <v>90</v>
      </c>
      <c r="B67" s="27">
        <v>481870000</v>
      </c>
      <c r="C67" s="27">
        <v>540383777</v>
      </c>
      <c r="D67" s="27">
        <v>327900872</v>
      </c>
      <c r="E67" s="27">
        <v>0</v>
      </c>
      <c r="F67" s="27">
        <v>35755000</v>
      </c>
      <c r="G67" s="27">
        <v>25600000</v>
      </c>
      <c r="H67" s="27">
        <v>0</v>
      </c>
      <c r="I67" s="27">
        <v>41885000</v>
      </c>
      <c r="J67" s="27">
        <v>168980436</v>
      </c>
      <c r="K67" s="27">
        <v>145002239</v>
      </c>
      <c r="L67" s="27">
        <v>0</v>
      </c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10"/>
    </row>
    <row r="68" spans="1:40" ht="9.75">
      <c r="A68" s="20" t="s">
        <v>91</v>
      </c>
      <c r="B68" s="27">
        <v>384184890</v>
      </c>
      <c r="C68" s="27">
        <v>360256000</v>
      </c>
      <c r="D68" s="27">
        <v>167214554</v>
      </c>
      <c r="E68" s="27">
        <v>0</v>
      </c>
      <c r="F68" s="27">
        <v>12690000</v>
      </c>
      <c r="G68" s="27">
        <v>400000</v>
      </c>
      <c r="H68" s="27">
        <v>0</v>
      </c>
      <c r="I68" s="27">
        <v>20500000</v>
      </c>
      <c r="J68" s="27">
        <v>16006116</v>
      </c>
      <c r="K68" s="27">
        <v>0</v>
      </c>
      <c r="L68" s="27">
        <v>0</v>
      </c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10"/>
    </row>
    <row r="69" spans="1:40" ht="9.75">
      <c r="A69" s="20" t="s">
        <v>92</v>
      </c>
      <c r="B69" s="27">
        <v>165500000</v>
      </c>
      <c r="C69" s="27">
        <v>96217000</v>
      </c>
      <c r="D69" s="27">
        <v>12000000</v>
      </c>
      <c r="E69" s="27">
        <v>0</v>
      </c>
      <c r="F69" s="27">
        <v>7055000</v>
      </c>
      <c r="G69" s="27">
        <v>0</v>
      </c>
      <c r="H69" s="27">
        <v>0</v>
      </c>
      <c r="I69" s="27">
        <v>28256766</v>
      </c>
      <c r="J69" s="27">
        <v>0</v>
      </c>
      <c r="K69" s="27">
        <v>0</v>
      </c>
      <c r="L69" s="27">
        <v>0</v>
      </c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10"/>
    </row>
    <row r="70" spans="1:40" ht="9.75">
      <c r="A70" s="11" t="s">
        <v>93</v>
      </c>
      <c r="B70" s="15">
        <v>1669048000</v>
      </c>
      <c r="C70" s="15">
        <v>2814165000</v>
      </c>
      <c r="D70" s="15">
        <v>1012823095</v>
      </c>
      <c r="E70" s="15">
        <v>244612500</v>
      </c>
      <c r="F70" s="15">
        <v>20465520</v>
      </c>
      <c r="G70" s="15">
        <v>30129623</v>
      </c>
      <c r="H70" s="15">
        <v>0</v>
      </c>
      <c r="I70" s="15">
        <v>89075555</v>
      </c>
      <c r="J70" s="15">
        <v>33612331</v>
      </c>
      <c r="K70" s="15">
        <v>75334557</v>
      </c>
      <c r="L70" s="15">
        <v>43277000</v>
      </c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10"/>
    </row>
    <row r="71" spans="1:40" ht="9.75">
      <c r="A71" s="20" t="s">
        <v>94</v>
      </c>
      <c r="B71" s="27">
        <v>189250000</v>
      </c>
      <c r="C71" s="27">
        <v>431069000</v>
      </c>
      <c r="D71" s="27">
        <v>9000000</v>
      </c>
      <c r="E71" s="27">
        <v>244612500</v>
      </c>
      <c r="F71" s="27">
        <v>20000</v>
      </c>
      <c r="G71" s="27">
        <v>2460000</v>
      </c>
      <c r="H71" s="27">
        <v>0</v>
      </c>
      <c r="I71" s="27">
        <v>19357282</v>
      </c>
      <c r="J71" s="27">
        <v>3674000</v>
      </c>
      <c r="K71" s="27">
        <v>0</v>
      </c>
      <c r="L71" s="27">
        <v>43277000</v>
      </c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10"/>
    </row>
    <row r="72" spans="1:40" ht="9.75">
      <c r="A72" s="20" t="s">
        <v>95</v>
      </c>
      <c r="B72" s="27">
        <v>1428498000</v>
      </c>
      <c r="C72" s="27">
        <v>2343656000</v>
      </c>
      <c r="D72" s="27">
        <v>1000573095</v>
      </c>
      <c r="E72" s="27">
        <v>0</v>
      </c>
      <c r="F72" s="27">
        <v>20445520</v>
      </c>
      <c r="G72" s="27">
        <v>27669623</v>
      </c>
      <c r="H72" s="27">
        <v>0</v>
      </c>
      <c r="I72" s="27">
        <v>69718273</v>
      </c>
      <c r="J72" s="27">
        <v>29938331</v>
      </c>
      <c r="K72" s="27">
        <v>75334557</v>
      </c>
      <c r="L72" s="27">
        <v>0</v>
      </c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10"/>
    </row>
    <row r="73" spans="1:40" ht="9.75">
      <c r="A73" s="20" t="s">
        <v>96</v>
      </c>
      <c r="B73" s="27">
        <v>51300000</v>
      </c>
      <c r="C73" s="27">
        <v>39440000</v>
      </c>
      <c r="D73" s="27">
        <v>3250000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10"/>
    </row>
    <row r="74" spans="1:40" ht="9.75">
      <c r="A74" s="11" t="s">
        <v>97</v>
      </c>
      <c r="B74" s="15">
        <v>1498253546</v>
      </c>
      <c r="C74" s="15">
        <v>1081825000</v>
      </c>
      <c r="D74" s="15">
        <v>377761050</v>
      </c>
      <c r="E74" s="15">
        <v>43000000</v>
      </c>
      <c r="F74" s="15">
        <v>5729000</v>
      </c>
      <c r="G74" s="15">
        <v>5100000</v>
      </c>
      <c r="H74" s="15">
        <v>3600000</v>
      </c>
      <c r="I74" s="15">
        <v>32159081</v>
      </c>
      <c r="J74" s="15">
        <v>1460000</v>
      </c>
      <c r="K74" s="15">
        <v>-454</v>
      </c>
      <c r="L74" s="15">
        <v>0</v>
      </c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10"/>
    </row>
    <row r="75" spans="1:40" ht="9.75">
      <c r="A75" s="11" t="s">
        <v>98</v>
      </c>
      <c r="B75" s="15">
        <v>1968656175</v>
      </c>
      <c r="C75" s="15">
        <v>1876197934</v>
      </c>
      <c r="D75" s="15">
        <v>1030613469</v>
      </c>
      <c r="E75" s="15">
        <v>0</v>
      </c>
      <c r="F75" s="15">
        <v>10377480</v>
      </c>
      <c r="G75" s="15">
        <v>11354172</v>
      </c>
      <c r="H75" s="15">
        <v>0</v>
      </c>
      <c r="I75" s="15">
        <v>148862711</v>
      </c>
      <c r="J75" s="15">
        <v>19372736</v>
      </c>
      <c r="K75" s="15">
        <v>24257454</v>
      </c>
      <c r="L75" s="15">
        <v>0</v>
      </c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10"/>
    </row>
    <row r="76" spans="1:40" ht="9.75">
      <c r="A76" s="11" t="s">
        <v>99</v>
      </c>
      <c r="B76" s="15">
        <v>0</v>
      </c>
      <c r="C76" s="15">
        <v>0</v>
      </c>
      <c r="D76" s="15">
        <v>111548000</v>
      </c>
      <c r="E76" s="15">
        <v>0</v>
      </c>
      <c r="F76" s="15">
        <v>0</v>
      </c>
      <c r="G76" s="15">
        <v>0</v>
      </c>
      <c r="H76" s="15">
        <v>0</v>
      </c>
      <c r="I76" s="15">
        <v>1000000</v>
      </c>
      <c r="J76" s="15">
        <v>0</v>
      </c>
      <c r="K76" s="15">
        <v>5271275</v>
      </c>
      <c r="L76" s="15">
        <v>0</v>
      </c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10"/>
    </row>
    <row r="77" spans="1:40" ht="9.75">
      <c r="A77" s="11" t="s">
        <v>100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10"/>
    </row>
    <row r="78" spans="1:40" ht="9.75">
      <c r="A78" s="13" t="s">
        <v>88</v>
      </c>
      <c r="B78" s="29">
        <f>IF(B42=0,0,B65*100/B42)</f>
        <v>25.61124620036705</v>
      </c>
      <c r="C78" s="29">
        <f aca="true" t="shared" si="40" ref="C78:L78">IF(C42=0,0,C65*100/C42)</f>
        <v>26.094578484134182</v>
      </c>
      <c r="D78" s="29">
        <f t="shared" si="40"/>
        <v>37.04359600383897</v>
      </c>
      <c r="E78" s="29">
        <f t="shared" si="40"/>
        <v>0</v>
      </c>
      <c r="F78" s="29">
        <f t="shared" si="40"/>
        <v>66.80161943319838</v>
      </c>
      <c r="G78" s="29">
        <f t="shared" si="40"/>
        <v>48.50786956839171</v>
      </c>
      <c r="H78" s="29">
        <f t="shared" si="40"/>
        <v>0</v>
      </c>
      <c r="I78" s="29">
        <f t="shared" si="40"/>
        <v>29.901750847734917</v>
      </c>
      <c r="J78" s="29">
        <f t="shared" si="40"/>
        <v>78.68507148286916</v>
      </c>
      <c r="K78" s="29">
        <f t="shared" si="40"/>
        <v>67.72111212904142</v>
      </c>
      <c r="L78" s="29">
        <f t="shared" si="40"/>
        <v>0</v>
      </c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10"/>
    </row>
    <row r="79" spans="1:40" ht="9.75">
      <c r="A79" s="20" t="s">
        <v>101</v>
      </c>
      <c r="B79" s="21">
        <f>IF(B42=0,0,B66*100/B42)</f>
        <v>10.670297128832146</v>
      </c>
      <c r="C79" s="21">
        <f aca="true" t="shared" si="41" ref="C79:L79">IF(C42=0,0,C66*100/C42)</f>
        <v>13.331113202421049</v>
      </c>
      <c r="D79" s="21">
        <f t="shared" si="41"/>
        <v>24.43823861797823</v>
      </c>
      <c r="E79" s="21">
        <f t="shared" si="41"/>
        <v>0</v>
      </c>
      <c r="F79" s="21">
        <f t="shared" si="41"/>
        <v>16.42127049254734</v>
      </c>
      <c r="G79" s="21">
        <f t="shared" si="41"/>
        <v>19.76836066359305</v>
      </c>
      <c r="H79" s="21">
        <f t="shared" si="41"/>
        <v>0</v>
      </c>
      <c r="I79" s="21">
        <f t="shared" si="41"/>
        <v>6.46430608119019</v>
      </c>
      <c r="J79" s="21">
        <f t="shared" si="41"/>
        <v>6.2639073669262535</v>
      </c>
      <c r="K79" s="21">
        <f t="shared" si="41"/>
        <v>23.08650781357778</v>
      </c>
      <c r="L79" s="21">
        <f t="shared" si="41"/>
        <v>0</v>
      </c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10"/>
    </row>
    <row r="80" spans="1:40" ht="9.75">
      <c r="A80" s="20" t="s">
        <v>102</v>
      </c>
      <c r="B80" s="21">
        <f>IF(B42=0,0,B67*100/B42)</f>
        <v>6.979362124976716</v>
      </c>
      <c r="C80" s="21">
        <f aca="true" t="shared" si="42" ref="C80:L80">IF(C42=0,0,C67*100/C42)</f>
        <v>6.918917276458974</v>
      </c>
      <c r="D80" s="21">
        <f t="shared" si="42"/>
        <v>8.150625019037339</v>
      </c>
      <c r="E80" s="21">
        <f t="shared" si="42"/>
        <v>0</v>
      </c>
      <c r="F80" s="21">
        <f t="shared" si="42"/>
        <v>32.45674552023384</v>
      </c>
      <c r="G80" s="21">
        <f t="shared" si="42"/>
        <v>28.297362613955606</v>
      </c>
      <c r="H80" s="21">
        <f t="shared" si="42"/>
        <v>0</v>
      </c>
      <c r="I80" s="21">
        <f t="shared" si="42"/>
        <v>10.830298408426044</v>
      </c>
      <c r="J80" s="21">
        <f t="shared" si="42"/>
        <v>66.15486237042565</v>
      </c>
      <c r="K80" s="21">
        <f t="shared" si="42"/>
        <v>44.63460431546363</v>
      </c>
      <c r="L80" s="21">
        <f t="shared" si="42"/>
        <v>0</v>
      </c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10"/>
    </row>
    <row r="81" spans="1:40" ht="9.75">
      <c r="A81" s="20" t="s">
        <v>103</v>
      </c>
      <c r="B81" s="21">
        <f>IF(B42=0,0,B68*100/B42)</f>
        <v>5.564499699616797</v>
      </c>
      <c r="C81" s="21">
        <f aca="true" t="shared" si="43" ref="C81:L81">IF(C42=0,0,C68*100/C42)</f>
        <v>4.612613421124233</v>
      </c>
      <c r="D81" s="21">
        <f t="shared" si="43"/>
        <v>4.156448621397902</v>
      </c>
      <c r="E81" s="21">
        <f t="shared" si="43"/>
        <v>0</v>
      </c>
      <c r="F81" s="21">
        <f t="shared" si="43"/>
        <v>11.519398703727239</v>
      </c>
      <c r="G81" s="21">
        <f t="shared" si="43"/>
        <v>0.44214629084305634</v>
      </c>
      <c r="H81" s="21">
        <f t="shared" si="43"/>
        <v>0</v>
      </c>
      <c r="I81" s="21">
        <f t="shared" si="43"/>
        <v>5.300730986575956</v>
      </c>
      <c r="J81" s="21">
        <f t="shared" si="43"/>
        <v>6.266301745517261</v>
      </c>
      <c r="K81" s="21">
        <f t="shared" si="43"/>
        <v>0</v>
      </c>
      <c r="L81" s="21">
        <f t="shared" si="43"/>
        <v>0</v>
      </c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10"/>
    </row>
    <row r="82" spans="1:40" ht="9.75">
      <c r="A82" s="20" t="s">
        <v>104</v>
      </c>
      <c r="B82" s="21">
        <f>IF(B42=0,0,B69*100/B42)</f>
        <v>2.3970872469413878</v>
      </c>
      <c r="C82" s="21">
        <f aca="true" t="shared" si="44" ref="C82:L82">IF(C42=0,0,C69*100/C42)</f>
        <v>1.2319345841299252</v>
      </c>
      <c r="D82" s="21">
        <f t="shared" si="44"/>
        <v>0.29828374542550185</v>
      </c>
      <c r="E82" s="21">
        <f t="shared" si="44"/>
        <v>0</v>
      </c>
      <c r="F82" s="21">
        <f t="shared" si="44"/>
        <v>6.404204716689966</v>
      </c>
      <c r="G82" s="21">
        <f t="shared" si="44"/>
        <v>0</v>
      </c>
      <c r="H82" s="21">
        <f t="shared" si="44"/>
        <v>0</v>
      </c>
      <c r="I82" s="21">
        <f t="shared" si="44"/>
        <v>7.306415371542728</v>
      </c>
      <c r="J82" s="21">
        <f t="shared" si="44"/>
        <v>0</v>
      </c>
      <c r="K82" s="21">
        <f t="shared" si="44"/>
        <v>0</v>
      </c>
      <c r="L82" s="21">
        <f t="shared" si="44"/>
        <v>0</v>
      </c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10"/>
    </row>
    <row r="83" spans="1:40" ht="9.75">
      <c r="A83" s="11" t="s">
        <v>93</v>
      </c>
      <c r="B83" s="30">
        <f>IF(B42=0,0,B70*100/B42)</f>
        <v>24.17434244914217</v>
      </c>
      <c r="C83" s="30">
        <f aca="true" t="shared" si="45" ref="C83:L83">IF(C42=0,0,C70*100/C42)</f>
        <v>36.03175310961671</v>
      </c>
      <c r="D83" s="30">
        <f t="shared" si="45"/>
        <v>25.175722185837405</v>
      </c>
      <c r="E83" s="30">
        <f t="shared" si="45"/>
        <v>85.04932852362118</v>
      </c>
      <c r="F83" s="30">
        <f t="shared" si="45"/>
        <v>18.5776583576914</v>
      </c>
      <c r="G83" s="30">
        <f t="shared" si="45"/>
        <v>33.3042526348741</v>
      </c>
      <c r="H83" s="30">
        <f t="shared" si="45"/>
        <v>0</v>
      </c>
      <c r="I83" s="30">
        <f t="shared" si="45"/>
        <v>23.03246607487565</v>
      </c>
      <c r="J83" s="30">
        <f t="shared" si="45"/>
        <v>13.15903298565398</v>
      </c>
      <c r="K83" s="30">
        <f t="shared" si="45"/>
        <v>23.189491184172276</v>
      </c>
      <c r="L83" s="30">
        <f t="shared" si="45"/>
        <v>100</v>
      </c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10"/>
    </row>
    <row r="84" spans="1:40" ht="9.75">
      <c r="A84" s="20" t="s">
        <v>105</v>
      </c>
      <c r="B84" s="21">
        <f>IF(B42=0,0,B71*100/B42)</f>
        <v>2.74108012981062</v>
      </c>
      <c r="C84" s="21">
        <f aca="true" t="shared" si="46" ref="C84:L84">IF(C42=0,0,C71*100/C42)</f>
        <v>5.5192825513818</v>
      </c>
      <c r="D84" s="21">
        <f t="shared" si="46"/>
        <v>0.22371280906912638</v>
      </c>
      <c r="E84" s="21">
        <f t="shared" si="46"/>
        <v>85.04932852362118</v>
      </c>
      <c r="F84" s="21">
        <f t="shared" si="46"/>
        <v>0.01815508069933371</v>
      </c>
      <c r="G84" s="21">
        <f t="shared" si="46"/>
        <v>2.7191996886847964</v>
      </c>
      <c r="H84" s="21">
        <f t="shared" si="46"/>
        <v>0</v>
      </c>
      <c r="I84" s="21">
        <f t="shared" si="46"/>
        <v>5.005255829916536</v>
      </c>
      <c r="J84" s="21">
        <f t="shared" si="46"/>
        <v>1.438349729130441</v>
      </c>
      <c r="K84" s="21">
        <f t="shared" si="46"/>
        <v>0</v>
      </c>
      <c r="L84" s="21">
        <f t="shared" si="46"/>
        <v>100</v>
      </c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10"/>
    </row>
    <row r="85" spans="1:40" ht="9.75">
      <c r="A85" s="20" t="s">
        <v>106</v>
      </c>
      <c r="B85" s="21">
        <f>IF(B42=0,0,B72*100/B42)</f>
        <v>20.69023769233401</v>
      </c>
      <c r="C85" s="21">
        <f aca="true" t="shared" si="47" ref="C85:L85">IF(C42=0,0,C72*100/C42)</f>
        <v>30.007492228022112</v>
      </c>
      <c r="D85" s="21">
        <f t="shared" si="47"/>
        <v>24.871224195715538</v>
      </c>
      <c r="E85" s="21">
        <f t="shared" si="47"/>
        <v>0</v>
      </c>
      <c r="F85" s="21">
        <f t="shared" si="47"/>
        <v>18.559503276992068</v>
      </c>
      <c r="G85" s="21">
        <f t="shared" si="47"/>
        <v>30.585052946189304</v>
      </c>
      <c r="H85" s="21">
        <f t="shared" si="47"/>
        <v>0</v>
      </c>
      <c r="I85" s="21">
        <f t="shared" si="47"/>
        <v>18.027210244959115</v>
      </c>
      <c r="J85" s="21">
        <f t="shared" si="47"/>
        <v>11.72068325652354</v>
      </c>
      <c r="K85" s="21">
        <f t="shared" si="47"/>
        <v>23.189491184172276</v>
      </c>
      <c r="L85" s="21">
        <f t="shared" si="47"/>
        <v>0</v>
      </c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10"/>
    </row>
    <row r="86" spans="1:40" ht="9.75">
      <c r="A86" s="20" t="s">
        <v>107</v>
      </c>
      <c r="B86" s="21">
        <f>IF(B42=0,0,B73*100/B42)</f>
        <v>0.7430246269975419</v>
      </c>
      <c r="C86" s="21">
        <f aca="true" t="shared" si="48" ref="C86:L86">IF(C42=0,0,C73*100/C42)</f>
        <v>0.5049783302127924</v>
      </c>
      <c r="D86" s="21">
        <f t="shared" si="48"/>
        <v>0.08078518105274009</v>
      </c>
      <c r="E86" s="21">
        <f t="shared" si="48"/>
        <v>0</v>
      </c>
      <c r="F86" s="21">
        <f t="shared" si="48"/>
        <v>0</v>
      </c>
      <c r="G86" s="21">
        <f t="shared" si="48"/>
        <v>0</v>
      </c>
      <c r="H86" s="21">
        <f t="shared" si="48"/>
        <v>0</v>
      </c>
      <c r="I86" s="21">
        <f t="shared" si="48"/>
        <v>0</v>
      </c>
      <c r="J86" s="21">
        <f t="shared" si="48"/>
        <v>0</v>
      </c>
      <c r="K86" s="21">
        <f t="shared" si="48"/>
        <v>0</v>
      </c>
      <c r="L86" s="21">
        <f t="shared" si="48"/>
        <v>0</v>
      </c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10"/>
    </row>
    <row r="87" spans="1:40" ht="9.75">
      <c r="A87" s="11" t="s">
        <v>97</v>
      </c>
      <c r="B87" s="30">
        <f>IF(B42=0,0,B74*100/B42)</f>
        <v>21.700570802424846</v>
      </c>
      <c r="C87" s="30">
        <f aca="true" t="shared" si="49" ref="C87:L87">IF(C42=0,0,C74*100/C42)</f>
        <v>13.851373785052083</v>
      </c>
      <c r="D87" s="30">
        <f t="shared" si="49"/>
        <v>9.389998405822523</v>
      </c>
      <c r="E87" s="30">
        <f t="shared" si="49"/>
        <v>14.950671476378808</v>
      </c>
      <c r="F87" s="30">
        <f t="shared" si="49"/>
        <v>5.200522866324141</v>
      </c>
      <c r="G87" s="30">
        <f t="shared" si="49"/>
        <v>5.637365208248968</v>
      </c>
      <c r="H87" s="30">
        <f t="shared" si="49"/>
        <v>100</v>
      </c>
      <c r="I87" s="30">
        <f t="shared" si="49"/>
        <v>8.315445714951515</v>
      </c>
      <c r="J87" s="30">
        <f t="shared" si="49"/>
        <v>0.5715815472320206</v>
      </c>
      <c r="K87" s="30">
        <f t="shared" si="49"/>
        <v>-0.0001397503272981908</v>
      </c>
      <c r="L87" s="30">
        <f t="shared" si="49"/>
        <v>0</v>
      </c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10"/>
    </row>
    <row r="88" spans="1:40" ht="9.75">
      <c r="A88" s="11" t="s">
        <v>98</v>
      </c>
      <c r="B88" s="30">
        <f>IF(B42=0,0,B75*100/B42)</f>
        <v>28.51384054806594</v>
      </c>
      <c r="C88" s="30">
        <f aca="true" t="shared" si="50" ref="C88:L88">IF(C42=0,0,C75*100/C42)</f>
        <v>24.02229462119703</v>
      </c>
      <c r="D88" s="30">
        <f t="shared" si="50"/>
        <v>25.617937134940778</v>
      </c>
      <c r="E88" s="30">
        <f t="shared" si="50"/>
        <v>0</v>
      </c>
      <c r="F88" s="30">
        <f t="shared" si="50"/>
        <v>9.420199342786079</v>
      </c>
      <c r="G88" s="30">
        <f t="shared" si="50"/>
        <v>12.550512588485217</v>
      </c>
      <c r="H88" s="30">
        <f t="shared" si="50"/>
        <v>0</v>
      </c>
      <c r="I88" s="30">
        <f t="shared" si="50"/>
        <v>38.49176511919031</v>
      </c>
      <c r="J88" s="30">
        <f t="shared" si="50"/>
        <v>7.58431398424484</v>
      </c>
      <c r="K88" s="30">
        <f t="shared" si="50"/>
        <v>7.466932017446714</v>
      </c>
      <c r="L88" s="30">
        <f t="shared" si="50"/>
        <v>0</v>
      </c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10"/>
    </row>
    <row r="89" spans="1:40" ht="9.75">
      <c r="A89" s="11" t="s">
        <v>99</v>
      </c>
      <c r="B89" s="30">
        <f>IF(B42=0,0,B76*100/B42)</f>
        <v>0</v>
      </c>
      <c r="C89" s="30">
        <f aca="true" t="shared" si="51" ref="C89:L89">IF(C42=0,0,C76*100/C42)</f>
        <v>0</v>
      </c>
      <c r="D89" s="30">
        <f t="shared" si="51"/>
        <v>2.772746269560323</v>
      </c>
      <c r="E89" s="30">
        <f t="shared" si="51"/>
        <v>0</v>
      </c>
      <c r="F89" s="30">
        <f t="shared" si="51"/>
        <v>0</v>
      </c>
      <c r="G89" s="30">
        <f t="shared" si="51"/>
        <v>0</v>
      </c>
      <c r="H89" s="30">
        <f t="shared" si="51"/>
        <v>0</v>
      </c>
      <c r="I89" s="30">
        <f t="shared" si="51"/>
        <v>0.2585722432476076</v>
      </c>
      <c r="J89" s="30">
        <f t="shared" si="51"/>
        <v>0</v>
      </c>
      <c r="K89" s="30">
        <f t="shared" si="51"/>
        <v>1.622604419666896</v>
      </c>
      <c r="L89" s="30">
        <f t="shared" si="51"/>
        <v>0</v>
      </c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10"/>
    </row>
    <row r="90" spans="1:40" ht="9.75">
      <c r="A90" s="13" t="s">
        <v>108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10"/>
    </row>
    <row r="91" spans="1:40" ht="9.75">
      <c r="A91" s="20" t="s">
        <v>109</v>
      </c>
      <c r="B91" s="27">
        <v>60192677550</v>
      </c>
      <c r="C91" s="27">
        <v>72485703899</v>
      </c>
      <c r="D91" s="27">
        <v>40755539006</v>
      </c>
      <c r="E91" s="27">
        <v>10391363300</v>
      </c>
      <c r="F91" s="27">
        <v>2018458613</v>
      </c>
      <c r="G91" s="27">
        <v>738593307</v>
      </c>
      <c r="H91" s="27">
        <v>105245432</v>
      </c>
      <c r="I91" s="27">
        <v>5795731160</v>
      </c>
      <c r="J91" s="27">
        <v>3281284749</v>
      </c>
      <c r="K91" s="27">
        <v>4198499640</v>
      </c>
      <c r="L91" s="27">
        <v>86390362</v>
      </c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10"/>
    </row>
    <row r="92" spans="1:40" ht="9.75">
      <c r="A92" s="20" t="s">
        <v>110</v>
      </c>
      <c r="B92" s="27">
        <v>3840972911</v>
      </c>
      <c r="C92" s="27">
        <v>3712371584</v>
      </c>
      <c r="D92" s="27">
        <v>811718469</v>
      </c>
      <c r="E92" s="27">
        <v>137917140</v>
      </c>
      <c r="F92" s="27">
        <v>77285520</v>
      </c>
      <c r="G92" s="27">
        <v>34368000</v>
      </c>
      <c r="H92" s="27">
        <v>0</v>
      </c>
      <c r="I92" s="27">
        <v>101705065</v>
      </c>
      <c r="J92" s="27">
        <v>20000000</v>
      </c>
      <c r="K92" s="27">
        <v>45306784</v>
      </c>
      <c r="L92" s="27">
        <v>0</v>
      </c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10"/>
    </row>
    <row r="93" spans="1:40" ht="9.75">
      <c r="A93" s="20" t="s">
        <v>111</v>
      </c>
      <c r="B93" s="27">
        <v>2416166473</v>
      </c>
      <c r="C93" s="27">
        <v>4322915923</v>
      </c>
      <c r="D93" s="27">
        <v>1643209521</v>
      </c>
      <c r="E93" s="27">
        <v>139005967</v>
      </c>
      <c r="F93" s="27">
        <v>112400399</v>
      </c>
      <c r="G93" s="27">
        <v>28205000</v>
      </c>
      <c r="H93" s="27">
        <v>5909000</v>
      </c>
      <c r="I93" s="27">
        <v>95526991</v>
      </c>
      <c r="J93" s="27">
        <v>39811000</v>
      </c>
      <c r="K93" s="27">
        <v>101601804</v>
      </c>
      <c r="L93" s="27">
        <v>1000000</v>
      </c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10"/>
    </row>
    <row r="94" spans="1:40" ht="9.75">
      <c r="A94" s="20" t="s">
        <v>112</v>
      </c>
      <c r="B94" s="21">
        <f>IF(B178=0,0,B92*100/B178)</f>
        <v>161.02417573991752</v>
      </c>
      <c r="C94" s="21">
        <f aca="true" t="shared" si="52" ref="C94:L94">IF(C178=0,0,C92*100/C178)</f>
        <v>91.35811275425243</v>
      </c>
      <c r="D94" s="21">
        <f t="shared" si="52"/>
        <v>41.47438032584941</v>
      </c>
      <c r="E94" s="21">
        <f t="shared" si="52"/>
        <v>32.33609752600442</v>
      </c>
      <c r="F94" s="21">
        <f t="shared" si="52"/>
        <v>65.91847265661983</v>
      </c>
      <c r="G94" s="21">
        <f t="shared" si="52"/>
        <v>88.64980679820825</v>
      </c>
      <c r="H94" s="21">
        <f t="shared" si="52"/>
        <v>0</v>
      </c>
      <c r="I94" s="21">
        <f t="shared" si="52"/>
        <v>35.07135206067277</v>
      </c>
      <c r="J94" s="21">
        <f t="shared" si="52"/>
        <v>70.51992223062976</v>
      </c>
      <c r="K94" s="21">
        <f t="shared" si="52"/>
        <v>25.380859661719544</v>
      </c>
      <c r="L94" s="21">
        <f t="shared" si="52"/>
        <v>0</v>
      </c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10"/>
    </row>
    <row r="95" spans="1:40" ht="9.75">
      <c r="A95" s="20" t="s">
        <v>113</v>
      </c>
      <c r="B95" s="21">
        <f>IF(B91=0,0,B93*100/B91)</f>
        <v>4.014053820737536</v>
      </c>
      <c r="C95" s="21">
        <f aca="true" t="shared" si="53" ref="C95:L95">IF(C91=0,0,C93*100/C91)</f>
        <v>5.96381864349894</v>
      </c>
      <c r="D95" s="21">
        <f t="shared" si="53"/>
        <v>4.0318679646417825</v>
      </c>
      <c r="E95" s="21">
        <f t="shared" si="53"/>
        <v>1.3377067376712737</v>
      </c>
      <c r="F95" s="21">
        <f t="shared" si="53"/>
        <v>5.568625399405205</v>
      </c>
      <c r="G95" s="21">
        <f t="shared" si="53"/>
        <v>3.818745679481225</v>
      </c>
      <c r="H95" s="21">
        <f t="shared" si="53"/>
        <v>5.614495458577243</v>
      </c>
      <c r="I95" s="21">
        <f t="shared" si="53"/>
        <v>1.6482301949975195</v>
      </c>
      <c r="J95" s="21">
        <f t="shared" si="53"/>
        <v>1.2132747702598121</v>
      </c>
      <c r="K95" s="21">
        <f t="shared" si="53"/>
        <v>2.419955048513473</v>
      </c>
      <c r="L95" s="21">
        <f t="shared" si="53"/>
        <v>1.1575365316793094</v>
      </c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10"/>
    </row>
    <row r="96" spans="1:40" ht="9.75">
      <c r="A96" s="20" t="s">
        <v>114</v>
      </c>
      <c r="B96" s="21">
        <f>IF(B91=0,0,(B93+B92)*100/B91)</f>
        <v>10.39518366466155</v>
      </c>
      <c r="C96" s="21">
        <f aca="true" t="shared" si="54" ref="C96:L96">IF(C91=0,0,(C93+C92)*100/C91)</f>
        <v>11.085341073870504</v>
      </c>
      <c r="D96" s="21">
        <f t="shared" si="54"/>
        <v>6.023544406169153</v>
      </c>
      <c r="E96" s="21">
        <f t="shared" si="54"/>
        <v>2.664935283323219</v>
      </c>
      <c r="F96" s="21">
        <f t="shared" si="54"/>
        <v>9.397562961079153</v>
      </c>
      <c r="G96" s="21">
        <f t="shared" si="54"/>
        <v>8.471915383874444</v>
      </c>
      <c r="H96" s="21">
        <f t="shared" si="54"/>
        <v>5.614495458577243</v>
      </c>
      <c r="I96" s="21">
        <f t="shared" si="54"/>
        <v>3.4030573633439545</v>
      </c>
      <c r="J96" s="21">
        <f t="shared" si="54"/>
        <v>1.8227921248903474</v>
      </c>
      <c r="K96" s="21">
        <f t="shared" si="54"/>
        <v>3.4990734928346927</v>
      </c>
      <c r="L96" s="21">
        <f t="shared" si="54"/>
        <v>1.1575365316793094</v>
      </c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10"/>
    </row>
    <row r="97" spans="1:40" ht="9.75">
      <c r="A97" s="20" t="s">
        <v>115</v>
      </c>
      <c r="B97" s="21">
        <f>IF(B91=0,0,B178*100/B91)</f>
        <v>3.9628396261631327</v>
      </c>
      <c r="C97" s="21">
        <f aca="true" t="shared" si="55" ref="C97:L97">IF(C91=0,0,C178*100/C91)</f>
        <v>5.605985364592782</v>
      </c>
      <c r="D97" s="21">
        <f t="shared" si="55"/>
        <v>4.8021849292972645</v>
      </c>
      <c r="E97" s="21">
        <f t="shared" si="55"/>
        <v>4.104479659564977</v>
      </c>
      <c r="F97" s="21">
        <f t="shared" si="55"/>
        <v>5.808595690042023</v>
      </c>
      <c r="G97" s="21">
        <f t="shared" si="55"/>
        <v>5.248933835789551</v>
      </c>
      <c r="H97" s="21">
        <f t="shared" si="55"/>
        <v>11.496156906838484</v>
      </c>
      <c r="I97" s="21">
        <f t="shared" si="55"/>
        <v>5.003591436425426</v>
      </c>
      <c r="J97" s="21">
        <f t="shared" si="55"/>
        <v>0.8643193800429296</v>
      </c>
      <c r="K97" s="21">
        <f t="shared" si="55"/>
        <v>4.251701710280485</v>
      </c>
      <c r="L97" s="21">
        <f t="shared" si="55"/>
        <v>9.446090757207385</v>
      </c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10"/>
    </row>
    <row r="98" spans="1:40" ht="9.75">
      <c r="A98" s="52" t="s">
        <v>116</v>
      </c>
      <c r="B98" s="53">
        <f>IF(B7=0,0,B93*100/B7)</f>
        <v>6.841242298011357</v>
      </c>
      <c r="C98" s="53">
        <f aca="true" t="shared" si="56" ref="C98:L98">IF(C7=0,0,C93*100/C7)</f>
        <v>8.149309197904394</v>
      </c>
      <c r="D98" s="53">
        <f t="shared" si="56"/>
        <v>5.051334367937963</v>
      </c>
      <c r="E98" s="53">
        <f t="shared" si="56"/>
        <v>2.530796599054547</v>
      </c>
      <c r="F98" s="53">
        <f t="shared" si="56"/>
        <v>10.75520784308921</v>
      </c>
      <c r="G98" s="53">
        <f t="shared" si="56"/>
        <v>3.547983139078416</v>
      </c>
      <c r="H98" s="53">
        <f t="shared" si="56"/>
        <v>1.5716833776941344</v>
      </c>
      <c r="I98" s="53">
        <f t="shared" si="56"/>
        <v>3.4130507498496105</v>
      </c>
      <c r="J98" s="53">
        <f t="shared" si="56"/>
        <v>3.3082667029201263</v>
      </c>
      <c r="K98" s="53">
        <f t="shared" si="56"/>
        <v>5.74544709916653</v>
      </c>
      <c r="L98" s="53">
        <f t="shared" si="56"/>
        <v>0.2944681585705498</v>
      </c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10"/>
    </row>
    <row r="99" spans="1:40" ht="9.75">
      <c r="A99" s="11" t="s">
        <v>117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10"/>
    </row>
    <row r="100" spans="1:40" ht="9.75">
      <c r="A100" s="11" t="s">
        <v>118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10"/>
    </row>
    <row r="101" spans="1:40" ht="9.75">
      <c r="A101" s="18" t="s">
        <v>119</v>
      </c>
      <c r="B101" s="31">
        <v>6.9</v>
      </c>
      <c r="C101" s="31">
        <v>-50</v>
      </c>
      <c r="D101" s="31">
        <v>3.2</v>
      </c>
      <c r="E101" s="31">
        <v>6.1</v>
      </c>
      <c r="F101" s="31">
        <v>-30.1</v>
      </c>
      <c r="G101" s="31">
        <v>5.2</v>
      </c>
      <c r="H101" s="31">
        <v>0</v>
      </c>
      <c r="I101" s="31">
        <v>0</v>
      </c>
      <c r="J101" s="31">
        <v>6.5</v>
      </c>
      <c r="K101" s="31">
        <v>7</v>
      </c>
      <c r="L101" s="31">
        <v>0</v>
      </c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10"/>
    </row>
    <row r="102" spans="1:40" ht="9.75">
      <c r="A102" s="20" t="s">
        <v>120</v>
      </c>
      <c r="B102" s="32">
        <v>0</v>
      </c>
      <c r="C102" s="32">
        <v>9.1</v>
      </c>
      <c r="D102" s="32">
        <v>0</v>
      </c>
      <c r="E102" s="32">
        <v>6.8</v>
      </c>
      <c r="F102" s="32">
        <v>0</v>
      </c>
      <c r="G102" s="32">
        <v>6.8</v>
      </c>
      <c r="H102" s="32">
        <v>0</v>
      </c>
      <c r="I102" s="32">
        <v>0</v>
      </c>
      <c r="J102" s="32">
        <v>7.5</v>
      </c>
      <c r="K102" s="32">
        <v>0</v>
      </c>
      <c r="L102" s="32">
        <v>0</v>
      </c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10"/>
    </row>
    <row r="103" spans="1:40" ht="9.75">
      <c r="A103" s="20" t="s">
        <v>121</v>
      </c>
      <c r="B103" s="32">
        <v>6.8</v>
      </c>
      <c r="C103" s="32">
        <v>8.9</v>
      </c>
      <c r="D103" s="32">
        <v>6.8</v>
      </c>
      <c r="E103" s="32">
        <v>6.8</v>
      </c>
      <c r="F103" s="32">
        <v>6.8</v>
      </c>
      <c r="G103" s="32">
        <v>6.8</v>
      </c>
      <c r="H103" s="32">
        <v>0</v>
      </c>
      <c r="I103" s="32">
        <v>0</v>
      </c>
      <c r="J103" s="32">
        <v>6.8</v>
      </c>
      <c r="K103" s="32">
        <v>6.4</v>
      </c>
      <c r="L103" s="32">
        <v>0</v>
      </c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10"/>
    </row>
    <row r="104" spans="1:40" ht="9.75">
      <c r="A104" s="20" t="s">
        <v>122</v>
      </c>
      <c r="B104" s="32">
        <v>0</v>
      </c>
      <c r="C104" s="32">
        <v>0</v>
      </c>
      <c r="D104" s="32">
        <v>0</v>
      </c>
      <c r="E104" s="32">
        <v>0</v>
      </c>
      <c r="F104" s="32">
        <v>0</v>
      </c>
      <c r="G104" s="32">
        <v>12.2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10"/>
    </row>
    <row r="105" spans="1:40" ht="9.75">
      <c r="A105" s="20" t="s">
        <v>123</v>
      </c>
      <c r="B105" s="32">
        <v>12.9</v>
      </c>
      <c r="C105" s="32">
        <v>12.6</v>
      </c>
      <c r="D105" s="32">
        <v>10.5</v>
      </c>
      <c r="E105" s="32">
        <v>12.2</v>
      </c>
      <c r="F105" s="32">
        <v>9.5</v>
      </c>
      <c r="G105" s="32">
        <v>12.2</v>
      </c>
      <c r="H105" s="32">
        <v>0</v>
      </c>
      <c r="I105" s="32">
        <v>0</v>
      </c>
      <c r="J105" s="32">
        <v>10.3</v>
      </c>
      <c r="K105" s="32">
        <v>6.4</v>
      </c>
      <c r="L105" s="32">
        <v>0</v>
      </c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10"/>
    </row>
    <row r="106" spans="1:40" ht="9.75">
      <c r="A106" s="20" t="s">
        <v>124</v>
      </c>
      <c r="B106" s="32">
        <v>9</v>
      </c>
      <c r="C106" s="32">
        <v>13.2</v>
      </c>
      <c r="D106" s="32">
        <v>10.5</v>
      </c>
      <c r="E106" s="32">
        <v>12.2</v>
      </c>
      <c r="F106" s="32">
        <v>9.5</v>
      </c>
      <c r="G106" s="32">
        <v>12.2</v>
      </c>
      <c r="H106" s="32">
        <v>0</v>
      </c>
      <c r="I106" s="32">
        <v>0</v>
      </c>
      <c r="J106" s="32">
        <v>7.4</v>
      </c>
      <c r="K106" s="32">
        <v>6.4</v>
      </c>
      <c r="L106" s="32">
        <v>0</v>
      </c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10"/>
    </row>
    <row r="107" spans="1:40" ht="9.75">
      <c r="A107" s="20" t="s">
        <v>125</v>
      </c>
      <c r="B107" s="32">
        <v>7.5</v>
      </c>
      <c r="C107" s="32">
        <v>5.9</v>
      </c>
      <c r="D107" s="32">
        <v>6</v>
      </c>
      <c r="E107" s="32">
        <v>8</v>
      </c>
      <c r="F107" s="32">
        <v>9.5</v>
      </c>
      <c r="G107" s="32">
        <v>5.2</v>
      </c>
      <c r="H107" s="32">
        <v>0</v>
      </c>
      <c r="I107" s="32">
        <v>0</v>
      </c>
      <c r="J107" s="32">
        <v>9</v>
      </c>
      <c r="K107" s="32">
        <v>6.4</v>
      </c>
      <c r="L107" s="32">
        <v>0</v>
      </c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10"/>
    </row>
    <row r="108" spans="1:40" ht="9.75">
      <c r="A108" s="20" t="s">
        <v>99</v>
      </c>
      <c r="B108" s="32">
        <v>0</v>
      </c>
      <c r="C108" s="32">
        <v>0</v>
      </c>
      <c r="D108" s="32">
        <v>0</v>
      </c>
      <c r="E108" s="32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10"/>
    </row>
    <row r="109" spans="1:40" ht="9.75">
      <c r="A109" s="11" t="s">
        <v>126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10"/>
    </row>
    <row r="110" spans="1:40" ht="9.75">
      <c r="A110" s="18" t="s">
        <v>119</v>
      </c>
      <c r="B110" s="33">
        <v>350.18</v>
      </c>
      <c r="C110" s="33">
        <v>91.81</v>
      </c>
      <c r="D110" s="33">
        <v>357.67</v>
      </c>
      <c r="E110" s="33">
        <v>240.12</v>
      </c>
      <c r="F110" s="33">
        <v>352.92</v>
      </c>
      <c r="G110" s="33">
        <v>465.72</v>
      </c>
      <c r="H110" s="33">
        <v>0</v>
      </c>
      <c r="I110" s="33">
        <v>0</v>
      </c>
      <c r="J110" s="33">
        <v>483.31</v>
      </c>
      <c r="K110" s="33">
        <v>712.58</v>
      </c>
      <c r="L110" s="33">
        <v>0</v>
      </c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10"/>
    </row>
    <row r="111" spans="1:40" ht="9.75">
      <c r="A111" s="20" t="s">
        <v>120</v>
      </c>
      <c r="B111" s="34">
        <v>0</v>
      </c>
      <c r="C111" s="34">
        <v>485.39</v>
      </c>
      <c r="D111" s="34">
        <v>0</v>
      </c>
      <c r="E111" s="34">
        <v>184.07</v>
      </c>
      <c r="F111" s="34">
        <v>0</v>
      </c>
      <c r="G111" s="34">
        <v>209.8</v>
      </c>
      <c r="H111" s="34">
        <v>0</v>
      </c>
      <c r="I111" s="34">
        <v>0</v>
      </c>
      <c r="J111" s="34">
        <v>76.51</v>
      </c>
      <c r="K111" s="34">
        <v>131.07</v>
      </c>
      <c r="L111" s="34">
        <v>0</v>
      </c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10"/>
    </row>
    <row r="112" spans="1:40" ht="9.75">
      <c r="A112" s="20" t="s">
        <v>121</v>
      </c>
      <c r="B112" s="34">
        <v>454.04</v>
      </c>
      <c r="C112" s="34">
        <v>592.9</v>
      </c>
      <c r="D112" s="34">
        <v>820.32</v>
      </c>
      <c r="E112" s="34">
        <v>1207.67</v>
      </c>
      <c r="F112" s="34">
        <v>700.03</v>
      </c>
      <c r="G112" s="34">
        <v>621.73</v>
      </c>
      <c r="H112" s="34">
        <v>0</v>
      </c>
      <c r="I112" s="34">
        <v>0</v>
      </c>
      <c r="J112" s="34">
        <v>646.56</v>
      </c>
      <c r="K112" s="34">
        <v>629.92</v>
      </c>
      <c r="L112" s="34">
        <v>0</v>
      </c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10"/>
    </row>
    <row r="113" spans="1:40" ht="9.75">
      <c r="A113" s="20" t="s">
        <v>122</v>
      </c>
      <c r="B113" s="34">
        <v>0</v>
      </c>
      <c r="C113" s="34">
        <v>0</v>
      </c>
      <c r="D113" s="34">
        <v>0</v>
      </c>
      <c r="E113" s="34">
        <v>0</v>
      </c>
      <c r="F113" s="34">
        <v>0</v>
      </c>
      <c r="G113" s="34">
        <v>28.87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10"/>
    </row>
    <row r="114" spans="1:40" ht="9.75">
      <c r="A114" s="20" t="s">
        <v>123</v>
      </c>
      <c r="B114" s="34">
        <v>357.38</v>
      </c>
      <c r="C114" s="34">
        <v>418.89</v>
      </c>
      <c r="D114" s="34">
        <v>435.58</v>
      </c>
      <c r="E114" s="34">
        <v>586.35</v>
      </c>
      <c r="F114" s="34">
        <v>609.04</v>
      </c>
      <c r="G114" s="34">
        <v>475.46</v>
      </c>
      <c r="H114" s="34">
        <v>0</v>
      </c>
      <c r="I114" s="34">
        <v>0</v>
      </c>
      <c r="J114" s="34">
        <v>352.4</v>
      </c>
      <c r="K114" s="34">
        <v>162.41</v>
      </c>
      <c r="L114" s="34">
        <v>0</v>
      </c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10"/>
    </row>
    <row r="115" spans="1:40" ht="9.75">
      <c r="A115" s="20" t="s">
        <v>124</v>
      </c>
      <c r="B115" s="34">
        <v>155.56</v>
      </c>
      <c r="C115" s="34">
        <v>194.67</v>
      </c>
      <c r="D115" s="34">
        <v>210.04</v>
      </c>
      <c r="E115" s="34">
        <v>186.98</v>
      </c>
      <c r="F115" s="34">
        <v>214.5</v>
      </c>
      <c r="G115" s="34">
        <v>91.47</v>
      </c>
      <c r="H115" s="34">
        <v>0</v>
      </c>
      <c r="I115" s="34">
        <v>0</v>
      </c>
      <c r="J115" s="34">
        <v>189</v>
      </c>
      <c r="K115" s="34">
        <v>290.18</v>
      </c>
      <c r="L115" s="34">
        <v>0</v>
      </c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10"/>
    </row>
    <row r="116" spans="1:40" ht="9.75">
      <c r="A116" s="20" t="s">
        <v>125</v>
      </c>
      <c r="B116" s="34">
        <v>172.87</v>
      </c>
      <c r="C116" s="34">
        <v>125</v>
      </c>
      <c r="D116" s="34">
        <v>95.4</v>
      </c>
      <c r="E116" s="34">
        <v>169.43</v>
      </c>
      <c r="F116" s="34">
        <v>184.68</v>
      </c>
      <c r="G116" s="34">
        <v>122.14</v>
      </c>
      <c r="H116" s="34">
        <v>0</v>
      </c>
      <c r="I116" s="34">
        <v>0</v>
      </c>
      <c r="J116" s="34">
        <v>168.95</v>
      </c>
      <c r="K116" s="34">
        <v>293.31</v>
      </c>
      <c r="L116" s="34">
        <v>0</v>
      </c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10"/>
    </row>
    <row r="117" spans="1:40" ht="9.75">
      <c r="A117" s="20" t="s">
        <v>99</v>
      </c>
      <c r="B117" s="34">
        <v>0</v>
      </c>
      <c r="C117" s="34">
        <v>0</v>
      </c>
      <c r="D117" s="34">
        <v>0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10</v>
      </c>
      <c r="L117" s="34">
        <v>0</v>
      </c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10"/>
    </row>
    <row r="118" spans="1:40" ht="9.75">
      <c r="A118" s="20" t="s">
        <v>127</v>
      </c>
      <c r="B118" s="34">
        <v>1490.03</v>
      </c>
      <c r="C118" s="34">
        <v>1908.66</v>
      </c>
      <c r="D118" s="34">
        <v>1919.01</v>
      </c>
      <c r="E118" s="34">
        <v>2574.62</v>
      </c>
      <c r="F118" s="34">
        <v>2061.16</v>
      </c>
      <c r="G118" s="34">
        <v>2015.19</v>
      </c>
      <c r="H118" s="34">
        <v>0</v>
      </c>
      <c r="I118" s="34">
        <v>0</v>
      </c>
      <c r="J118" s="34">
        <v>1916.73</v>
      </c>
      <c r="K118" s="34">
        <v>2229.48</v>
      </c>
      <c r="L118" s="34">
        <v>0</v>
      </c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10"/>
    </row>
    <row r="119" spans="1:40" ht="9.75">
      <c r="A119" s="13" t="s">
        <v>128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10"/>
    </row>
    <row r="120" spans="1:40" ht="9.75">
      <c r="A120" s="20" t="s">
        <v>129</v>
      </c>
      <c r="B120" s="35">
        <v>1024548</v>
      </c>
      <c r="C120" s="35">
        <v>1476466</v>
      </c>
      <c r="D120" s="35">
        <v>1136877</v>
      </c>
      <c r="E120" s="35">
        <v>0</v>
      </c>
      <c r="F120" s="35">
        <v>30563</v>
      </c>
      <c r="G120" s="35">
        <v>0</v>
      </c>
      <c r="H120" s="35">
        <v>0</v>
      </c>
      <c r="I120" s="35">
        <v>138659</v>
      </c>
      <c r="J120" s="35">
        <v>66618</v>
      </c>
      <c r="K120" s="35">
        <v>102885</v>
      </c>
      <c r="L120" s="35">
        <v>0</v>
      </c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10"/>
    </row>
    <row r="121" spans="1:40" ht="9.75">
      <c r="A121" s="13" t="s">
        <v>130</v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10"/>
    </row>
    <row r="122" spans="1:40" ht="9.75">
      <c r="A122" s="20" t="s">
        <v>131</v>
      </c>
      <c r="B122" s="35">
        <v>9</v>
      </c>
      <c r="C122" s="35">
        <v>6</v>
      </c>
      <c r="D122" s="35">
        <v>12</v>
      </c>
      <c r="E122" s="35">
        <v>0</v>
      </c>
      <c r="F122" s="35">
        <v>6</v>
      </c>
      <c r="G122" s="35">
        <v>0</v>
      </c>
      <c r="H122" s="35">
        <v>0</v>
      </c>
      <c r="I122" s="35">
        <v>6</v>
      </c>
      <c r="J122" s="35">
        <v>6</v>
      </c>
      <c r="K122" s="35">
        <v>0</v>
      </c>
      <c r="L122" s="35">
        <v>0</v>
      </c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10"/>
    </row>
    <row r="123" spans="1:40" ht="9.75">
      <c r="A123" s="20" t="s">
        <v>132</v>
      </c>
      <c r="B123" s="35">
        <v>100</v>
      </c>
      <c r="C123" s="35">
        <v>150</v>
      </c>
      <c r="D123" s="35">
        <v>100</v>
      </c>
      <c r="E123" s="35">
        <v>0</v>
      </c>
      <c r="F123" s="35">
        <v>50</v>
      </c>
      <c r="G123" s="35">
        <v>0</v>
      </c>
      <c r="H123" s="35">
        <v>0</v>
      </c>
      <c r="I123" s="35">
        <v>53</v>
      </c>
      <c r="J123" s="35">
        <v>50</v>
      </c>
      <c r="K123" s="35">
        <v>0</v>
      </c>
      <c r="L123" s="35">
        <v>0</v>
      </c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10"/>
    </row>
    <row r="124" spans="1:40" ht="9.75">
      <c r="A124" s="11" t="s">
        <v>133</v>
      </c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10"/>
    </row>
    <row r="125" spans="1:40" ht="9.75">
      <c r="A125" s="18" t="s">
        <v>134</v>
      </c>
      <c r="B125" s="36">
        <v>336026</v>
      </c>
      <c r="C125" s="36">
        <v>58676</v>
      </c>
      <c r="D125" s="36">
        <v>525947</v>
      </c>
      <c r="E125" s="36">
        <v>0</v>
      </c>
      <c r="F125" s="36">
        <v>18100</v>
      </c>
      <c r="G125" s="36">
        <v>0</v>
      </c>
      <c r="H125" s="36">
        <v>0</v>
      </c>
      <c r="I125" s="36">
        <v>2461088</v>
      </c>
      <c r="J125" s="36">
        <v>6000</v>
      </c>
      <c r="K125" s="36">
        <v>0</v>
      </c>
      <c r="L125" s="36">
        <v>0</v>
      </c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10"/>
    </row>
    <row r="126" spans="1:40" ht="9.75">
      <c r="A126" s="20" t="s">
        <v>135</v>
      </c>
      <c r="B126" s="35">
        <v>332697</v>
      </c>
      <c r="C126" s="35">
        <v>58676</v>
      </c>
      <c r="D126" s="35">
        <v>317146</v>
      </c>
      <c r="E126" s="35">
        <v>0</v>
      </c>
      <c r="F126" s="35">
        <v>6000</v>
      </c>
      <c r="G126" s="35">
        <v>0</v>
      </c>
      <c r="H126" s="35">
        <v>0</v>
      </c>
      <c r="I126" s="35">
        <v>1329766</v>
      </c>
      <c r="J126" s="35">
        <v>6000</v>
      </c>
      <c r="K126" s="35">
        <v>0</v>
      </c>
      <c r="L126" s="35">
        <v>0</v>
      </c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10"/>
    </row>
    <row r="127" spans="1:40" ht="9.75">
      <c r="A127" s="20" t="s">
        <v>136</v>
      </c>
      <c r="B127" s="35">
        <v>387449</v>
      </c>
      <c r="C127" s="35">
        <v>55563</v>
      </c>
      <c r="D127" s="35">
        <v>375617</v>
      </c>
      <c r="E127" s="35">
        <v>0</v>
      </c>
      <c r="F127" s="35">
        <v>6000</v>
      </c>
      <c r="G127" s="35">
        <v>0</v>
      </c>
      <c r="H127" s="35">
        <v>0</v>
      </c>
      <c r="I127" s="35">
        <v>433112</v>
      </c>
      <c r="J127" s="35">
        <v>6000</v>
      </c>
      <c r="K127" s="35">
        <v>0</v>
      </c>
      <c r="L127" s="35">
        <v>0</v>
      </c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10"/>
    </row>
    <row r="128" spans="1:40" ht="9.75">
      <c r="A128" s="20" t="s">
        <v>137</v>
      </c>
      <c r="B128" s="35">
        <v>135000</v>
      </c>
      <c r="C128" s="35">
        <v>82000</v>
      </c>
      <c r="D128" s="35">
        <v>525947</v>
      </c>
      <c r="E128" s="35">
        <v>0</v>
      </c>
      <c r="F128" s="35">
        <v>6000</v>
      </c>
      <c r="G128" s="35">
        <v>0</v>
      </c>
      <c r="H128" s="35">
        <v>0</v>
      </c>
      <c r="I128" s="35">
        <v>259</v>
      </c>
      <c r="J128" s="35">
        <v>6000</v>
      </c>
      <c r="K128" s="35">
        <v>0</v>
      </c>
      <c r="L128" s="35">
        <v>0</v>
      </c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10"/>
    </row>
    <row r="129" spans="1:40" ht="9.75">
      <c r="A129" s="11" t="s">
        <v>138</v>
      </c>
      <c r="B129" s="37">
        <v>3190981177</v>
      </c>
      <c r="C129" s="37">
        <v>3101357000</v>
      </c>
      <c r="D129" s="37">
        <v>2398640856</v>
      </c>
      <c r="E129" s="37">
        <v>240442686</v>
      </c>
      <c r="F129" s="37">
        <v>38515652</v>
      </c>
      <c r="G129" s="37">
        <v>0</v>
      </c>
      <c r="H129" s="37">
        <v>0</v>
      </c>
      <c r="I129" s="37">
        <v>54757621</v>
      </c>
      <c r="J129" s="37">
        <v>32179317</v>
      </c>
      <c r="K129" s="37">
        <v>27828875</v>
      </c>
      <c r="L129" s="37">
        <v>0</v>
      </c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10"/>
    </row>
    <row r="130" spans="1:40" ht="9.75">
      <c r="A130" s="18" t="s">
        <v>134</v>
      </c>
      <c r="B130" s="26">
        <v>484506150</v>
      </c>
      <c r="C130" s="26">
        <v>35262000</v>
      </c>
      <c r="D130" s="26">
        <v>525901646</v>
      </c>
      <c r="E130" s="26">
        <v>0</v>
      </c>
      <c r="F130" s="26">
        <v>12187314</v>
      </c>
      <c r="G130" s="26">
        <v>0</v>
      </c>
      <c r="H130" s="26">
        <v>0</v>
      </c>
      <c r="I130" s="26">
        <v>7713490</v>
      </c>
      <c r="J130" s="26">
        <v>5037120</v>
      </c>
      <c r="K130" s="26">
        <v>5226111</v>
      </c>
      <c r="L130" s="26">
        <v>0</v>
      </c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10"/>
    </row>
    <row r="131" spans="1:40" ht="9.75">
      <c r="A131" s="20" t="s">
        <v>135</v>
      </c>
      <c r="B131" s="27">
        <v>321366358</v>
      </c>
      <c r="C131" s="27">
        <v>16283000</v>
      </c>
      <c r="D131" s="27">
        <v>150043295</v>
      </c>
      <c r="E131" s="27">
        <v>167131178</v>
      </c>
      <c r="F131" s="27">
        <v>15443968</v>
      </c>
      <c r="G131" s="27">
        <v>0</v>
      </c>
      <c r="H131" s="27">
        <v>0</v>
      </c>
      <c r="I131" s="27">
        <v>7713490</v>
      </c>
      <c r="J131" s="27">
        <v>6177600</v>
      </c>
      <c r="K131" s="27">
        <v>0</v>
      </c>
      <c r="L131" s="27">
        <v>0</v>
      </c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10"/>
    </row>
    <row r="132" spans="1:40" ht="9.75">
      <c r="A132" s="20" t="s">
        <v>136</v>
      </c>
      <c r="B132" s="27">
        <v>1595189371</v>
      </c>
      <c r="C132" s="27">
        <v>2534885000</v>
      </c>
      <c r="D132" s="27">
        <v>512588539</v>
      </c>
      <c r="E132" s="27">
        <v>0</v>
      </c>
      <c r="F132" s="27">
        <v>4235531</v>
      </c>
      <c r="G132" s="27">
        <v>0</v>
      </c>
      <c r="H132" s="27">
        <v>0</v>
      </c>
      <c r="I132" s="27">
        <v>7385256</v>
      </c>
      <c r="J132" s="27">
        <v>8800197</v>
      </c>
      <c r="K132" s="27">
        <v>6916378</v>
      </c>
      <c r="L132" s="27">
        <v>0</v>
      </c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10"/>
    </row>
    <row r="133" spans="1:40" ht="9.75">
      <c r="A133" s="20" t="s">
        <v>137</v>
      </c>
      <c r="B133" s="27">
        <v>291071563</v>
      </c>
      <c r="C133" s="27">
        <v>49200000</v>
      </c>
      <c r="D133" s="27">
        <v>363068741</v>
      </c>
      <c r="E133" s="27">
        <v>73311508</v>
      </c>
      <c r="F133" s="27">
        <v>6648840</v>
      </c>
      <c r="G133" s="27">
        <v>0</v>
      </c>
      <c r="H133" s="27">
        <v>0</v>
      </c>
      <c r="I133" s="27">
        <v>4945386</v>
      </c>
      <c r="J133" s="27">
        <v>12164400</v>
      </c>
      <c r="K133" s="27">
        <v>15686386</v>
      </c>
      <c r="L133" s="27">
        <v>0</v>
      </c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10"/>
    </row>
    <row r="134" spans="1:40" ht="9.75">
      <c r="A134" s="11" t="s">
        <v>139</v>
      </c>
      <c r="B134" s="38">
        <f>SUM(B135:B138)</f>
        <v>8681.059330026637</v>
      </c>
      <c r="C134" s="38">
        <f aca="true" t="shared" si="57" ref="C134:L134">SUM(C135:C138)</f>
        <v>47100.28487480652</v>
      </c>
      <c r="D134" s="38">
        <f t="shared" si="57"/>
        <v>3527.990332695701</v>
      </c>
      <c r="E134" s="38">
        <f t="shared" si="57"/>
        <v>0</v>
      </c>
      <c r="F134" s="38">
        <f t="shared" si="57"/>
        <v>5061.38876519337</v>
      </c>
      <c r="G134" s="38">
        <f t="shared" si="57"/>
        <v>0</v>
      </c>
      <c r="H134" s="38">
        <f t="shared" si="57"/>
        <v>0</v>
      </c>
      <c r="I134" s="38">
        <f t="shared" si="57"/>
        <v>19120.140864024437</v>
      </c>
      <c r="J134" s="38">
        <f t="shared" si="57"/>
        <v>5363.219499999999</v>
      </c>
      <c r="K134" s="38">
        <f t="shared" si="57"/>
        <v>0</v>
      </c>
      <c r="L134" s="38">
        <f t="shared" si="57"/>
        <v>0</v>
      </c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10"/>
    </row>
    <row r="135" spans="1:40" ht="9.75">
      <c r="A135" s="18" t="s">
        <v>134</v>
      </c>
      <c r="B135" s="39">
        <f>IF(B125=0,0,B130/B125)</f>
        <v>1441.871015933291</v>
      </c>
      <c r="C135" s="39">
        <f aca="true" t="shared" si="58" ref="C135:L138">IF(C125=0,0,C130/C125)</f>
        <v>600.9612107164769</v>
      </c>
      <c r="D135" s="39">
        <f t="shared" si="58"/>
        <v>999.9137669765205</v>
      </c>
      <c r="E135" s="39">
        <f t="shared" si="58"/>
        <v>0</v>
      </c>
      <c r="F135" s="39">
        <f t="shared" si="58"/>
        <v>673.3322651933702</v>
      </c>
      <c r="G135" s="39">
        <f t="shared" si="58"/>
        <v>0</v>
      </c>
      <c r="H135" s="39">
        <f t="shared" si="58"/>
        <v>0</v>
      </c>
      <c r="I135" s="39">
        <f t="shared" si="58"/>
        <v>3.134178867232704</v>
      </c>
      <c r="J135" s="39">
        <f t="shared" si="58"/>
        <v>839.52</v>
      </c>
      <c r="K135" s="39">
        <f t="shared" si="58"/>
        <v>0</v>
      </c>
      <c r="L135" s="39">
        <f t="shared" si="58"/>
        <v>0</v>
      </c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10"/>
    </row>
    <row r="136" spans="1:40" ht="9.75">
      <c r="A136" s="20" t="s">
        <v>135</v>
      </c>
      <c r="B136" s="40">
        <f>IF(B126=0,0,B131/B126)</f>
        <v>965.9430593002041</v>
      </c>
      <c r="C136" s="40">
        <f t="shared" si="58"/>
        <v>277.506987524712</v>
      </c>
      <c r="D136" s="40">
        <f t="shared" si="58"/>
        <v>473.1048003127897</v>
      </c>
      <c r="E136" s="40">
        <f t="shared" si="58"/>
        <v>0</v>
      </c>
      <c r="F136" s="40">
        <f t="shared" si="58"/>
        <v>2573.9946666666665</v>
      </c>
      <c r="G136" s="40">
        <f t="shared" si="58"/>
        <v>0</v>
      </c>
      <c r="H136" s="40">
        <f t="shared" si="58"/>
        <v>0</v>
      </c>
      <c r="I136" s="40">
        <f t="shared" si="58"/>
        <v>5.800637104573286</v>
      </c>
      <c r="J136" s="40">
        <f t="shared" si="58"/>
        <v>1029.6</v>
      </c>
      <c r="K136" s="40">
        <f t="shared" si="58"/>
        <v>0</v>
      </c>
      <c r="L136" s="40">
        <f t="shared" si="58"/>
        <v>0</v>
      </c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10"/>
    </row>
    <row r="137" spans="1:40" ht="9.75">
      <c r="A137" s="20" t="s">
        <v>136</v>
      </c>
      <c r="B137" s="40">
        <f>IF(B127=0,0,B132/B127)</f>
        <v>4117.15960294129</v>
      </c>
      <c r="C137" s="40">
        <f t="shared" si="58"/>
        <v>45621.81667656534</v>
      </c>
      <c r="D137" s="40">
        <f t="shared" si="58"/>
        <v>1364.6574542685767</v>
      </c>
      <c r="E137" s="40">
        <f t="shared" si="58"/>
        <v>0</v>
      </c>
      <c r="F137" s="40">
        <f t="shared" si="58"/>
        <v>705.9218333333333</v>
      </c>
      <c r="G137" s="40">
        <f t="shared" si="58"/>
        <v>0</v>
      </c>
      <c r="H137" s="40">
        <f t="shared" si="58"/>
        <v>0</v>
      </c>
      <c r="I137" s="40">
        <f t="shared" si="58"/>
        <v>17.051607898188</v>
      </c>
      <c r="J137" s="40">
        <f t="shared" si="58"/>
        <v>1466.6995</v>
      </c>
      <c r="K137" s="40">
        <f t="shared" si="58"/>
        <v>0</v>
      </c>
      <c r="L137" s="40">
        <f t="shared" si="58"/>
        <v>0</v>
      </c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10"/>
    </row>
    <row r="138" spans="1:40" ht="9.75">
      <c r="A138" s="20" t="s">
        <v>137</v>
      </c>
      <c r="B138" s="40">
        <f>IF(B128=0,0,B133/B128)</f>
        <v>2156.0856518518517</v>
      </c>
      <c r="C138" s="40">
        <f t="shared" si="58"/>
        <v>600</v>
      </c>
      <c r="D138" s="40">
        <f t="shared" si="58"/>
        <v>690.3143111378142</v>
      </c>
      <c r="E138" s="40">
        <f t="shared" si="58"/>
        <v>0</v>
      </c>
      <c r="F138" s="40">
        <f t="shared" si="58"/>
        <v>1108.14</v>
      </c>
      <c r="G138" s="40">
        <f t="shared" si="58"/>
        <v>0</v>
      </c>
      <c r="H138" s="40">
        <f t="shared" si="58"/>
        <v>0</v>
      </c>
      <c r="I138" s="40">
        <f t="shared" si="58"/>
        <v>19094.15444015444</v>
      </c>
      <c r="J138" s="40">
        <f t="shared" si="58"/>
        <v>2027.4</v>
      </c>
      <c r="K138" s="40">
        <f t="shared" si="58"/>
        <v>0</v>
      </c>
      <c r="L138" s="40">
        <f t="shared" si="58"/>
        <v>0</v>
      </c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10"/>
    </row>
    <row r="139" spans="1:40" ht="20.25">
      <c r="A139" s="11" t="s">
        <v>140</v>
      </c>
      <c r="B139" s="41">
        <f>+B134*B125</f>
        <v>2917061642.431531</v>
      </c>
      <c r="C139" s="41">
        <f aca="true" t="shared" si="59" ref="C139:L139">+C134*C125</f>
        <v>2763656315.3141475</v>
      </c>
      <c r="D139" s="41">
        <f t="shared" si="59"/>
        <v>1855535931.510306</v>
      </c>
      <c r="E139" s="41">
        <f t="shared" si="59"/>
        <v>0</v>
      </c>
      <c r="F139" s="41">
        <f t="shared" si="59"/>
        <v>91611136.65</v>
      </c>
      <c r="G139" s="41">
        <f t="shared" si="59"/>
        <v>0</v>
      </c>
      <c r="H139" s="41">
        <f t="shared" si="59"/>
        <v>0</v>
      </c>
      <c r="I139" s="41">
        <f t="shared" si="59"/>
        <v>47056349238.76018</v>
      </c>
      <c r="J139" s="41">
        <f t="shared" si="59"/>
        <v>32179316.999999996</v>
      </c>
      <c r="K139" s="41">
        <f t="shared" si="59"/>
        <v>0</v>
      </c>
      <c r="L139" s="41">
        <f t="shared" si="59"/>
        <v>0</v>
      </c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10"/>
    </row>
    <row r="140" spans="1:40" ht="20.25">
      <c r="A140" s="13" t="s">
        <v>141</v>
      </c>
      <c r="B140" s="42">
        <v>920943944</v>
      </c>
      <c r="C140" s="42">
        <v>0</v>
      </c>
      <c r="D140" s="42">
        <v>2376910501</v>
      </c>
      <c r="E140" s="42">
        <v>0</v>
      </c>
      <c r="F140" s="42">
        <v>9340797</v>
      </c>
      <c r="G140" s="42">
        <v>13880344</v>
      </c>
      <c r="H140" s="42">
        <v>0</v>
      </c>
      <c r="I140" s="42">
        <v>53064432</v>
      </c>
      <c r="J140" s="42">
        <v>173996475</v>
      </c>
      <c r="K140" s="42">
        <v>0</v>
      </c>
      <c r="L140" s="42">
        <v>0</v>
      </c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10"/>
    </row>
    <row r="141" spans="1:40" ht="9.75">
      <c r="A141" s="43" t="s">
        <v>142</v>
      </c>
      <c r="B141" s="44">
        <v>3145138000</v>
      </c>
      <c r="C141" s="44">
        <v>4229919000</v>
      </c>
      <c r="D141" s="44">
        <v>2398120000</v>
      </c>
      <c r="E141" s="44">
        <v>707724000</v>
      </c>
      <c r="F141" s="44">
        <v>97192000</v>
      </c>
      <c r="G141" s="44">
        <v>119340000</v>
      </c>
      <c r="H141" s="44">
        <v>258891000</v>
      </c>
      <c r="I141" s="44">
        <v>369809000</v>
      </c>
      <c r="J141" s="44">
        <v>185872000</v>
      </c>
      <c r="K141" s="44">
        <v>274916000</v>
      </c>
      <c r="L141" s="44">
        <v>198007000</v>
      </c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6"/>
    </row>
    <row r="142" s="1" customFormat="1" ht="12.75"/>
    <row r="143" spans="1:12" ht="9.75" hidden="1">
      <c r="A143" s="47" t="s">
        <v>143</v>
      </c>
      <c r="B143" s="48">
        <v>27626051291</v>
      </c>
      <c r="C143" s="48">
        <v>40539647057</v>
      </c>
      <c r="D143" s="48">
        <v>25983530323</v>
      </c>
      <c r="E143" s="48">
        <v>3670792363</v>
      </c>
      <c r="F143" s="48">
        <v>822973706</v>
      </c>
      <c r="G143" s="48">
        <v>514255711</v>
      </c>
      <c r="H143" s="48">
        <v>96905316</v>
      </c>
      <c r="I143" s="48">
        <v>2236324840</v>
      </c>
      <c r="J143" s="48">
        <v>666305742</v>
      </c>
      <c r="K143" s="48">
        <v>1284055301</v>
      </c>
      <c r="L143" s="48">
        <v>124887290</v>
      </c>
    </row>
    <row r="144" spans="1:12" ht="9.75" hidden="1">
      <c r="A144" s="49" t="s">
        <v>144</v>
      </c>
      <c r="B144" s="27">
        <v>26529618393</v>
      </c>
      <c r="C144" s="27">
        <v>40937221724</v>
      </c>
      <c r="D144" s="27">
        <v>25921789487</v>
      </c>
      <c r="E144" s="27">
        <v>4071211593</v>
      </c>
      <c r="F144" s="27">
        <v>851167727</v>
      </c>
      <c r="G144" s="27">
        <v>595358551</v>
      </c>
      <c r="H144" s="27">
        <v>489788</v>
      </c>
      <c r="I144" s="27">
        <v>2152289866</v>
      </c>
      <c r="J144" s="27">
        <v>843017000</v>
      </c>
      <c r="K144" s="27">
        <v>1351013552</v>
      </c>
      <c r="L144" s="27">
        <v>1985954</v>
      </c>
    </row>
    <row r="145" spans="1:12" ht="9.75" hidden="1">
      <c r="A145" s="49" t="s">
        <v>145</v>
      </c>
      <c r="B145" s="27">
        <v>2351029226</v>
      </c>
      <c r="C145" s="27">
        <v>3551384708</v>
      </c>
      <c r="D145" s="27">
        <v>2033751766</v>
      </c>
      <c r="E145" s="27">
        <v>617613989</v>
      </c>
      <c r="F145" s="27">
        <v>67149732</v>
      </c>
      <c r="G145" s="27">
        <v>66478552</v>
      </c>
      <c r="H145" s="27">
        <v>96415531</v>
      </c>
      <c r="I145" s="27">
        <v>224228507</v>
      </c>
      <c r="J145" s="27">
        <v>126463400</v>
      </c>
      <c r="K145" s="27">
        <v>106454230</v>
      </c>
      <c r="L145" s="27">
        <v>122901336</v>
      </c>
    </row>
    <row r="146" spans="1:12" ht="9.75" hidden="1">
      <c r="A146" s="49" t="s">
        <v>146</v>
      </c>
      <c r="B146" s="27">
        <v>16623027880</v>
      </c>
      <c r="C146" s="27">
        <v>10064889800</v>
      </c>
      <c r="D146" s="27">
        <v>3720812355</v>
      </c>
      <c r="E146" s="27">
        <v>31692087</v>
      </c>
      <c r="F146" s="27">
        <v>134558174</v>
      </c>
      <c r="G146" s="27">
        <v>5810766</v>
      </c>
      <c r="H146" s="27">
        <v>22806869</v>
      </c>
      <c r="I146" s="27">
        <v>319559972</v>
      </c>
      <c r="J146" s="27">
        <v>0</v>
      </c>
      <c r="K146" s="27">
        <v>165464250</v>
      </c>
      <c r="L146" s="27">
        <v>-50000000</v>
      </c>
    </row>
    <row r="147" spans="1:12" ht="9.75" hidden="1">
      <c r="A147" s="49" t="s">
        <v>147</v>
      </c>
      <c r="B147" s="27">
        <v>6677517000</v>
      </c>
      <c r="C147" s="27">
        <v>14162028229</v>
      </c>
      <c r="D147" s="27">
        <v>9258896212</v>
      </c>
      <c r="E147" s="27">
        <v>1476396814</v>
      </c>
      <c r="F147" s="27">
        <v>106419499</v>
      </c>
      <c r="G147" s="27">
        <v>124653155</v>
      </c>
      <c r="H147" s="27">
        <v>161851026</v>
      </c>
      <c r="I147" s="27">
        <v>439807517</v>
      </c>
      <c r="J147" s="27">
        <v>538559301</v>
      </c>
      <c r="K147" s="27">
        <v>499588973</v>
      </c>
      <c r="L147" s="27">
        <v>68239488</v>
      </c>
    </row>
    <row r="148" spans="1:12" ht="9.75" hidden="1">
      <c r="A148" s="49" t="s">
        <v>148</v>
      </c>
      <c r="B148" s="27">
        <v>3510795641</v>
      </c>
      <c r="C148" s="27">
        <v>6570747394</v>
      </c>
      <c r="D148" s="27">
        <v>5812009610</v>
      </c>
      <c r="E148" s="27">
        <v>2651025083</v>
      </c>
      <c r="F148" s="27">
        <v>124408791</v>
      </c>
      <c r="G148" s="27">
        <v>139841749</v>
      </c>
      <c r="H148" s="27">
        <v>0</v>
      </c>
      <c r="I148" s="27">
        <v>468952209</v>
      </c>
      <c r="J148" s="27">
        <v>237606237</v>
      </c>
      <c r="K148" s="27">
        <v>282137678</v>
      </c>
      <c r="L148" s="27">
        <v>0</v>
      </c>
    </row>
    <row r="149" spans="1:12" ht="9.75" hidden="1">
      <c r="A149" s="49" t="s">
        <v>149</v>
      </c>
      <c r="B149" s="27">
        <v>579675000</v>
      </c>
      <c r="C149" s="27">
        <v>2847907244</v>
      </c>
      <c r="D149" s="27">
        <v>1499740852</v>
      </c>
      <c r="E149" s="27">
        <v>113223768</v>
      </c>
      <c r="F149" s="27">
        <v>29986200</v>
      </c>
      <c r="G149" s="27">
        <v>34915049</v>
      </c>
      <c r="H149" s="27">
        <v>48156057</v>
      </c>
      <c r="I149" s="27">
        <v>0</v>
      </c>
      <c r="J149" s="27">
        <v>39489516</v>
      </c>
      <c r="K149" s="27">
        <v>31394143</v>
      </c>
      <c r="L149" s="27">
        <v>41138283</v>
      </c>
    </row>
    <row r="150" spans="1:12" ht="9.75" hidden="1">
      <c r="A150" s="49" t="s">
        <v>150</v>
      </c>
      <c r="B150" s="27">
        <v>4725642</v>
      </c>
      <c r="C150" s="27">
        <v>45620627</v>
      </c>
      <c r="D150" s="27">
        <v>27565489</v>
      </c>
      <c r="E150" s="27">
        <v>0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1427886</v>
      </c>
      <c r="L150" s="27">
        <v>1054815</v>
      </c>
    </row>
    <row r="151" spans="1:12" ht="9.75" hidden="1">
      <c r="A151" s="49" t="s">
        <v>151</v>
      </c>
      <c r="B151" s="27">
        <v>2322884092</v>
      </c>
      <c r="C151" s="27">
        <v>3074863687</v>
      </c>
      <c r="D151" s="27">
        <v>1712951304</v>
      </c>
      <c r="E151" s="27">
        <v>0</v>
      </c>
      <c r="F151" s="27">
        <v>152062670</v>
      </c>
      <c r="G151" s="27">
        <v>67826560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</row>
    <row r="152" spans="1:12" ht="9.75" hidden="1">
      <c r="A152" s="49" t="s">
        <v>152</v>
      </c>
      <c r="B152" s="27">
        <v>28308028492</v>
      </c>
      <c r="C152" s="27">
        <v>36936205833</v>
      </c>
      <c r="D152" s="27">
        <v>25240925902</v>
      </c>
      <c r="E152" s="27">
        <v>3761558774</v>
      </c>
      <c r="F152" s="27">
        <v>836166589</v>
      </c>
      <c r="G152" s="27">
        <v>569384303</v>
      </c>
      <c r="H152" s="27">
        <v>328798608</v>
      </c>
      <c r="I152" s="27">
        <v>2149506942</v>
      </c>
      <c r="J152" s="27">
        <v>1056205071</v>
      </c>
      <c r="K152" s="27">
        <v>1306109682</v>
      </c>
      <c r="L152" s="27">
        <v>321735569</v>
      </c>
    </row>
    <row r="153" spans="1:12" ht="9.75" hidden="1">
      <c r="A153" s="49" t="s">
        <v>153</v>
      </c>
      <c r="B153" s="27">
        <v>1453081147</v>
      </c>
      <c r="C153" s="27">
        <v>2830770000</v>
      </c>
      <c r="D153" s="27">
        <v>1514427397</v>
      </c>
      <c r="E153" s="27">
        <v>926117580</v>
      </c>
      <c r="F153" s="27">
        <v>87815258</v>
      </c>
      <c r="G153" s="27">
        <v>137910270</v>
      </c>
      <c r="H153" s="27">
        <v>0</v>
      </c>
      <c r="I153" s="27">
        <v>104703936</v>
      </c>
      <c r="J153" s="27">
        <v>241760000</v>
      </c>
      <c r="K153" s="27">
        <v>79671779</v>
      </c>
      <c r="L153" s="27">
        <v>0</v>
      </c>
    </row>
    <row r="154" spans="1:12" ht="9.75" hidden="1">
      <c r="A154" s="49" t="s">
        <v>154</v>
      </c>
      <c r="B154" s="27">
        <v>3095480395</v>
      </c>
      <c r="C154" s="27">
        <v>7267127227</v>
      </c>
      <c r="D154" s="27">
        <v>3704466028</v>
      </c>
      <c r="E154" s="27">
        <v>343659349</v>
      </c>
      <c r="F154" s="27">
        <v>68533313</v>
      </c>
      <c r="G154" s="27">
        <v>71268487</v>
      </c>
      <c r="H154" s="27">
        <v>45312821</v>
      </c>
      <c r="I154" s="27">
        <v>154958036</v>
      </c>
      <c r="J154" s="27">
        <v>60863231</v>
      </c>
      <c r="K154" s="27">
        <v>204028612</v>
      </c>
      <c r="L154" s="27">
        <v>12297207</v>
      </c>
    </row>
    <row r="155" spans="1:12" ht="9.75" hidden="1">
      <c r="A155" s="49" t="s">
        <v>155</v>
      </c>
      <c r="B155" s="27">
        <v>40</v>
      </c>
      <c r="C155" s="27">
        <v>40</v>
      </c>
      <c r="D155" s="27">
        <v>81</v>
      </c>
      <c r="E155" s="27">
        <v>40</v>
      </c>
      <c r="F155" s="27">
        <v>40</v>
      </c>
      <c r="G155" s="27">
        <v>40</v>
      </c>
      <c r="H155" s="27">
        <v>40</v>
      </c>
      <c r="I155" s="27">
        <v>40</v>
      </c>
      <c r="J155" s="27">
        <v>40</v>
      </c>
      <c r="K155" s="27">
        <v>40</v>
      </c>
      <c r="L155" s="27">
        <v>40</v>
      </c>
    </row>
    <row r="156" spans="1:12" ht="9.75" hidden="1">
      <c r="A156" s="49" t="s">
        <v>156</v>
      </c>
      <c r="B156" s="27">
        <v>32294898479</v>
      </c>
      <c r="C156" s="27">
        <v>48849779000</v>
      </c>
      <c r="D156" s="27">
        <v>30226013483</v>
      </c>
      <c r="E156" s="27">
        <v>6028010405</v>
      </c>
      <c r="F156" s="27">
        <v>959320325</v>
      </c>
      <c r="G156" s="27">
        <v>743673576</v>
      </c>
      <c r="H156" s="27">
        <v>364636010</v>
      </c>
      <c r="I156" s="27">
        <v>2580168255</v>
      </c>
      <c r="J156" s="27">
        <v>1287606630</v>
      </c>
      <c r="K156" s="27">
        <v>1554645821</v>
      </c>
      <c r="L156" s="27">
        <v>520071120</v>
      </c>
    </row>
    <row r="157" spans="1:12" ht="9.75" hidden="1">
      <c r="A157" s="49" t="s">
        <v>157</v>
      </c>
      <c r="B157" s="27">
        <v>5615664764</v>
      </c>
      <c r="C157" s="27">
        <v>10098983000</v>
      </c>
      <c r="D157" s="27">
        <v>6980635978</v>
      </c>
      <c r="E157" s="27">
        <v>813119505</v>
      </c>
      <c r="F157" s="27">
        <v>206624544</v>
      </c>
      <c r="G157" s="27">
        <v>110157707</v>
      </c>
      <c r="H157" s="27">
        <v>0</v>
      </c>
      <c r="I157" s="27">
        <v>575190303</v>
      </c>
      <c r="J157" s="27">
        <v>185386000</v>
      </c>
      <c r="K157" s="27">
        <v>234508436</v>
      </c>
      <c r="L157" s="27">
        <v>0</v>
      </c>
    </row>
    <row r="158" spans="1:12" ht="9.75" hidden="1">
      <c r="A158" s="49" t="s">
        <v>158</v>
      </c>
      <c r="B158" s="27">
        <v>5088329977</v>
      </c>
      <c r="C158" s="27">
        <v>9005517000</v>
      </c>
      <c r="D158" s="27">
        <v>6514409101</v>
      </c>
      <c r="E158" s="27">
        <v>778595239</v>
      </c>
      <c r="F158" s="27">
        <v>183107018</v>
      </c>
      <c r="G158" s="27">
        <v>104446035</v>
      </c>
      <c r="H158" s="27">
        <v>0</v>
      </c>
      <c r="I158" s="27">
        <v>505637999</v>
      </c>
      <c r="J158" s="27">
        <v>176768280</v>
      </c>
      <c r="K158" s="27">
        <v>192777809</v>
      </c>
      <c r="L158" s="27">
        <v>0</v>
      </c>
    </row>
    <row r="159" spans="1:12" ht="9.75" hidden="1">
      <c r="A159" s="49" t="s">
        <v>159</v>
      </c>
      <c r="B159" s="27">
        <v>13732951742</v>
      </c>
      <c r="C159" s="27">
        <v>16778616000</v>
      </c>
      <c r="D159" s="27">
        <v>11928316030</v>
      </c>
      <c r="E159" s="27">
        <v>1723016672</v>
      </c>
      <c r="F159" s="27">
        <v>353704196</v>
      </c>
      <c r="G159" s="27">
        <v>306050089</v>
      </c>
      <c r="H159" s="27">
        <v>0</v>
      </c>
      <c r="I159" s="27">
        <v>948069059</v>
      </c>
      <c r="J159" s="27">
        <v>273707000</v>
      </c>
      <c r="K159" s="27">
        <v>671564376</v>
      </c>
      <c r="L159" s="27">
        <v>0</v>
      </c>
    </row>
    <row r="160" spans="1:12" ht="9.75" hidden="1">
      <c r="A160" s="49" t="s">
        <v>160</v>
      </c>
      <c r="B160" s="27">
        <v>13027720208</v>
      </c>
      <c r="C160" s="27">
        <v>15905848000</v>
      </c>
      <c r="D160" s="27">
        <v>11159242854</v>
      </c>
      <c r="E160" s="27">
        <v>2468012677</v>
      </c>
      <c r="F160" s="27">
        <v>320861064</v>
      </c>
      <c r="G160" s="27">
        <v>291260536</v>
      </c>
      <c r="H160" s="27">
        <v>0</v>
      </c>
      <c r="I160" s="27">
        <v>878586893</v>
      </c>
      <c r="J160" s="27">
        <v>283111660</v>
      </c>
      <c r="K160" s="27">
        <v>586743681</v>
      </c>
      <c r="L160" s="27">
        <v>0</v>
      </c>
    </row>
    <row r="161" spans="1:12" ht="9.75" hidden="1">
      <c r="A161" s="49" t="s">
        <v>161</v>
      </c>
      <c r="B161" s="27">
        <v>4119535004</v>
      </c>
      <c r="C161" s="27">
        <v>7351906400</v>
      </c>
      <c r="D161" s="27">
        <v>4065617152</v>
      </c>
      <c r="E161" s="27">
        <v>1039739228</v>
      </c>
      <c r="F161" s="27">
        <v>205140023</v>
      </c>
      <c r="G161" s="27">
        <v>113659055</v>
      </c>
      <c r="H161" s="27">
        <v>0</v>
      </c>
      <c r="I161" s="27">
        <v>280490256</v>
      </c>
      <c r="J161" s="27">
        <v>294017000</v>
      </c>
      <c r="K161" s="27">
        <v>321343801</v>
      </c>
      <c r="L161" s="27">
        <v>0</v>
      </c>
    </row>
    <row r="162" spans="1:12" ht="9.75" hidden="1">
      <c r="A162" s="49" t="s">
        <v>162</v>
      </c>
      <c r="B162" s="27">
        <v>4087720284</v>
      </c>
      <c r="C162" s="27">
        <v>6865008000</v>
      </c>
      <c r="D162" s="27">
        <v>3799291541</v>
      </c>
      <c r="E162" s="27">
        <v>1255751212</v>
      </c>
      <c r="F162" s="27">
        <v>178513709</v>
      </c>
      <c r="G162" s="27">
        <v>104597814</v>
      </c>
      <c r="H162" s="27">
        <v>0</v>
      </c>
      <c r="I162" s="27">
        <v>252058330</v>
      </c>
      <c r="J162" s="27">
        <v>314970686</v>
      </c>
      <c r="K162" s="27">
        <v>286402675</v>
      </c>
      <c r="L162" s="27">
        <v>0</v>
      </c>
    </row>
    <row r="163" spans="1:12" ht="9.75" hidden="1">
      <c r="A163" s="49" t="s">
        <v>163</v>
      </c>
      <c r="B163" s="27">
        <v>26401855835</v>
      </c>
      <c r="C163" s="27">
        <v>40559292724</v>
      </c>
      <c r="D163" s="27">
        <v>25769196314</v>
      </c>
      <c r="E163" s="27">
        <v>4048878501</v>
      </c>
      <c r="F163" s="27">
        <v>849867727</v>
      </c>
      <c r="G163" s="27">
        <v>590560251</v>
      </c>
      <c r="H163" s="27">
        <v>0</v>
      </c>
      <c r="I163" s="27">
        <v>2146033425</v>
      </c>
      <c r="J163" s="27">
        <v>840677000</v>
      </c>
      <c r="K163" s="27">
        <v>1348172783</v>
      </c>
      <c r="L163" s="27">
        <v>600745</v>
      </c>
    </row>
    <row r="164" spans="1:12" ht="9.75" hidden="1">
      <c r="A164" s="49" t="s">
        <v>164</v>
      </c>
      <c r="B164" s="27">
        <v>24998451604</v>
      </c>
      <c r="C164" s="27">
        <v>37709966000</v>
      </c>
      <c r="D164" s="27">
        <v>24081173951</v>
      </c>
      <c r="E164" s="27">
        <v>5101838764</v>
      </c>
      <c r="F164" s="27">
        <v>755811445</v>
      </c>
      <c r="G164" s="27">
        <v>558674320</v>
      </c>
      <c r="H164" s="27">
        <v>0</v>
      </c>
      <c r="I164" s="27">
        <v>1916672022</v>
      </c>
      <c r="J164" s="27">
        <v>895012694</v>
      </c>
      <c r="K164" s="27">
        <v>1171320390</v>
      </c>
      <c r="L164" s="27">
        <v>2352000</v>
      </c>
    </row>
    <row r="165" spans="1:12" ht="9.75" hidden="1">
      <c r="A165" s="49" t="s">
        <v>165</v>
      </c>
      <c r="B165" s="27">
        <v>6014349086</v>
      </c>
      <c r="C165" s="27">
        <v>8240403000</v>
      </c>
      <c r="D165" s="27">
        <v>4440080940</v>
      </c>
      <c r="E165" s="27">
        <v>795670343</v>
      </c>
      <c r="F165" s="27">
        <v>119802459</v>
      </c>
      <c r="G165" s="27">
        <v>131121579</v>
      </c>
      <c r="H165" s="27">
        <v>277241000</v>
      </c>
      <c r="I165" s="27">
        <v>393900535</v>
      </c>
      <c r="J165" s="27">
        <v>227399000</v>
      </c>
      <c r="K165" s="27">
        <v>307469315</v>
      </c>
      <c r="L165" s="27">
        <v>214708001</v>
      </c>
    </row>
    <row r="166" spans="1:12" ht="9.75" hidden="1">
      <c r="A166" s="49" t="s">
        <v>166</v>
      </c>
      <c r="B166" s="27">
        <v>5406054273</v>
      </c>
      <c r="C166" s="27">
        <v>7125491000</v>
      </c>
      <c r="D166" s="27">
        <v>4159531871</v>
      </c>
      <c r="E166" s="27">
        <v>733959645</v>
      </c>
      <c r="F166" s="27">
        <v>105451197</v>
      </c>
      <c r="G166" s="27">
        <v>121013573</v>
      </c>
      <c r="H166" s="27">
        <v>268740000</v>
      </c>
      <c r="I166" s="27">
        <v>345333755</v>
      </c>
      <c r="J166" s="27">
        <v>251910400</v>
      </c>
      <c r="K166" s="27">
        <v>283054771</v>
      </c>
      <c r="L166" s="27">
        <v>207297200</v>
      </c>
    </row>
    <row r="167" spans="1:12" ht="9.75" hidden="1">
      <c r="A167" s="49" t="s">
        <v>167</v>
      </c>
      <c r="B167" s="27">
        <v>2259168575</v>
      </c>
      <c r="C167" s="27">
        <v>2614216000</v>
      </c>
      <c r="D167" s="27">
        <v>2206735060</v>
      </c>
      <c r="E167" s="27">
        <v>252882000</v>
      </c>
      <c r="F167" s="27">
        <v>65223000</v>
      </c>
      <c r="G167" s="27">
        <v>76565200</v>
      </c>
      <c r="H167" s="27">
        <v>0</v>
      </c>
      <c r="I167" s="27">
        <v>290132532</v>
      </c>
      <c r="J167" s="27">
        <v>202838000</v>
      </c>
      <c r="K167" s="27">
        <v>305594140</v>
      </c>
      <c r="L167" s="27">
        <v>2598000</v>
      </c>
    </row>
    <row r="168" spans="1:12" ht="9.75" hidden="1">
      <c r="A168" s="49" t="s">
        <v>168</v>
      </c>
      <c r="B168" s="27">
        <v>2303664242</v>
      </c>
      <c r="C168" s="27">
        <v>3364807000</v>
      </c>
      <c r="D168" s="27">
        <v>2449910336</v>
      </c>
      <c r="E168" s="27">
        <v>260074650</v>
      </c>
      <c r="F168" s="27">
        <v>56727000</v>
      </c>
      <c r="G168" s="27">
        <v>82965000</v>
      </c>
      <c r="H168" s="27">
        <v>0</v>
      </c>
      <c r="I168" s="27">
        <v>193600065</v>
      </c>
      <c r="J168" s="27">
        <v>120338600</v>
      </c>
      <c r="K168" s="27">
        <v>156634000</v>
      </c>
      <c r="L168" s="27">
        <v>12589852</v>
      </c>
    </row>
    <row r="169" spans="1:12" ht="9.75" hidden="1">
      <c r="A169" s="49" t="s">
        <v>169</v>
      </c>
      <c r="B169" s="27">
        <v>32773094191</v>
      </c>
      <c r="C169" s="27">
        <v>47343813608</v>
      </c>
      <c r="D169" s="27">
        <v>29994829349</v>
      </c>
      <c r="E169" s="27">
        <v>5864496212</v>
      </c>
      <c r="F169" s="27">
        <v>1025162776</v>
      </c>
      <c r="G169" s="27">
        <v>730986505</v>
      </c>
      <c r="H169" s="27">
        <v>385892329</v>
      </c>
      <c r="I169" s="27">
        <v>2519890275</v>
      </c>
      <c r="J169" s="27">
        <v>1404220000</v>
      </c>
      <c r="K169" s="27">
        <v>1548844520</v>
      </c>
      <c r="L169" s="27">
        <v>522660971</v>
      </c>
    </row>
    <row r="170" spans="1:12" ht="9.75" hidden="1">
      <c r="A170" s="49" t="s">
        <v>170</v>
      </c>
      <c r="B170" s="27">
        <v>8708334031</v>
      </c>
      <c r="C170" s="27">
        <v>13290424725</v>
      </c>
      <c r="D170" s="27">
        <v>9604146268</v>
      </c>
      <c r="E170" s="27">
        <v>1123632557</v>
      </c>
      <c r="F170" s="27">
        <v>288592515</v>
      </c>
      <c r="G170" s="27">
        <v>196166190</v>
      </c>
      <c r="H170" s="27">
        <v>252666465</v>
      </c>
      <c r="I170" s="27">
        <v>788931809</v>
      </c>
      <c r="J170" s="27">
        <v>380433027</v>
      </c>
      <c r="K170" s="27">
        <v>527094779</v>
      </c>
      <c r="L170" s="27">
        <v>168328808</v>
      </c>
    </row>
    <row r="171" spans="1:12" ht="9.75" hidden="1">
      <c r="A171" s="49" t="s">
        <v>171</v>
      </c>
      <c r="B171" s="27">
        <v>7466601452</v>
      </c>
      <c r="C171" s="27">
        <v>11805746320</v>
      </c>
      <c r="D171" s="27">
        <v>8778735998</v>
      </c>
      <c r="E171" s="27">
        <v>1145142530</v>
      </c>
      <c r="F171" s="27">
        <v>259546145</v>
      </c>
      <c r="G171" s="27">
        <v>160142932</v>
      </c>
      <c r="H171" s="27">
        <v>253277603</v>
      </c>
      <c r="I171" s="27">
        <v>710662866</v>
      </c>
      <c r="J171" s="27">
        <v>357053000</v>
      </c>
      <c r="K171" s="27">
        <v>490245904</v>
      </c>
      <c r="L171" s="27">
        <v>191217733</v>
      </c>
    </row>
    <row r="172" spans="1:12" ht="9.75" hidden="1">
      <c r="A172" s="49" t="s">
        <v>172</v>
      </c>
      <c r="B172" s="27">
        <v>237374719</v>
      </c>
      <c r="C172" s="27">
        <v>335066886</v>
      </c>
      <c r="D172" s="27">
        <v>544391888</v>
      </c>
      <c r="E172" s="27">
        <v>11186702</v>
      </c>
      <c r="F172" s="27">
        <v>12440000</v>
      </c>
      <c r="G172" s="27">
        <v>9970190</v>
      </c>
      <c r="H172" s="27">
        <v>0</v>
      </c>
      <c r="I172" s="27">
        <v>39533660</v>
      </c>
      <c r="J172" s="27">
        <v>24416290</v>
      </c>
      <c r="K172" s="27">
        <v>11503152</v>
      </c>
      <c r="L172" s="27">
        <v>2892721</v>
      </c>
    </row>
    <row r="173" spans="1:12" ht="9.75" hidden="1">
      <c r="A173" s="49" t="s">
        <v>173</v>
      </c>
      <c r="B173" s="27">
        <v>10028837258</v>
      </c>
      <c r="C173" s="27">
        <v>11309464000</v>
      </c>
      <c r="D173" s="27">
        <v>8140956498</v>
      </c>
      <c r="E173" s="27">
        <v>1458471307</v>
      </c>
      <c r="F173" s="27">
        <v>267331043</v>
      </c>
      <c r="G173" s="27">
        <v>229279389</v>
      </c>
      <c r="H173" s="27">
        <v>0</v>
      </c>
      <c r="I173" s="27">
        <v>751240000</v>
      </c>
      <c r="J173" s="27">
        <v>473253464</v>
      </c>
      <c r="K173" s="27">
        <v>416241222</v>
      </c>
      <c r="L173" s="27">
        <v>0</v>
      </c>
    </row>
    <row r="174" spans="1:12" ht="9.75" hidden="1">
      <c r="A174" s="49" t="s">
        <v>174</v>
      </c>
      <c r="B174" s="27">
        <v>9193632187</v>
      </c>
      <c r="C174" s="27">
        <v>10465014000</v>
      </c>
      <c r="D174" s="27">
        <v>7462684400</v>
      </c>
      <c r="E174" s="27">
        <v>1718589097</v>
      </c>
      <c r="F174" s="27">
        <v>194558116</v>
      </c>
      <c r="G174" s="27">
        <v>213640877</v>
      </c>
      <c r="H174" s="27">
        <v>0</v>
      </c>
      <c r="I174" s="27">
        <v>698471292</v>
      </c>
      <c r="J174" s="27">
        <v>221601252</v>
      </c>
      <c r="K174" s="27">
        <v>417562716</v>
      </c>
      <c r="L174" s="27">
        <v>0</v>
      </c>
    </row>
    <row r="175" spans="1:12" ht="9.75" hidden="1">
      <c r="A175" s="49" t="s">
        <v>175</v>
      </c>
      <c r="B175" s="27">
        <v>3450507699</v>
      </c>
      <c r="C175" s="27">
        <v>3374456400</v>
      </c>
      <c r="D175" s="27">
        <v>2586913058</v>
      </c>
      <c r="E175" s="27">
        <v>793024223</v>
      </c>
      <c r="F175" s="27">
        <v>105882419</v>
      </c>
      <c r="G175" s="27">
        <v>66795633</v>
      </c>
      <c r="H175" s="27">
        <v>0</v>
      </c>
      <c r="I175" s="27">
        <v>234928188</v>
      </c>
      <c r="J175" s="27">
        <v>0</v>
      </c>
      <c r="K175" s="27">
        <v>277980170</v>
      </c>
      <c r="L175" s="27">
        <v>0</v>
      </c>
    </row>
    <row r="176" spans="1:12" ht="9.75" hidden="1">
      <c r="A176" s="49" t="s">
        <v>176</v>
      </c>
      <c r="B176" s="27">
        <v>3027823534</v>
      </c>
      <c r="C176" s="27">
        <v>2949126000</v>
      </c>
      <c r="D176" s="27">
        <v>2381931323</v>
      </c>
      <c r="E176" s="27">
        <v>800592804</v>
      </c>
      <c r="F176" s="27">
        <v>52300717</v>
      </c>
      <c r="G176" s="27">
        <v>59532650</v>
      </c>
      <c r="H176" s="27">
        <v>0</v>
      </c>
      <c r="I176" s="27">
        <v>240928188</v>
      </c>
      <c r="J176" s="27">
        <v>220399228</v>
      </c>
      <c r="K176" s="27">
        <v>195682236</v>
      </c>
      <c r="L176" s="27">
        <v>0</v>
      </c>
    </row>
    <row r="177" spans="1:12" ht="9.75" hidden="1">
      <c r="A177" s="49" t="s">
        <v>177</v>
      </c>
      <c r="B177" s="27">
        <v>151061797</v>
      </c>
      <c r="C177" s="27">
        <v>170336000</v>
      </c>
      <c r="D177" s="27">
        <v>132797337</v>
      </c>
      <c r="E177" s="27">
        <v>58877329</v>
      </c>
      <c r="F177" s="27">
        <v>12389537</v>
      </c>
      <c r="G177" s="27">
        <v>12091333</v>
      </c>
      <c r="H177" s="27">
        <v>14027821</v>
      </c>
      <c r="I177" s="27">
        <v>37057176</v>
      </c>
      <c r="J177" s="27">
        <v>23361000</v>
      </c>
      <c r="K177" s="27">
        <v>28206759</v>
      </c>
      <c r="L177" s="27">
        <v>13684728</v>
      </c>
    </row>
    <row r="178" spans="1:12" ht="9.75" hidden="1">
      <c r="A178" s="49" t="s">
        <v>178</v>
      </c>
      <c r="B178" s="27">
        <v>2385339278</v>
      </c>
      <c r="C178" s="27">
        <v>4063537952</v>
      </c>
      <c r="D178" s="27">
        <v>1957156352</v>
      </c>
      <c r="E178" s="27">
        <v>426511393</v>
      </c>
      <c r="F178" s="27">
        <v>117244100</v>
      </c>
      <c r="G178" s="27">
        <v>38768274</v>
      </c>
      <c r="H178" s="27">
        <v>12099180</v>
      </c>
      <c r="I178" s="27">
        <v>289994708</v>
      </c>
      <c r="J178" s="27">
        <v>28360780</v>
      </c>
      <c r="K178" s="27">
        <v>178507681</v>
      </c>
      <c r="L178" s="27">
        <v>8160512</v>
      </c>
    </row>
    <row r="179" spans="1:12" ht="9.75" hidden="1">
      <c r="A179" s="49" t="s">
        <v>179</v>
      </c>
      <c r="B179" s="27">
        <v>4080212646</v>
      </c>
      <c r="C179" s="27">
        <v>3881909104</v>
      </c>
      <c r="D179" s="27">
        <v>3332669301</v>
      </c>
      <c r="E179" s="27">
        <v>320969474</v>
      </c>
      <c r="F179" s="27">
        <v>135741102</v>
      </c>
      <c r="G179" s="27">
        <v>55340558</v>
      </c>
      <c r="H179" s="27">
        <v>52816822</v>
      </c>
      <c r="I179" s="27">
        <v>280604403</v>
      </c>
      <c r="J179" s="27">
        <v>155092580</v>
      </c>
      <c r="K179" s="27">
        <v>46566177</v>
      </c>
      <c r="L179" s="27">
        <v>133844326</v>
      </c>
    </row>
    <row r="180" spans="1:12" ht="9.75" hidden="1">
      <c r="A180" s="49" t="s">
        <v>180</v>
      </c>
      <c r="B180" s="22">
        <v>1070327000</v>
      </c>
      <c r="C180" s="22">
        <v>3207013298</v>
      </c>
      <c r="D180" s="22">
        <v>1478242000</v>
      </c>
      <c r="E180" s="22">
        <v>0</v>
      </c>
      <c r="F180" s="22">
        <v>0</v>
      </c>
      <c r="G180" s="22">
        <v>0</v>
      </c>
      <c r="H180" s="22">
        <v>0</v>
      </c>
      <c r="I180" s="22">
        <v>42870652</v>
      </c>
      <c r="J180" s="22">
        <v>67418559</v>
      </c>
      <c r="K180" s="22">
        <v>0</v>
      </c>
      <c r="L180" s="22">
        <v>0</v>
      </c>
    </row>
    <row r="181" spans="1:12" ht="9.75" hidden="1">
      <c r="A181" s="49" t="s">
        <v>181</v>
      </c>
      <c r="B181" s="22">
        <v>751580000</v>
      </c>
      <c r="C181" s="22">
        <v>918181000</v>
      </c>
      <c r="D181" s="22">
        <v>612481533</v>
      </c>
      <c r="E181" s="22">
        <v>0</v>
      </c>
      <c r="F181" s="22">
        <v>0</v>
      </c>
      <c r="G181" s="22">
        <v>0</v>
      </c>
      <c r="H181" s="22">
        <v>0</v>
      </c>
      <c r="I181" s="22">
        <v>72228351</v>
      </c>
      <c r="J181" s="22">
        <v>48857863</v>
      </c>
      <c r="K181" s="22">
        <v>0</v>
      </c>
      <c r="L181" s="22">
        <v>0</v>
      </c>
    </row>
    <row r="182" spans="1:12" ht="9.75" hidden="1">
      <c r="A182" s="49" t="s">
        <v>182</v>
      </c>
      <c r="B182" s="22">
        <v>0</v>
      </c>
      <c r="C182" s="22">
        <v>558947328</v>
      </c>
      <c r="D182" s="22">
        <v>1062773968</v>
      </c>
      <c r="E182" s="22">
        <v>0</v>
      </c>
      <c r="F182" s="22">
        <v>31578189</v>
      </c>
      <c r="G182" s="22">
        <v>4010414</v>
      </c>
      <c r="H182" s="22">
        <v>0</v>
      </c>
      <c r="I182" s="22">
        <v>134665634</v>
      </c>
      <c r="J182" s="22">
        <v>4887532</v>
      </c>
      <c r="K182" s="22">
        <v>2337712</v>
      </c>
      <c r="L182" s="22">
        <v>0</v>
      </c>
    </row>
    <row r="183" spans="1:12" ht="9.75" hidden="1">
      <c r="A183" s="49" t="s">
        <v>183</v>
      </c>
      <c r="B183" s="22">
        <v>992048311</v>
      </c>
      <c r="C183" s="22">
        <v>2317690000</v>
      </c>
      <c r="D183" s="22">
        <v>1390948319</v>
      </c>
      <c r="E183" s="22">
        <v>4326091</v>
      </c>
      <c r="F183" s="22">
        <v>25943453</v>
      </c>
      <c r="G183" s="22">
        <v>9711200</v>
      </c>
      <c r="H183" s="22">
        <v>0</v>
      </c>
      <c r="I183" s="22">
        <v>45983966</v>
      </c>
      <c r="J183" s="22">
        <v>22600000</v>
      </c>
      <c r="K183" s="22">
        <v>8430575</v>
      </c>
      <c r="L183" s="22">
        <v>1485507</v>
      </c>
    </row>
    <row r="184" spans="1:12" ht="9.75" hidden="1">
      <c r="A184" s="49" t="s">
        <v>184</v>
      </c>
      <c r="B184" s="22">
        <v>4095196283</v>
      </c>
      <c r="C184" s="22">
        <v>9464275265</v>
      </c>
      <c r="D184" s="22">
        <v>7442657743</v>
      </c>
      <c r="E184" s="22">
        <v>2764248851</v>
      </c>
      <c r="F184" s="22">
        <v>154394991</v>
      </c>
      <c r="G184" s="22">
        <v>174756798</v>
      </c>
      <c r="H184" s="22">
        <v>48156057</v>
      </c>
      <c r="I184" s="22">
        <v>468952209</v>
      </c>
      <c r="J184" s="22">
        <v>277095753</v>
      </c>
      <c r="K184" s="22">
        <v>316585380</v>
      </c>
      <c r="L184" s="22">
        <v>42193098</v>
      </c>
    </row>
    <row r="185" spans="1:12" ht="9.75" hidden="1">
      <c r="A185" s="49" t="s">
        <v>185</v>
      </c>
      <c r="B185" s="22">
        <v>27475692229</v>
      </c>
      <c r="C185" s="22">
        <v>41577458724</v>
      </c>
      <c r="D185" s="22">
        <v>26630532582</v>
      </c>
      <c r="E185" s="22">
        <v>4127596536</v>
      </c>
      <c r="F185" s="22">
        <v>865655127</v>
      </c>
      <c r="G185" s="22">
        <v>615027903</v>
      </c>
      <c r="H185" s="22">
        <v>2169779</v>
      </c>
      <c r="I185" s="22">
        <v>2199938516</v>
      </c>
      <c r="J185" s="22">
        <v>942521400</v>
      </c>
      <c r="K185" s="22">
        <v>1380488703</v>
      </c>
      <c r="L185" s="22">
        <v>1985954</v>
      </c>
    </row>
    <row r="186" spans="1:12" ht="9.75" hidden="1">
      <c r="A186" s="49" t="s">
        <v>186</v>
      </c>
      <c r="B186" s="22">
        <v>0</v>
      </c>
      <c r="C186" s="22">
        <v>-89301684</v>
      </c>
      <c r="D186" s="22">
        <v>-269148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785477</v>
      </c>
      <c r="L186" s="22">
        <v>0</v>
      </c>
    </row>
    <row r="187" spans="1:12" ht="9.75" hidden="1">
      <c r="A187" s="49" t="s">
        <v>187</v>
      </c>
      <c r="B187" s="22">
        <v>0</v>
      </c>
      <c r="C187" s="22">
        <v>463278000</v>
      </c>
      <c r="D187" s="22">
        <v>158000000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</row>
    <row r="188" spans="1:12" ht="9.75" hidden="1">
      <c r="A188" s="49" t="s">
        <v>188</v>
      </c>
      <c r="B188" s="22">
        <v>54592295199</v>
      </c>
      <c r="C188" s="22">
        <v>51672184783</v>
      </c>
      <c r="D188" s="22">
        <v>27825010926</v>
      </c>
      <c r="E188" s="22">
        <v>11463500414</v>
      </c>
      <c r="F188" s="22">
        <v>1995734956</v>
      </c>
      <c r="G188" s="22">
        <v>823557008</v>
      </c>
      <c r="H188" s="22">
        <v>21476380</v>
      </c>
      <c r="I188" s="22">
        <v>5965667455</v>
      </c>
      <c r="J188" s="22">
        <v>2794551773</v>
      </c>
      <c r="K188" s="22">
        <v>4057883686</v>
      </c>
      <c r="L188" s="22">
        <v>-44283579</v>
      </c>
    </row>
    <row r="189" spans="1:12" ht="9.75" hidden="1">
      <c r="A189" s="49" t="s">
        <v>189</v>
      </c>
      <c r="B189" s="22">
        <v>18071224156</v>
      </c>
      <c r="C189" s="22">
        <v>16816826544</v>
      </c>
      <c r="D189" s="22">
        <v>11231612290</v>
      </c>
      <c r="E189" s="22">
        <v>2870918834</v>
      </c>
      <c r="F189" s="22">
        <v>299264340</v>
      </c>
      <c r="G189" s="22">
        <v>183797408</v>
      </c>
      <c r="H189" s="22">
        <v>70962926</v>
      </c>
      <c r="I189" s="22">
        <v>804819875</v>
      </c>
      <c r="J189" s="22">
        <v>302275463</v>
      </c>
      <c r="K189" s="22">
        <v>484976848</v>
      </c>
      <c r="L189" s="22">
        <v>41560067</v>
      </c>
    </row>
    <row r="190" spans="1:12" ht="9.75" hidden="1">
      <c r="A190" s="49" t="s">
        <v>190</v>
      </c>
      <c r="B190" s="22">
        <v>12133564345</v>
      </c>
      <c r="C190" s="22">
        <v>15146534431</v>
      </c>
      <c r="D190" s="22">
        <v>11246590836</v>
      </c>
      <c r="E190" s="22">
        <v>1635295915</v>
      </c>
      <c r="F190" s="22">
        <v>162415278</v>
      </c>
      <c r="G190" s="22">
        <v>144010090</v>
      </c>
      <c r="H190" s="22">
        <v>161851026</v>
      </c>
      <c r="I190" s="22">
        <v>570294935</v>
      </c>
      <c r="J190" s="22">
        <v>594328054</v>
      </c>
      <c r="K190" s="22">
        <v>550740625</v>
      </c>
      <c r="L190" s="22">
        <v>23324931</v>
      </c>
    </row>
    <row r="191" spans="1:12" ht="9.75" hidden="1">
      <c r="A191" s="49" t="s">
        <v>191</v>
      </c>
      <c r="B191" s="22">
        <v>13762864023</v>
      </c>
      <c r="C191" s="22">
        <v>7039046113</v>
      </c>
      <c r="D191" s="22">
        <v>2978765164</v>
      </c>
      <c r="E191" s="22">
        <v>31692087</v>
      </c>
      <c r="F191" s="22">
        <v>134558174</v>
      </c>
      <c r="G191" s="22">
        <v>5810766</v>
      </c>
      <c r="H191" s="22">
        <v>22806869</v>
      </c>
      <c r="I191" s="22">
        <v>319559972</v>
      </c>
      <c r="J191" s="22">
        <v>0</v>
      </c>
      <c r="K191" s="22">
        <v>165464250</v>
      </c>
      <c r="L191" s="22">
        <v>0</v>
      </c>
    </row>
    <row r="192" spans="1:12" ht="9.75" hidden="1">
      <c r="A192" s="49" t="s">
        <v>192</v>
      </c>
      <c r="B192" s="22">
        <v>4090470641</v>
      </c>
      <c r="C192" s="22">
        <v>9418654638</v>
      </c>
      <c r="D192" s="22">
        <v>7415092254</v>
      </c>
      <c r="E192" s="22">
        <v>2764248851</v>
      </c>
      <c r="F192" s="22">
        <v>154394991</v>
      </c>
      <c r="G192" s="22">
        <v>174756798</v>
      </c>
      <c r="H192" s="22">
        <v>48156057</v>
      </c>
      <c r="I192" s="22">
        <v>468952209</v>
      </c>
      <c r="J192" s="22">
        <v>277095753</v>
      </c>
      <c r="K192" s="22">
        <v>315157494</v>
      </c>
      <c r="L192" s="22">
        <v>41138283</v>
      </c>
    </row>
    <row r="193" spans="1:12" ht="9.75" hidden="1">
      <c r="A193" s="49" t="s">
        <v>193</v>
      </c>
      <c r="B193" s="22">
        <v>3375487450</v>
      </c>
      <c r="C193" s="22">
        <v>2849726000</v>
      </c>
      <c r="D193" s="22">
        <v>1500000000</v>
      </c>
      <c r="E193" s="22">
        <v>0</v>
      </c>
      <c r="F193" s="22">
        <v>31900000</v>
      </c>
      <c r="G193" s="22">
        <v>0</v>
      </c>
      <c r="H193" s="22">
        <v>0</v>
      </c>
      <c r="I193" s="22">
        <v>100000000</v>
      </c>
      <c r="J193" s="22">
        <v>0</v>
      </c>
      <c r="K193" s="22">
        <v>0</v>
      </c>
      <c r="L193" s="22">
        <v>0</v>
      </c>
    </row>
    <row r="194" spans="1:12" ht="9.75" hidden="1">
      <c r="A194" s="49" t="s">
        <v>194</v>
      </c>
      <c r="B194" s="22">
        <v>23657531097</v>
      </c>
      <c r="C194" s="22">
        <v>38044012728</v>
      </c>
      <c r="D194" s="22">
        <v>24483212682</v>
      </c>
      <c r="E194" s="22">
        <v>3580865110</v>
      </c>
      <c r="F194" s="22">
        <v>802178309</v>
      </c>
      <c r="G194" s="22">
        <v>501976210</v>
      </c>
      <c r="H194" s="22">
        <v>0</v>
      </c>
      <c r="I194" s="22">
        <v>2146033420</v>
      </c>
      <c r="J194" s="22">
        <v>630507732</v>
      </c>
      <c r="K194" s="22">
        <v>1213355496</v>
      </c>
      <c r="L194" s="22">
        <v>600746</v>
      </c>
    </row>
    <row r="195" spans="1:12" ht="9.75" hidden="1">
      <c r="A195" s="49" t="s">
        <v>195</v>
      </c>
      <c r="B195" s="22">
        <v>868669698</v>
      </c>
      <c r="C195" s="22">
        <v>619245963</v>
      </c>
      <c r="D195" s="22">
        <v>133342210</v>
      </c>
      <c r="E195" s="22">
        <v>72297615</v>
      </c>
      <c r="F195" s="22">
        <v>14487396</v>
      </c>
      <c r="G195" s="22">
        <v>8942119</v>
      </c>
      <c r="H195" s="22">
        <v>1680000</v>
      </c>
      <c r="I195" s="22">
        <v>47648651</v>
      </c>
      <c r="J195" s="22">
        <v>76253304</v>
      </c>
      <c r="K195" s="22">
        <v>26867424</v>
      </c>
      <c r="L195" s="22">
        <v>0</v>
      </c>
    </row>
  </sheetData>
  <sheetProtection/>
  <mergeCells count="2">
    <mergeCell ref="A1:L1"/>
    <mergeCell ref="B2:L2"/>
  </mergeCells>
  <printOptions/>
  <pageMargins left="0.75" right="0.75" top="1" bottom="1" header="0.5" footer="0.5"/>
  <pageSetup horizontalDpi="600" verticalDpi="600" orientation="portrait" scale="60" r:id="rId1"/>
  <rowBreaks count="1" manualBreakCount="1"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2018-11-13T12:22:50Z</dcterms:created>
  <dcterms:modified xsi:type="dcterms:W3CDTF">2018-11-13T12:53:13Z</dcterms:modified>
  <cp:category/>
  <cp:version/>
  <cp:contentType/>
  <cp:contentStatus/>
</cp:coreProperties>
</file>