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8" activeTab="0"/>
  </bookViews>
  <sheets>
    <sheet name="NC" sheetId="1" r:id="rId1"/>
  </sheets>
  <definedNames>
    <definedName name="_xlnm.Print_Area" localSheetId="0">'NC'!$A$1:$AF$141</definedName>
    <definedName name="_xlnm.Print_Titles" localSheetId="0">'NC'!$A:$A,'NC'!$1:$6</definedName>
  </definedNames>
  <calcPr fullCalcOnLoad="1"/>
</workbook>
</file>

<file path=xl/sharedStrings.xml><?xml version="1.0" encoding="utf-8"?>
<sst xmlns="http://schemas.openxmlformats.org/spreadsheetml/2006/main" count="284" uniqueCount="243">
  <si>
    <t xml:space="preserve">Summarised Outcome: Municipal Budget and Benchmarking Engagement - 2018/19 Budget vs Original Budget 2017/18 </t>
  </si>
  <si>
    <t>Location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</si>
  <si>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</si>
  <si>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</si>
  <si>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</si>
  <si>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</si>
  <si>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</si>
  <si>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</si>
  <si>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</si>
  <si>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</si>
  <si>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</si>
  <si>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</si>
  <si>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</si>
  <si>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</si>
  <si>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</si>
  <si>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</si>
  <si>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</si>
  <si>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</si>
  <si>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</si>
  <si>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</si>
  <si>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</si>
  <si>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</si>
  <si>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NC082</t>
  </si>
  <si>
    <t>NC084</t>
  </si>
  <si>
    <t>NC085</t>
  </si>
  <si>
    <t>NC086</t>
  </si>
  <si>
    <t>NC087</t>
  </si>
  <si>
    <t>DC8</t>
  </si>
  <si>
    <t>NC091</t>
  </si>
  <si>
    <t>NC092</t>
  </si>
  <si>
    <t>NC093</t>
  </si>
  <si>
    <t>NC094</t>
  </si>
  <si>
    <t>DC9</t>
  </si>
  <si>
    <t>Joe</t>
  </si>
  <si>
    <t>Ga-Segonyana</t>
  </si>
  <si>
    <t>Gamagara</t>
  </si>
  <si>
    <t>John Taolo</t>
  </si>
  <si>
    <t>Richtersveld</t>
  </si>
  <si>
    <t>Nama</t>
  </si>
  <si>
    <t>Kamiesberg</t>
  </si>
  <si>
    <t>Hantam</t>
  </si>
  <si>
    <t>Karoo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</si>
  <si>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</si>
  <si>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</si>
  <si>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</si>
  <si>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</si>
  <si>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</si>
  <si>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</si>
  <si>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</si>
  <si>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</si>
  <si>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</si>
  <si>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</si>
  <si>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</t>
  </si>
  <si>
    <t>!Kai!</t>
  </si>
  <si>
    <t>!Kheis</t>
  </si>
  <si>
    <t>Tsantsabane</t>
  </si>
  <si>
    <t>Kgatelopele</t>
  </si>
  <si>
    <t>Dawid</t>
  </si>
  <si>
    <t>Z F</t>
  </si>
  <si>
    <t>Sol</t>
  </si>
  <si>
    <t>Dikgatlong</t>
  </si>
  <si>
    <t>Magareng</t>
  </si>
  <si>
    <t>Phokwane</t>
  </si>
  <si>
    <t>Frances</t>
  </si>
  <si>
    <t>Morolong (L)</t>
  </si>
  <si>
    <t>(M)</t>
  </si>
  <si>
    <t>Gaetsewe (M)</t>
  </si>
  <si>
    <t>Khoi (M)</t>
  </si>
  <si>
    <t>(L)</t>
  </si>
  <si>
    <t>Hoogland (M)</t>
  </si>
  <si>
    <t>Seme (NC) (M)</t>
  </si>
  <si>
    <t>Garib (L)</t>
  </si>
  <si>
    <t>Kruiper (M)</t>
  </si>
  <si>
    <t>Mgcawu (M)</t>
  </si>
  <si>
    <t>Plaatje (H)</t>
  </si>
  <si>
    <t>Baard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</si>
  <si>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</si>
  <si>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</si>
  <si>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</si>
  <si>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</si>
  <si>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</si>
  <si>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</si>
  <si>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</si>
  <si>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</si>
  <si>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</si>
  <si>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</si>
  <si>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</si>
  <si>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</si>
  <si>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</si>
  <si>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</si>
  <si>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</si>
  <si>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</si>
  <si>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</si>
  <si>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</si>
  <si>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</si>
  <si>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</si>
  <si>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</si>
  <si>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</si>
  <si>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</si>
  <si>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</si>
  <si>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</si>
  <si>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</si>
  <si>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</si>
  <si>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</si>
  <si>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</si>
  <si>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</si>
  <si>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</si>
  <si>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</si>
  <si>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</si>
  <si>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</si>
  <si>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</si>
  <si>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</si>
  <si>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</si>
  <si>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</si>
  <si>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</si>
  <si>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</si>
  <si>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</si>
  <si>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</si>
  <si>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</si>
  <si>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</si>
  <si>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</si>
  <si>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</si>
  <si>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</si>
  <si>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</si>
  <si>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</si>
  <si>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</si>
  <si>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</si>
  <si>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</si>
  <si>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</si>
  <si>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</si>
  <si>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</si>
  <si>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</si>
  <si>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</si>
  <si>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</si>
  <si>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</si>
  <si>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</si>
  <si>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</si>
  <si>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</si>
  <si>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</si>
  <si>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</si>
  <si>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</si>
  <si>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</si>
  <si>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</si>
  <si>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</si>
  <si>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</si>
  <si>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</si>
  <si>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</si>
  <si>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</si>
  <si>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</si>
  <si>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</si>
  <si>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</si>
  <si>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</si>
  <si>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</si>
  <si>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</si>
  <si>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</si>
  <si>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</si>
  <si>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</si>
  <si>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</si>
  <si>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</si>
  <si>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</si>
  <si>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</si>
  <si>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</si>
  <si>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</si>
  <si>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</si>
  <si>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</si>
  <si>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</si>
  <si>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</si>
  <si>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</si>
  <si>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</si>
  <si>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</si>
  <si>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</si>
  <si>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</si>
  <si>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</si>
  <si>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</si>
  <si>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</si>
  <si>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</si>
  <si>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</si>
  <si>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</si>
  <si>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</si>
  <si>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</si>
  <si>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</si>
  <si>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</si>
  <si>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</si>
  <si>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</si>
  <si>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</si>
  <si>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</si>
  <si>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</si>
  <si>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</si>
  <si>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</si>
  <si>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</si>
  <si>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</si>
  <si>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</si>
  <si>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</si>
  <si>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</si>
  <si>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</si>
  <si>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</si>
  <si>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</si>
  <si>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</si>
  <si>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</si>
  <si>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</si>
  <si>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</si>
  <si>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</si>
  <si>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</si>
  <si>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2017/18</t>
  </si>
  <si>
    <t>Property Rates Revenue</t>
  </si>
  <si>
    <t>Property Rates Revenue 2017/18</t>
  </si>
  <si>
    <t>Electricity Revenue</t>
  </si>
  <si>
    <t>Electricity Revenue 2017/18</t>
  </si>
  <si>
    <t>Water Revenue</t>
  </si>
  <si>
    <t>Water Revenue 2017/18</t>
  </si>
  <si>
    <t>Property Rates &amp; Service Charges</t>
  </si>
  <si>
    <t>Property Rates &amp; Service Charges 2017/18</t>
  </si>
  <si>
    <t>Operating Grant Revenue</t>
  </si>
  <si>
    <t>Operating Grant Revenue 2017/18</t>
  </si>
  <si>
    <t>Capital Grant Revenue</t>
  </si>
  <si>
    <t>Capital Grant Revenue 2017/18</t>
  </si>
  <si>
    <t>Total Operating Expenditure 2017/18</t>
  </si>
  <si>
    <t>Employee Costs</t>
  </si>
  <si>
    <t>Employee Costs 2017/18</t>
  </si>
  <si>
    <t>Overtime Costs</t>
  </si>
  <si>
    <t>Electricity Bulk Purchases</t>
  </si>
  <si>
    <t>Electricity Bulk Purchases 2017/18</t>
  </si>
  <si>
    <t>Water Bulk Purchases</t>
  </si>
  <si>
    <t>Water Bulk Purchases 2017/18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</si>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</sst>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1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1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0" fontId="41" fillId="0" borderId="17" xfId="0" applyFont="1" applyBorder="1" applyAlignment="1">
      <alignment wrapText="1"/>
    </xf>
    <xf numFmtId="164" fontId="41" fillId="0" borderId="18" xfId="0" applyNumberFormat="1" applyFont="1" applyBorder="1" applyAlignment="1">
      <alignment horizontal="right" wrapText="1"/>
    </xf>
    <xf numFmtId="164" fontId="41" fillId="0" borderId="15" xfId="0" applyNumberFormat="1" applyFont="1" applyBorder="1" applyAlignment="1">
      <alignment horizontal="right" wrapText="1"/>
    </xf>
    <xf numFmtId="165" fontId="3" fillId="0" borderId="15" xfId="0" applyNumberFormat="1" applyFont="1" applyBorder="1" applyAlignment="1">
      <alignment horizontal="right" wrapText="1"/>
    </xf>
    <xf numFmtId="0" fontId="2" fillId="0" borderId="18" xfId="0" applyFont="1" applyBorder="1" applyAlignment="1">
      <alignment/>
    </xf>
    <xf numFmtId="0" fontId="42" fillId="0" borderId="17" xfId="0" applyFont="1" applyBorder="1" applyAlignment="1">
      <alignment wrapText="1"/>
    </xf>
    <xf numFmtId="166" fontId="4" fillId="0" borderId="18" xfId="0" applyNumberFormat="1" applyFont="1" applyBorder="1" applyAlignment="1">
      <alignment horizontal="right" wrapText="1"/>
    </xf>
    <xf numFmtId="0" fontId="42" fillId="0" borderId="14" xfId="0" applyFont="1" applyBorder="1" applyAlignment="1">
      <alignment wrapText="1"/>
    </xf>
    <xf numFmtId="166" fontId="4" fillId="0" borderId="15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2" fillId="0" borderId="18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4" fillId="0" borderId="15" xfId="0" applyNumberFormat="1" applyFont="1" applyBorder="1" applyAlignment="1">
      <alignment horizontal="right" wrapText="1"/>
    </xf>
    <xf numFmtId="166" fontId="3" fillId="0" borderId="18" xfId="0" applyNumberFormat="1" applyFont="1" applyBorder="1" applyAlignment="1">
      <alignment horizontal="right" wrapText="1"/>
    </xf>
    <xf numFmtId="166" fontId="3" fillId="0" borderId="15" xfId="0" applyNumberFormat="1" applyFont="1" applyBorder="1" applyAlignment="1">
      <alignment horizontal="right" wrapText="1"/>
    </xf>
    <xf numFmtId="166" fontId="42" fillId="0" borderId="18" xfId="0" applyNumberFormat="1" applyFont="1" applyBorder="1" applyAlignment="1">
      <alignment horizontal="right" wrapText="1"/>
    </xf>
    <xf numFmtId="166" fontId="42" fillId="0" borderId="15" xfId="0" applyNumberFormat="1" applyFont="1" applyBorder="1" applyAlignment="1">
      <alignment horizontal="right" wrapText="1"/>
    </xf>
    <xf numFmtId="167" fontId="42" fillId="0" borderId="18" xfId="0" applyNumberFormat="1" applyFont="1" applyBorder="1" applyAlignment="1">
      <alignment horizontal="right" wrapText="1"/>
    </xf>
    <xf numFmtId="167" fontId="42" fillId="0" borderId="15" xfId="0" applyNumberFormat="1" applyFont="1" applyBorder="1" applyAlignment="1">
      <alignment horizontal="right" wrapText="1"/>
    </xf>
    <xf numFmtId="168" fontId="42" fillId="0" borderId="15" xfId="0" applyNumberFormat="1" applyFont="1" applyBorder="1" applyAlignment="1">
      <alignment horizontal="right" wrapText="1"/>
    </xf>
    <xf numFmtId="168" fontId="42" fillId="0" borderId="18" xfId="0" applyNumberFormat="1" applyFont="1" applyBorder="1" applyAlignment="1">
      <alignment horizontal="right" wrapText="1"/>
    </xf>
    <xf numFmtId="169" fontId="41" fillId="0" borderId="15" xfId="0" applyNumberFormat="1" applyFont="1" applyBorder="1" applyAlignment="1">
      <alignment horizontal="right" wrapText="1"/>
    </xf>
    <xf numFmtId="167" fontId="3" fillId="0" borderId="15" xfId="0" applyNumberFormat="1" applyFont="1" applyBorder="1" applyAlignment="1">
      <alignment horizontal="right" wrapText="1"/>
    </xf>
    <xf numFmtId="167" fontId="4" fillId="0" borderId="18" xfId="0" applyNumberFormat="1" applyFont="1" applyBorder="1" applyAlignment="1">
      <alignment horizontal="right" wrapText="1"/>
    </xf>
    <xf numFmtId="167" fontId="4" fillId="0" borderId="15" xfId="0" applyNumberFormat="1" applyFont="1" applyBorder="1" applyAlignment="1">
      <alignment horizontal="right" wrapText="1"/>
    </xf>
    <xf numFmtId="164" fontId="3" fillId="0" borderId="15" xfId="0" applyNumberFormat="1" applyFont="1" applyBorder="1" applyAlignment="1">
      <alignment horizontal="right" wrapText="1"/>
    </xf>
    <xf numFmtId="169" fontId="41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4" fontId="42" fillId="0" borderId="20" xfId="0" applyNumberFormat="1" applyFont="1" applyBorder="1" applyAlignment="1">
      <alignment horizontal="right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2" fillId="0" borderId="23" xfId="0" applyFont="1" applyBorder="1" applyAlignment="1">
      <alignment wrapText="1"/>
    </xf>
    <xf numFmtId="164" fontId="42" fillId="0" borderId="24" xfId="0" applyNumberFormat="1" applyFont="1" applyBorder="1" applyAlignment="1">
      <alignment horizontal="right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2" fillId="0" borderId="25" xfId="0" applyFont="1" applyBorder="1" applyAlignment="1">
      <alignment wrapText="1"/>
    </xf>
    <xf numFmtId="166" fontId="4" fillId="0" borderId="26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5"/>
  <sheetViews>
    <sheetView showGridLines="0" tabSelected="1" zoomScalePageLayoutView="0" workbookViewId="0" topLeftCell="A1">
      <selection activeCell="A1" sqref="A1:AF1"/>
    </sheetView>
  </sheetViews>
  <sheetFormatPr defaultColWidth="9.140625" defaultRowHeight="12.75"/>
  <cols>
    <col min="1" max="1" width="36.57421875" style="2" bestFit="1" customWidth="1"/>
    <col min="2" max="40" width="9.7109375" style="2" customWidth="1"/>
    <col min="41" max="16384" width="8.8515625" style="2" customWidth="1"/>
  </cols>
  <sheetData>
    <row r="1" spans="1:32" s="1" customFormat="1" ht="15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2:32" ht="15" customHeight="1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40" ht="9.7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5"/>
      <c r="AH3" s="5"/>
      <c r="AI3" s="5"/>
      <c r="AJ3" s="5"/>
      <c r="AK3" s="5"/>
      <c r="AL3" s="5"/>
      <c r="AM3" s="5"/>
      <c r="AN3" s="6"/>
    </row>
    <row r="4" spans="1:40" ht="9.75">
      <c r="A4" s="7"/>
      <c r="B4" s="8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8" t="s">
        <v>42</v>
      </c>
      <c r="L4" s="8" t="s">
        <v>43</v>
      </c>
      <c r="M4" s="8" t="s">
        <v>44</v>
      </c>
      <c r="N4" s="8" t="s">
        <v>45</v>
      </c>
      <c r="O4" s="8" t="s">
        <v>46</v>
      </c>
      <c r="P4" s="8" t="s">
        <v>47</v>
      </c>
      <c r="Q4" s="8" t="s">
        <v>48</v>
      </c>
      <c r="R4" s="8" t="s">
        <v>49</v>
      </c>
      <c r="S4" s="8" t="s">
        <v>50</v>
      </c>
      <c r="T4" s="8" t="s">
        <v>51</v>
      </c>
      <c r="U4" s="8" t="s">
        <v>52</v>
      </c>
      <c r="V4" s="8" t="s">
        <v>53</v>
      </c>
      <c r="W4" s="8" t="s">
        <v>54</v>
      </c>
      <c r="X4" s="8" t="s">
        <v>55</v>
      </c>
      <c r="Y4" s="8" t="s">
        <v>56</v>
      </c>
      <c r="Z4" s="8" t="s">
        <v>57</v>
      </c>
      <c r="AA4" s="8" t="s">
        <v>58</v>
      </c>
      <c r="AB4" s="8" t="s">
        <v>59</v>
      </c>
      <c r="AC4" s="8" t="s">
        <v>60</v>
      </c>
      <c r="AD4" s="8" t="s">
        <v>61</v>
      </c>
      <c r="AE4" s="8" t="s">
        <v>62</v>
      </c>
      <c r="AF4" s="8" t="s">
        <v>63</v>
      </c>
      <c r="AG4" s="9"/>
      <c r="AH4" s="9"/>
      <c r="AI4" s="9"/>
      <c r="AJ4" s="9"/>
      <c r="AK4" s="9"/>
      <c r="AL4" s="9"/>
      <c r="AM4" s="9"/>
      <c r="AN4" s="10"/>
    </row>
    <row r="5" spans="1:40" ht="9.75">
      <c r="A5" s="7"/>
      <c r="B5" s="8" t="s">
        <v>64</v>
      </c>
      <c r="C5" s="8" t="s">
        <v>65</v>
      </c>
      <c r="D5" s="8" t="s">
        <v>65</v>
      </c>
      <c r="E5" s="8" t="s">
        <v>66</v>
      </c>
      <c r="F5" s="8" t="s">
        <v>65</v>
      </c>
      <c r="G5" s="8" t="s">
        <v>67</v>
      </c>
      <c r="H5" s="8" t="s">
        <v>68</v>
      </c>
      <c r="I5" s="8" t="s">
        <v>68</v>
      </c>
      <c r="J5" s="8" t="s">
        <v>69</v>
      </c>
      <c r="K5" s="8" t="s">
        <v>68</v>
      </c>
      <c r="L5" s="8" t="s">
        <v>65</v>
      </c>
      <c r="M5" s="8" t="s">
        <v>65</v>
      </c>
      <c r="N5" s="8" t="s">
        <v>68</v>
      </c>
      <c r="O5" s="8" t="s">
        <v>65</v>
      </c>
      <c r="P5" s="8" t="s">
        <v>65</v>
      </c>
      <c r="Q5" s="8" t="s">
        <v>65</v>
      </c>
      <c r="R5" s="8" t="s">
        <v>68</v>
      </c>
      <c r="S5" s="8" t="s">
        <v>65</v>
      </c>
      <c r="T5" s="8" t="s">
        <v>65</v>
      </c>
      <c r="U5" s="8" t="s">
        <v>70</v>
      </c>
      <c r="V5" s="8" t="s">
        <v>71</v>
      </c>
      <c r="W5" s="8" t="s">
        <v>68</v>
      </c>
      <c r="X5" s="8" t="s">
        <v>68</v>
      </c>
      <c r="Y5" s="8" t="s">
        <v>68</v>
      </c>
      <c r="Z5" s="8" t="s">
        <v>72</v>
      </c>
      <c r="AA5" s="8" t="s">
        <v>73</v>
      </c>
      <c r="AB5" s="8" t="s">
        <v>74</v>
      </c>
      <c r="AC5" s="8" t="s">
        <v>68</v>
      </c>
      <c r="AD5" s="8" t="s">
        <v>68</v>
      </c>
      <c r="AE5" s="8" t="s">
        <v>65</v>
      </c>
      <c r="AF5" s="8" t="s">
        <v>75</v>
      </c>
      <c r="AG5" s="9"/>
      <c r="AH5" s="9"/>
      <c r="AI5" s="9"/>
      <c r="AJ5" s="9"/>
      <c r="AK5" s="9"/>
      <c r="AL5" s="9"/>
      <c r="AM5" s="9"/>
      <c r="AN5" s="10"/>
    </row>
    <row r="6" spans="1:40" ht="9.7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9"/>
      <c r="AH6" s="9"/>
      <c r="AI6" s="9"/>
      <c r="AJ6" s="9"/>
      <c r="AK6" s="9"/>
      <c r="AL6" s="9"/>
      <c r="AM6" s="9"/>
      <c r="AN6" s="10"/>
    </row>
    <row r="7" spans="1:40" ht="9.75">
      <c r="A7" s="13" t="s">
        <v>77</v>
      </c>
      <c r="B7" s="14">
        <v>184302496</v>
      </c>
      <c r="C7" s="14">
        <v>382889579</v>
      </c>
      <c r="D7" s="14">
        <v>381081327</v>
      </c>
      <c r="E7" s="14">
        <v>100409428</v>
      </c>
      <c r="F7" s="14">
        <v>69925183</v>
      </c>
      <c r="G7" s="14">
        <v>258636593</v>
      </c>
      <c r="H7" s="14">
        <v>54361840</v>
      </c>
      <c r="I7" s="14">
        <v>94640768</v>
      </c>
      <c r="J7" s="14">
        <v>54230200</v>
      </c>
      <c r="K7" s="14">
        <v>47605855</v>
      </c>
      <c r="L7" s="14">
        <v>66432251</v>
      </c>
      <c r="M7" s="14">
        <v>109400137</v>
      </c>
      <c r="N7" s="14">
        <v>142330397</v>
      </c>
      <c r="O7" s="14">
        <v>234943528</v>
      </c>
      <c r="P7" s="14">
        <v>73888283</v>
      </c>
      <c r="Q7" s="14">
        <v>40712697</v>
      </c>
      <c r="R7" s="14">
        <v>68607403</v>
      </c>
      <c r="S7" s="14">
        <v>108206117</v>
      </c>
      <c r="T7" s="14">
        <v>137219349</v>
      </c>
      <c r="U7" s="14">
        <v>57191085</v>
      </c>
      <c r="V7" s="14">
        <v>231731750</v>
      </c>
      <c r="W7" s="14">
        <v>45259377</v>
      </c>
      <c r="X7" s="14">
        <v>229543696</v>
      </c>
      <c r="Y7" s="14">
        <v>97467439</v>
      </c>
      <c r="Z7" s="14">
        <v>711777667</v>
      </c>
      <c r="AA7" s="14">
        <v>74608000</v>
      </c>
      <c r="AB7" s="14">
        <v>2056106926</v>
      </c>
      <c r="AC7" s="14">
        <v>176831728</v>
      </c>
      <c r="AD7" s="14">
        <v>116615264</v>
      </c>
      <c r="AE7" s="14">
        <v>314127620</v>
      </c>
      <c r="AF7" s="14">
        <v>127618860</v>
      </c>
      <c r="AG7" s="9"/>
      <c r="AH7" s="9"/>
      <c r="AI7" s="9"/>
      <c r="AJ7" s="9"/>
      <c r="AK7" s="9"/>
      <c r="AL7" s="9"/>
      <c r="AM7" s="9"/>
      <c r="AN7" s="10"/>
    </row>
    <row r="8" spans="1:40" ht="9.75">
      <c r="A8" s="11" t="s">
        <v>78</v>
      </c>
      <c r="B8" s="15">
        <v>178437692</v>
      </c>
      <c r="C8" s="15">
        <v>381446379</v>
      </c>
      <c r="D8" s="15">
        <v>495954826</v>
      </c>
      <c r="E8" s="15">
        <v>99639000</v>
      </c>
      <c r="F8" s="15">
        <v>70624061</v>
      </c>
      <c r="G8" s="15">
        <v>324959669</v>
      </c>
      <c r="H8" s="15">
        <v>62287359</v>
      </c>
      <c r="I8" s="15">
        <v>113376453</v>
      </c>
      <c r="J8" s="15">
        <v>54175200</v>
      </c>
      <c r="K8" s="15">
        <v>69084625</v>
      </c>
      <c r="L8" s="15">
        <v>70047648</v>
      </c>
      <c r="M8" s="15">
        <v>184536942</v>
      </c>
      <c r="N8" s="15">
        <v>155860126</v>
      </c>
      <c r="O8" s="15">
        <v>246162021</v>
      </c>
      <c r="P8" s="15">
        <v>73244235</v>
      </c>
      <c r="Q8" s="15">
        <v>69086748</v>
      </c>
      <c r="R8" s="15">
        <v>67355896</v>
      </c>
      <c r="S8" s="15">
        <v>108583336</v>
      </c>
      <c r="T8" s="15">
        <v>185237583</v>
      </c>
      <c r="U8" s="15">
        <v>55772687</v>
      </c>
      <c r="V8" s="15">
        <v>231231758</v>
      </c>
      <c r="W8" s="15">
        <v>59721935</v>
      </c>
      <c r="X8" s="15">
        <v>227937823</v>
      </c>
      <c r="Y8" s="15">
        <v>97319022</v>
      </c>
      <c r="Z8" s="15">
        <v>748051411</v>
      </c>
      <c r="AA8" s="15">
        <v>70326695</v>
      </c>
      <c r="AB8" s="15">
        <v>2046855015</v>
      </c>
      <c r="AC8" s="15">
        <v>192383653</v>
      </c>
      <c r="AD8" s="15">
        <v>150073451</v>
      </c>
      <c r="AE8" s="15">
        <v>303795865</v>
      </c>
      <c r="AF8" s="15">
        <v>128517250</v>
      </c>
      <c r="AG8" s="9"/>
      <c r="AH8" s="9"/>
      <c r="AI8" s="9"/>
      <c r="AJ8" s="9"/>
      <c r="AK8" s="9"/>
      <c r="AL8" s="9"/>
      <c r="AM8" s="9"/>
      <c r="AN8" s="10"/>
    </row>
    <row r="9" spans="1:40" ht="9.75">
      <c r="A9" s="11" t="s">
        <v>79</v>
      </c>
      <c r="B9" s="15">
        <f>+B7-B8</f>
        <v>5864804</v>
      </c>
      <c r="C9" s="15">
        <f aca="true" t="shared" si="0" ref="C9:AF9">+C7-C8</f>
        <v>1443200</v>
      </c>
      <c r="D9" s="15">
        <f t="shared" si="0"/>
        <v>-114873499</v>
      </c>
      <c r="E9" s="15">
        <f t="shared" si="0"/>
        <v>770428</v>
      </c>
      <c r="F9" s="15">
        <f t="shared" si="0"/>
        <v>-698878</v>
      </c>
      <c r="G9" s="15">
        <f t="shared" si="0"/>
        <v>-66323076</v>
      </c>
      <c r="H9" s="15">
        <f t="shared" si="0"/>
        <v>-7925519</v>
      </c>
      <c r="I9" s="15">
        <f t="shared" si="0"/>
        <v>-18735685</v>
      </c>
      <c r="J9" s="15">
        <f t="shared" si="0"/>
        <v>55000</v>
      </c>
      <c r="K9" s="15">
        <f t="shared" si="0"/>
        <v>-21478770</v>
      </c>
      <c r="L9" s="15">
        <f t="shared" si="0"/>
        <v>-3615397</v>
      </c>
      <c r="M9" s="15">
        <f t="shared" si="0"/>
        <v>-75136805</v>
      </c>
      <c r="N9" s="15">
        <f t="shared" si="0"/>
        <v>-13529729</v>
      </c>
      <c r="O9" s="15">
        <f t="shared" si="0"/>
        <v>-11218493</v>
      </c>
      <c r="P9" s="15">
        <f t="shared" si="0"/>
        <v>644048</v>
      </c>
      <c r="Q9" s="15">
        <f t="shared" si="0"/>
        <v>-28374051</v>
      </c>
      <c r="R9" s="15">
        <f t="shared" si="0"/>
        <v>1251507</v>
      </c>
      <c r="S9" s="15">
        <f t="shared" si="0"/>
        <v>-377219</v>
      </c>
      <c r="T9" s="15">
        <f t="shared" si="0"/>
        <v>-48018234</v>
      </c>
      <c r="U9" s="15">
        <f t="shared" si="0"/>
        <v>1418398</v>
      </c>
      <c r="V9" s="15">
        <f t="shared" si="0"/>
        <v>499992</v>
      </c>
      <c r="W9" s="15">
        <f t="shared" si="0"/>
        <v>-14462558</v>
      </c>
      <c r="X9" s="15">
        <f t="shared" si="0"/>
        <v>1605873</v>
      </c>
      <c r="Y9" s="15">
        <f t="shared" si="0"/>
        <v>148417</v>
      </c>
      <c r="Z9" s="15">
        <f t="shared" si="0"/>
        <v>-36273744</v>
      </c>
      <c r="AA9" s="15">
        <f t="shared" si="0"/>
        <v>4281305</v>
      </c>
      <c r="AB9" s="15">
        <f t="shared" si="0"/>
        <v>9251911</v>
      </c>
      <c r="AC9" s="15">
        <f t="shared" si="0"/>
        <v>-15551925</v>
      </c>
      <c r="AD9" s="15">
        <f t="shared" si="0"/>
        <v>-33458187</v>
      </c>
      <c r="AE9" s="15">
        <f t="shared" si="0"/>
        <v>10331755</v>
      </c>
      <c r="AF9" s="15">
        <f t="shared" si="0"/>
        <v>-898390</v>
      </c>
      <c r="AG9" s="9"/>
      <c r="AH9" s="9"/>
      <c r="AI9" s="9"/>
      <c r="AJ9" s="9"/>
      <c r="AK9" s="9"/>
      <c r="AL9" s="9"/>
      <c r="AM9" s="9"/>
      <c r="AN9" s="10"/>
    </row>
    <row r="10" spans="1:40" ht="9.75">
      <c r="A10" s="11" t="s">
        <v>80</v>
      </c>
      <c r="B10" s="15">
        <v>20632871</v>
      </c>
      <c r="C10" s="15">
        <v>38886843</v>
      </c>
      <c r="D10" s="15">
        <v>2202228</v>
      </c>
      <c r="E10" s="15">
        <v>2026867</v>
      </c>
      <c r="F10" s="15">
        <v>4663585</v>
      </c>
      <c r="G10" s="15">
        <v>16915787</v>
      </c>
      <c r="H10" s="15">
        <v>8576300</v>
      </c>
      <c r="I10" s="15">
        <v>22779176</v>
      </c>
      <c r="J10" s="15">
        <v>3933035</v>
      </c>
      <c r="K10" s="15">
        <v>1223166</v>
      </c>
      <c r="L10" s="15">
        <v>10641958</v>
      </c>
      <c r="M10" s="15">
        <v>2901833</v>
      </c>
      <c r="N10" s="15">
        <v>21939570</v>
      </c>
      <c r="O10" s="15">
        <v>977342</v>
      </c>
      <c r="P10" s="15">
        <v>13171721</v>
      </c>
      <c r="Q10" s="15">
        <v>-10153980</v>
      </c>
      <c r="R10" s="15">
        <v>1851920</v>
      </c>
      <c r="S10" s="15">
        <v>2342000</v>
      </c>
      <c r="T10" s="15">
        <v>-37336492</v>
      </c>
      <c r="U10" s="15">
        <v>6890763</v>
      </c>
      <c r="V10" s="15">
        <v>1607189</v>
      </c>
      <c r="W10" s="15">
        <v>-15497920</v>
      </c>
      <c r="X10" s="15">
        <v>25039611</v>
      </c>
      <c r="Y10" s="15">
        <v>51095983</v>
      </c>
      <c r="Z10" s="15">
        <v>33261538</v>
      </c>
      <c r="AA10" s="15">
        <v>2222086</v>
      </c>
      <c r="AB10" s="15">
        <v>183583819</v>
      </c>
      <c r="AC10" s="15">
        <v>-13438360</v>
      </c>
      <c r="AD10" s="15">
        <v>2136922</v>
      </c>
      <c r="AE10" s="15">
        <v>2119500</v>
      </c>
      <c r="AF10" s="15">
        <v>41401028</v>
      </c>
      <c r="AG10" s="9"/>
      <c r="AH10" s="9"/>
      <c r="AI10" s="9"/>
      <c r="AJ10" s="9"/>
      <c r="AK10" s="9"/>
      <c r="AL10" s="9"/>
      <c r="AM10" s="9"/>
      <c r="AN10" s="10"/>
    </row>
    <row r="11" spans="1:40" ht="9.75">
      <c r="A11" s="11" t="s">
        <v>81</v>
      </c>
      <c r="B11" s="15">
        <v>18292725</v>
      </c>
      <c r="C11" s="15">
        <v>36280637</v>
      </c>
      <c r="D11" s="15">
        <v>-1881308</v>
      </c>
      <c r="E11" s="15">
        <v>1807866</v>
      </c>
      <c r="F11" s="15">
        <v>4418629</v>
      </c>
      <c r="G11" s="15">
        <v>6207801</v>
      </c>
      <c r="H11" s="15">
        <v>6659300</v>
      </c>
      <c r="I11" s="15">
        <v>4249176</v>
      </c>
      <c r="J11" s="15">
        <v>2643684</v>
      </c>
      <c r="K11" s="15">
        <v>-1033476</v>
      </c>
      <c r="L11" s="15">
        <v>-5844397</v>
      </c>
      <c r="M11" s="15">
        <v>373007</v>
      </c>
      <c r="N11" s="15">
        <v>4849039</v>
      </c>
      <c r="O11" s="15">
        <v>37451</v>
      </c>
      <c r="P11" s="15">
        <v>13171721</v>
      </c>
      <c r="Q11" s="15">
        <v>-10153980</v>
      </c>
      <c r="R11" s="15">
        <v>1251268</v>
      </c>
      <c r="S11" s="15">
        <v>2342000</v>
      </c>
      <c r="T11" s="15">
        <v>-37436492</v>
      </c>
      <c r="U11" s="15">
        <v>3418488</v>
      </c>
      <c r="V11" s="15">
        <v>1607189</v>
      </c>
      <c r="W11" s="15">
        <v>-15497919</v>
      </c>
      <c r="X11" s="15">
        <v>9626749</v>
      </c>
      <c r="Y11" s="15">
        <v>49628315</v>
      </c>
      <c r="Z11" s="15">
        <v>25432183</v>
      </c>
      <c r="AA11" s="15">
        <v>1933217</v>
      </c>
      <c r="AB11" s="15">
        <v>-60105675</v>
      </c>
      <c r="AC11" s="15">
        <v>-15435659</v>
      </c>
      <c r="AD11" s="15">
        <v>17038921</v>
      </c>
      <c r="AE11" s="15">
        <v>2119500</v>
      </c>
      <c r="AF11" s="15">
        <v>-5646520</v>
      </c>
      <c r="AG11" s="9"/>
      <c r="AH11" s="9"/>
      <c r="AI11" s="9"/>
      <c r="AJ11" s="9"/>
      <c r="AK11" s="9"/>
      <c r="AL11" s="9"/>
      <c r="AM11" s="9"/>
      <c r="AN11" s="10"/>
    </row>
    <row r="12" spans="1:40" ht="9.75">
      <c r="A12" s="11" t="s">
        <v>82</v>
      </c>
      <c r="B12" s="15">
        <f>IF((B144+B145)=0,0,(B146-(B151-(((B148+B149+B150)*(B143/(B144+B145)))-B147))))</f>
        <v>68477003.01558176</v>
      </c>
      <c r="C12" s="15">
        <f aca="true" t="shared" si="1" ref="C12:AF12">IF((C144+C145)=0,0,(C146-(C151-(((C148+C149+C150)*(C143/(C144+C145)))-C147))))</f>
        <v>41264424.746937215</v>
      </c>
      <c r="D12" s="15">
        <f t="shared" si="1"/>
        <v>31026172.052740976</v>
      </c>
      <c r="E12" s="15">
        <f t="shared" si="1"/>
        <v>8766047.917635683</v>
      </c>
      <c r="F12" s="15">
        <f t="shared" si="1"/>
        <v>-2307983.7547594123</v>
      </c>
      <c r="G12" s="15">
        <f t="shared" si="1"/>
        <v>-64911233.21826726</v>
      </c>
      <c r="H12" s="15">
        <f t="shared" si="1"/>
        <v>-421209.13631686196</v>
      </c>
      <c r="I12" s="15">
        <f t="shared" si="1"/>
        <v>10890651.381481707</v>
      </c>
      <c r="J12" s="15">
        <f t="shared" si="1"/>
        <v>9803127.47758255</v>
      </c>
      <c r="K12" s="15">
        <f t="shared" si="1"/>
        <v>-13823481.238280367</v>
      </c>
      <c r="L12" s="15">
        <f t="shared" si="1"/>
        <v>9338386.791470367</v>
      </c>
      <c r="M12" s="15">
        <f t="shared" si="1"/>
        <v>-53215021.99399164</v>
      </c>
      <c r="N12" s="15">
        <f t="shared" si="1"/>
        <v>12548976.18019525</v>
      </c>
      <c r="O12" s="15">
        <f t="shared" si="1"/>
        <v>8953565.697724268</v>
      </c>
      <c r="P12" s="15">
        <f t="shared" si="1"/>
        <v>27262246.366986647</v>
      </c>
      <c r="Q12" s="15">
        <f t="shared" si="1"/>
        <v>-42341187.899188295</v>
      </c>
      <c r="R12" s="15">
        <f t="shared" si="1"/>
        <v>-10873257.701909343</v>
      </c>
      <c r="S12" s="15">
        <f t="shared" si="1"/>
        <v>-24658024.218375217</v>
      </c>
      <c r="T12" s="15">
        <f t="shared" si="1"/>
        <v>-155646360.4827583</v>
      </c>
      <c r="U12" s="15">
        <f t="shared" si="1"/>
        <v>1118500</v>
      </c>
      <c r="V12" s="15">
        <f t="shared" si="1"/>
        <v>-176578245.77222133</v>
      </c>
      <c r="W12" s="15">
        <f t="shared" si="1"/>
        <v>9188000.30235773</v>
      </c>
      <c r="X12" s="15">
        <f t="shared" si="1"/>
        <v>-63878439.251084164</v>
      </c>
      <c r="Y12" s="15">
        <f t="shared" si="1"/>
        <v>-7106055.118552722</v>
      </c>
      <c r="Z12" s="15">
        <f t="shared" si="1"/>
        <v>9300896.744064689</v>
      </c>
      <c r="AA12" s="15">
        <f t="shared" si="1"/>
        <v>-10350018.461538462</v>
      </c>
      <c r="AB12" s="15">
        <f t="shared" si="1"/>
        <v>845926389.2577698</v>
      </c>
      <c r="AC12" s="15">
        <f t="shared" si="1"/>
        <v>-101259185.15830186</v>
      </c>
      <c r="AD12" s="15">
        <f t="shared" si="1"/>
        <v>-51536702.890496515</v>
      </c>
      <c r="AE12" s="15">
        <f t="shared" si="1"/>
        <v>-102150483.20216411</v>
      </c>
      <c r="AF12" s="15">
        <f t="shared" si="1"/>
        <v>29892239.814939514</v>
      </c>
      <c r="AG12" s="9"/>
      <c r="AH12" s="9"/>
      <c r="AI12" s="9"/>
      <c r="AJ12" s="9"/>
      <c r="AK12" s="9"/>
      <c r="AL12" s="9"/>
      <c r="AM12" s="9"/>
      <c r="AN12" s="10"/>
    </row>
    <row r="13" spans="1:40" ht="9.75">
      <c r="A13" s="11" t="s">
        <v>83</v>
      </c>
      <c r="B13" s="16">
        <f>IF(((B152+B153+(B154*B155/100))/12)=0,0,B10/((B152+B153+(B154*B155/100))/12))</f>
        <v>1.748648539476875</v>
      </c>
      <c r="C13" s="16">
        <f aca="true" t="shared" si="2" ref="C13:AF13">IF(((C152+C153+(C154*C155/100))/12)=0,0,C10/((C152+C153+(C154*C155/100))/12))</f>
        <v>1.5101975230501365</v>
      </c>
      <c r="D13" s="16">
        <f t="shared" si="2"/>
        <v>0.06759722678234437</v>
      </c>
      <c r="E13" s="16">
        <f t="shared" si="2"/>
        <v>0.28616307765002724</v>
      </c>
      <c r="F13" s="16">
        <f t="shared" si="2"/>
        <v>0.9326097436620806</v>
      </c>
      <c r="G13" s="16">
        <f t="shared" si="2"/>
        <v>0.7715589406109057</v>
      </c>
      <c r="H13" s="16">
        <f t="shared" si="2"/>
        <v>2.1587654438194717</v>
      </c>
      <c r="I13" s="16">
        <f t="shared" si="2"/>
        <v>2.7871311420290206</v>
      </c>
      <c r="J13" s="16">
        <f t="shared" si="2"/>
        <v>1.0324385291535068</v>
      </c>
      <c r="K13" s="16">
        <f t="shared" si="2"/>
        <v>0.2459706399376951</v>
      </c>
      <c r="L13" s="16">
        <f t="shared" si="2"/>
        <v>2.083677138807475</v>
      </c>
      <c r="M13" s="16">
        <f t="shared" si="2"/>
        <v>0.279554691659224</v>
      </c>
      <c r="N13" s="16">
        <f t="shared" si="2"/>
        <v>2.452845684240667</v>
      </c>
      <c r="O13" s="16">
        <f t="shared" si="2"/>
        <v>0.058805681932303476</v>
      </c>
      <c r="P13" s="16">
        <f t="shared" si="2"/>
        <v>2.727187413806283</v>
      </c>
      <c r="Q13" s="16">
        <f t="shared" si="2"/>
        <v>-2.8596181159389307</v>
      </c>
      <c r="R13" s="16">
        <f t="shared" si="2"/>
        <v>0.43524896799390533</v>
      </c>
      <c r="S13" s="16">
        <f t="shared" si="2"/>
        <v>0.31952435493559384</v>
      </c>
      <c r="T13" s="16">
        <f t="shared" si="2"/>
        <v>-2.882051141180518</v>
      </c>
      <c r="U13" s="16">
        <f t="shared" si="2"/>
        <v>1.8184288706557408</v>
      </c>
      <c r="V13" s="16">
        <f t="shared" si="2"/>
        <v>0.09254191643116204</v>
      </c>
      <c r="W13" s="16">
        <f t="shared" si="2"/>
        <v>-4.193396770293966</v>
      </c>
      <c r="X13" s="16">
        <f t="shared" si="2"/>
        <v>1.6245117449449948</v>
      </c>
      <c r="Y13" s="16">
        <f t="shared" si="2"/>
        <v>8.101409044093508</v>
      </c>
      <c r="Z13" s="16">
        <f t="shared" si="2"/>
        <v>0.6945085020843792</v>
      </c>
      <c r="AA13" s="16">
        <f t="shared" si="2"/>
        <v>0.4227513792340339</v>
      </c>
      <c r="AB13" s="16">
        <f t="shared" si="2"/>
        <v>1.2530211257626689</v>
      </c>
      <c r="AC13" s="16">
        <f t="shared" si="2"/>
        <v>-1.1064359417709018</v>
      </c>
      <c r="AD13" s="16">
        <f t="shared" si="2"/>
        <v>0.2077569856230402</v>
      </c>
      <c r="AE13" s="16">
        <f t="shared" si="2"/>
        <v>0.10160202732292713</v>
      </c>
      <c r="AF13" s="16">
        <f t="shared" si="2"/>
        <v>4.323380181146176</v>
      </c>
      <c r="AG13" s="9"/>
      <c r="AH13" s="9"/>
      <c r="AI13" s="9"/>
      <c r="AJ13" s="9"/>
      <c r="AK13" s="9"/>
      <c r="AL13" s="9"/>
      <c r="AM13" s="9"/>
      <c r="AN13" s="10"/>
    </row>
    <row r="14" spans="1:40" ht="9.75">
      <c r="A14" s="13" t="s">
        <v>84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9"/>
      <c r="AH14" s="9"/>
      <c r="AI14" s="9"/>
      <c r="AJ14" s="9"/>
      <c r="AK14" s="9"/>
      <c r="AL14" s="9"/>
      <c r="AM14" s="9"/>
      <c r="AN14" s="10"/>
    </row>
    <row r="15" spans="1:40" ht="9.75">
      <c r="A15" s="11" t="s">
        <v>85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9"/>
      <c r="AH15" s="9"/>
      <c r="AI15" s="9"/>
      <c r="AJ15" s="9"/>
      <c r="AK15" s="9"/>
      <c r="AL15" s="9"/>
      <c r="AM15" s="9"/>
      <c r="AN15" s="10"/>
    </row>
    <row r="16" spans="1:40" ht="9.75">
      <c r="A16" s="18" t="s">
        <v>86</v>
      </c>
      <c r="B16" s="19">
        <f>IF(B156=0,0,(B7-B156)*100/B156)</f>
        <v>10.993841051432163</v>
      </c>
      <c r="C16" s="19">
        <f aca="true" t="shared" si="3" ref="C16:AF16">IF(C156=0,0,(C7-C156)*100/C156)</f>
        <v>15.310328279671218</v>
      </c>
      <c r="D16" s="19">
        <f t="shared" si="3"/>
        <v>5.739939495644165</v>
      </c>
      <c r="E16" s="19">
        <f t="shared" si="3"/>
        <v>21.894365529839742</v>
      </c>
      <c r="F16" s="19">
        <f t="shared" si="3"/>
        <v>5.631523947483754</v>
      </c>
      <c r="G16" s="19">
        <f t="shared" si="3"/>
        <v>11.26679743584301</v>
      </c>
      <c r="H16" s="19">
        <f t="shared" si="3"/>
        <v>4.10107190218354</v>
      </c>
      <c r="I16" s="19">
        <f t="shared" si="3"/>
        <v>6.884821967968514</v>
      </c>
      <c r="J16" s="19">
        <f t="shared" si="3"/>
        <v>-8.372799510692616</v>
      </c>
      <c r="K16" s="19">
        <f t="shared" si="3"/>
        <v>9.871755503557527</v>
      </c>
      <c r="L16" s="19">
        <f t="shared" si="3"/>
        <v>17.38993740976385</v>
      </c>
      <c r="M16" s="19">
        <f t="shared" si="3"/>
        <v>-3.409239890560157</v>
      </c>
      <c r="N16" s="19">
        <f t="shared" si="3"/>
        <v>7.505326778535392</v>
      </c>
      <c r="O16" s="19">
        <f t="shared" si="3"/>
        <v>4.300352518710476</v>
      </c>
      <c r="P16" s="19">
        <f t="shared" si="3"/>
        <v>0</v>
      </c>
      <c r="Q16" s="19">
        <f t="shared" si="3"/>
        <v>-11.900028845365256</v>
      </c>
      <c r="R16" s="19">
        <f t="shared" si="3"/>
        <v>-6.275495420241901</v>
      </c>
      <c r="S16" s="19">
        <f t="shared" si="3"/>
        <v>-3.6279504968508784</v>
      </c>
      <c r="T16" s="19">
        <f t="shared" si="3"/>
        <v>5.593878813388813</v>
      </c>
      <c r="U16" s="19">
        <f t="shared" si="3"/>
        <v>11.908959610809195</v>
      </c>
      <c r="V16" s="19">
        <f t="shared" si="3"/>
        <v>10.344388029326634</v>
      </c>
      <c r="W16" s="19">
        <f t="shared" si="3"/>
        <v>0.7555882665719679</v>
      </c>
      <c r="X16" s="19">
        <f t="shared" si="3"/>
        <v>1.4454183712679276</v>
      </c>
      <c r="Y16" s="19">
        <f t="shared" si="3"/>
        <v>16.568457124445988</v>
      </c>
      <c r="Z16" s="19">
        <f t="shared" si="3"/>
        <v>11.228932242474666</v>
      </c>
      <c r="AA16" s="19">
        <f t="shared" si="3"/>
        <v>13.360176251614373</v>
      </c>
      <c r="AB16" s="19">
        <f t="shared" si="3"/>
        <v>5.727196240597302</v>
      </c>
      <c r="AC16" s="19">
        <f t="shared" si="3"/>
        <v>10.203442116626784</v>
      </c>
      <c r="AD16" s="19">
        <f t="shared" si="3"/>
        <v>21.621024842775864</v>
      </c>
      <c r="AE16" s="19">
        <f t="shared" si="3"/>
        <v>11.85344582937133</v>
      </c>
      <c r="AF16" s="19">
        <f t="shared" si="3"/>
        <v>1.641150490616866</v>
      </c>
      <c r="AG16" s="9"/>
      <c r="AH16" s="9"/>
      <c r="AI16" s="9"/>
      <c r="AJ16" s="9"/>
      <c r="AK16" s="9"/>
      <c r="AL16" s="9"/>
      <c r="AM16" s="9"/>
      <c r="AN16" s="10"/>
    </row>
    <row r="17" spans="1:40" ht="9.75">
      <c r="A17" s="20" t="s">
        <v>87</v>
      </c>
      <c r="B17" s="21">
        <f>IF(B158=0,0,(B157-B158)*100/B158)</f>
        <v>103.95003427048378</v>
      </c>
      <c r="C17" s="21">
        <f aca="true" t="shared" si="4" ref="C17:AF17">IF(C158=0,0,(C157-C158)*100/C158)</f>
        <v>14.313902431402962</v>
      </c>
      <c r="D17" s="21">
        <f t="shared" si="4"/>
        <v>-4.985549815891279</v>
      </c>
      <c r="E17" s="21">
        <f t="shared" si="4"/>
        <v>0</v>
      </c>
      <c r="F17" s="21">
        <f t="shared" si="4"/>
        <v>16.241428178078614</v>
      </c>
      <c r="G17" s="21">
        <f t="shared" si="4"/>
        <v>11.267757408585936</v>
      </c>
      <c r="H17" s="21">
        <f t="shared" si="4"/>
        <v>1.7603496418599005</v>
      </c>
      <c r="I17" s="21">
        <f t="shared" si="4"/>
        <v>8.829755854867736</v>
      </c>
      <c r="J17" s="21">
        <f t="shared" si="4"/>
        <v>5.38794485411991</v>
      </c>
      <c r="K17" s="21">
        <f t="shared" si="4"/>
        <v>12.570577024956178</v>
      </c>
      <c r="L17" s="21">
        <f t="shared" si="4"/>
        <v>0</v>
      </c>
      <c r="M17" s="21">
        <f t="shared" si="4"/>
        <v>-47.675356133995706</v>
      </c>
      <c r="N17" s="21">
        <f t="shared" si="4"/>
        <v>12.736249824500515</v>
      </c>
      <c r="O17" s="21">
        <f t="shared" si="4"/>
        <v>5.50000108059277</v>
      </c>
      <c r="P17" s="21">
        <f t="shared" si="4"/>
        <v>0</v>
      </c>
      <c r="Q17" s="21">
        <f t="shared" si="4"/>
        <v>-66.08756268783974</v>
      </c>
      <c r="R17" s="21">
        <f t="shared" si="4"/>
        <v>11.031445620465819</v>
      </c>
      <c r="S17" s="21">
        <f t="shared" si="4"/>
        <v>28.97201557674231</v>
      </c>
      <c r="T17" s="21">
        <f t="shared" si="4"/>
        <v>20.867802258840957</v>
      </c>
      <c r="U17" s="21">
        <f t="shared" si="4"/>
        <v>0</v>
      </c>
      <c r="V17" s="21">
        <f t="shared" si="4"/>
        <v>23.023549663811284</v>
      </c>
      <c r="W17" s="21">
        <f t="shared" si="4"/>
        <v>-7.125994071452584</v>
      </c>
      <c r="X17" s="21">
        <f t="shared" si="4"/>
        <v>-6.503926577478142</v>
      </c>
      <c r="Y17" s="21">
        <f t="shared" si="4"/>
        <v>5.653004323582888</v>
      </c>
      <c r="Z17" s="21">
        <f t="shared" si="4"/>
        <v>2.2749845235283246</v>
      </c>
      <c r="AA17" s="21">
        <f t="shared" si="4"/>
        <v>0</v>
      </c>
      <c r="AB17" s="21">
        <f t="shared" si="4"/>
        <v>5.808637663886258</v>
      </c>
      <c r="AC17" s="21">
        <f t="shared" si="4"/>
        <v>59.609766515892325</v>
      </c>
      <c r="AD17" s="21">
        <f t="shared" si="4"/>
        <v>25.58099222570212</v>
      </c>
      <c r="AE17" s="21">
        <f t="shared" si="4"/>
        <v>14.273977130727527</v>
      </c>
      <c r="AF17" s="21">
        <f t="shared" si="4"/>
        <v>0</v>
      </c>
      <c r="AG17" s="9"/>
      <c r="AH17" s="9"/>
      <c r="AI17" s="9"/>
      <c r="AJ17" s="9"/>
      <c r="AK17" s="9"/>
      <c r="AL17" s="9"/>
      <c r="AM17" s="9"/>
      <c r="AN17" s="10"/>
    </row>
    <row r="18" spans="1:40" ht="9.75">
      <c r="A18" s="20" t="s">
        <v>88</v>
      </c>
      <c r="B18" s="21">
        <f>IF(B160=0,0,(B159-B160)*100/B160)</f>
        <v>-22.140707790664493</v>
      </c>
      <c r="C18" s="21">
        <f aca="true" t="shared" si="5" ref="C18:AF18">IF(C160=0,0,(C159-C160)*100/C160)</f>
        <v>10.601125848519594</v>
      </c>
      <c r="D18" s="21">
        <f t="shared" si="5"/>
        <v>-3.9133535104161377</v>
      </c>
      <c r="E18" s="21">
        <f t="shared" si="5"/>
        <v>0</v>
      </c>
      <c r="F18" s="21">
        <f t="shared" si="5"/>
        <v>6.840004113488226</v>
      </c>
      <c r="G18" s="21">
        <f t="shared" si="5"/>
        <v>5.269905469948191</v>
      </c>
      <c r="H18" s="21">
        <f t="shared" si="5"/>
        <v>15.004622903183199</v>
      </c>
      <c r="I18" s="21">
        <f t="shared" si="5"/>
        <v>6.840002196184437</v>
      </c>
      <c r="J18" s="21">
        <f t="shared" si="5"/>
        <v>-2.5116233059649815</v>
      </c>
      <c r="K18" s="21">
        <f t="shared" si="5"/>
        <v>3.6990858105092683</v>
      </c>
      <c r="L18" s="21">
        <f t="shared" si="5"/>
        <v>0</v>
      </c>
      <c r="M18" s="21">
        <f t="shared" si="5"/>
        <v>-31.439383198411445</v>
      </c>
      <c r="N18" s="21">
        <f t="shared" si="5"/>
        <v>-1.8293631872641807</v>
      </c>
      <c r="O18" s="21">
        <f t="shared" si="5"/>
        <v>-1.0034535120711814</v>
      </c>
      <c r="P18" s="21">
        <f t="shared" si="5"/>
        <v>0</v>
      </c>
      <c r="Q18" s="21">
        <f t="shared" si="5"/>
        <v>-29.160539804742882</v>
      </c>
      <c r="R18" s="21">
        <f t="shared" si="5"/>
        <v>17.122348325320605</v>
      </c>
      <c r="S18" s="21">
        <f t="shared" si="5"/>
        <v>-8.948001153167287</v>
      </c>
      <c r="T18" s="21">
        <f t="shared" si="5"/>
        <v>6.840003723748931</v>
      </c>
      <c r="U18" s="21">
        <f t="shared" si="5"/>
        <v>0</v>
      </c>
      <c r="V18" s="21">
        <f t="shared" si="5"/>
        <v>6.3394686974662875</v>
      </c>
      <c r="W18" s="21">
        <f t="shared" si="5"/>
        <v>0</v>
      </c>
      <c r="X18" s="21">
        <f t="shared" si="5"/>
        <v>10.450311154638754</v>
      </c>
      <c r="Y18" s="21">
        <f t="shared" si="5"/>
        <v>29.250384136711084</v>
      </c>
      <c r="Z18" s="21">
        <f t="shared" si="5"/>
        <v>15.520395517124893</v>
      </c>
      <c r="AA18" s="21">
        <f t="shared" si="5"/>
        <v>0</v>
      </c>
      <c r="AB18" s="21">
        <f t="shared" si="5"/>
        <v>2.374651747841844</v>
      </c>
      <c r="AC18" s="21">
        <f t="shared" si="5"/>
        <v>17.62731720599621</v>
      </c>
      <c r="AD18" s="21">
        <f t="shared" si="5"/>
        <v>-6.290523375738574</v>
      </c>
      <c r="AE18" s="21">
        <f t="shared" si="5"/>
        <v>14.093621519906918</v>
      </c>
      <c r="AF18" s="21">
        <f t="shared" si="5"/>
        <v>0</v>
      </c>
      <c r="AG18" s="9"/>
      <c r="AH18" s="9"/>
      <c r="AI18" s="9"/>
      <c r="AJ18" s="9"/>
      <c r="AK18" s="9"/>
      <c r="AL18" s="9"/>
      <c r="AM18" s="9"/>
      <c r="AN18" s="10"/>
    </row>
    <row r="19" spans="1:40" ht="9.75">
      <c r="A19" s="20" t="s">
        <v>89</v>
      </c>
      <c r="B19" s="21">
        <f>IF(B162=0,0,(B161-B162)*100/B162)</f>
        <v>-26.27425283334175</v>
      </c>
      <c r="C19" s="21">
        <f aca="true" t="shared" si="6" ref="C19:AF19">IF(C162=0,0,(C161-C162)*100/C162)</f>
        <v>28.790635415546717</v>
      </c>
      <c r="D19" s="21">
        <f t="shared" si="6"/>
        <v>1.8224623423378086</v>
      </c>
      <c r="E19" s="21">
        <f t="shared" si="6"/>
        <v>0</v>
      </c>
      <c r="F19" s="21">
        <f t="shared" si="6"/>
        <v>5.299991671017901</v>
      </c>
      <c r="G19" s="21">
        <f t="shared" si="6"/>
        <v>17.23347579566731</v>
      </c>
      <c r="H19" s="21">
        <f t="shared" si="6"/>
        <v>28.22992210582863</v>
      </c>
      <c r="I19" s="21">
        <f t="shared" si="6"/>
        <v>10.247681298319469</v>
      </c>
      <c r="J19" s="21">
        <f t="shared" si="6"/>
        <v>-7.6923076923076925</v>
      </c>
      <c r="K19" s="21">
        <f t="shared" si="6"/>
        <v>5.593195929130249</v>
      </c>
      <c r="L19" s="21">
        <f t="shared" si="6"/>
        <v>0</v>
      </c>
      <c r="M19" s="21">
        <f t="shared" si="6"/>
        <v>-13.765294093846778</v>
      </c>
      <c r="N19" s="21">
        <f t="shared" si="6"/>
        <v>6.000002958020935</v>
      </c>
      <c r="O19" s="21">
        <f t="shared" si="6"/>
        <v>6.6533769015652915</v>
      </c>
      <c r="P19" s="21">
        <f t="shared" si="6"/>
        <v>0</v>
      </c>
      <c r="Q19" s="21">
        <f t="shared" si="6"/>
        <v>49.98085209257746</v>
      </c>
      <c r="R19" s="21">
        <f t="shared" si="6"/>
        <v>-17.272840823522273</v>
      </c>
      <c r="S19" s="21">
        <f t="shared" si="6"/>
        <v>-28.533951444343213</v>
      </c>
      <c r="T19" s="21">
        <f t="shared" si="6"/>
        <v>3.54609728487967</v>
      </c>
      <c r="U19" s="21">
        <f t="shared" si="6"/>
        <v>0</v>
      </c>
      <c r="V19" s="21">
        <f t="shared" si="6"/>
        <v>-3.732747471180944</v>
      </c>
      <c r="W19" s="21">
        <f t="shared" si="6"/>
        <v>-10.77195020746888</v>
      </c>
      <c r="X19" s="21">
        <f t="shared" si="6"/>
        <v>37.69563882063882</v>
      </c>
      <c r="Y19" s="21">
        <f t="shared" si="6"/>
        <v>-6.389833347830022</v>
      </c>
      <c r="Z19" s="21">
        <f t="shared" si="6"/>
        <v>-4.891281952459379</v>
      </c>
      <c r="AA19" s="21">
        <f t="shared" si="6"/>
        <v>0</v>
      </c>
      <c r="AB19" s="21">
        <f t="shared" si="6"/>
        <v>1.5380645395657677</v>
      </c>
      <c r="AC19" s="21">
        <f t="shared" si="6"/>
        <v>7.779964192144925</v>
      </c>
      <c r="AD19" s="21">
        <f t="shared" si="6"/>
        <v>282.97423685708645</v>
      </c>
      <c r="AE19" s="21">
        <f t="shared" si="6"/>
        <v>8.151143407507217</v>
      </c>
      <c r="AF19" s="21">
        <f t="shared" si="6"/>
        <v>0</v>
      </c>
      <c r="AG19" s="9"/>
      <c r="AH19" s="9"/>
      <c r="AI19" s="9"/>
      <c r="AJ19" s="9"/>
      <c r="AK19" s="9"/>
      <c r="AL19" s="9"/>
      <c r="AM19" s="9"/>
      <c r="AN19" s="10"/>
    </row>
    <row r="20" spans="1:40" ht="9.75">
      <c r="A20" s="20" t="s">
        <v>90</v>
      </c>
      <c r="B20" s="21">
        <f>IF(B164=0,0,(B163-B164)*100/B164)</f>
        <v>21.122165115251757</v>
      </c>
      <c r="C20" s="21">
        <f aca="true" t="shared" si="7" ref="C20:AF20">IF(C164=0,0,(C163-C164)*100/C164)</f>
        <v>8.229462610015075</v>
      </c>
      <c r="D20" s="21">
        <f t="shared" si="7"/>
        <v>-2.317184974078411</v>
      </c>
      <c r="E20" s="21">
        <f t="shared" si="7"/>
        <v>0</v>
      </c>
      <c r="F20" s="21">
        <f t="shared" si="7"/>
        <v>5.743074047294674</v>
      </c>
      <c r="G20" s="21">
        <f t="shared" si="7"/>
        <v>8.658091544750535</v>
      </c>
      <c r="H20" s="21">
        <f t="shared" si="7"/>
        <v>14.583149146848202</v>
      </c>
      <c r="I20" s="21">
        <f t="shared" si="7"/>
        <v>7.463702656850515</v>
      </c>
      <c r="J20" s="21">
        <f t="shared" si="7"/>
        <v>-3.0926837138017262</v>
      </c>
      <c r="K20" s="21">
        <f t="shared" si="7"/>
        <v>3.2495649683165606</v>
      </c>
      <c r="L20" s="21">
        <f t="shared" si="7"/>
        <v>0</v>
      </c>
      <c r="M20" s="21">
        <f t="shared" si="7"/>
        <v>-25.986017228597046</v>
      </c>
      <c r="N20" s="21">
        <f t="shared" si="7"/>
        <v>3.8477464350099226</v>
      </c>
      <c r="O20" s="21">
        <f t="shared" si="7"/>
        <v>4.148923253902191</v>
      </c>
      <c r="P20" s="21">
        <f t="shared" si="7"/>
        <v>0</v>
      </c>
      <c r="Q20" s="21">
        <f t="shared" si="7"/>
        <v>-18.32973534082494</v>
      </c>
      <c r="R20" s="21">
        <f t="shared" si="7"/>
        <v>10.930787251054616</v>
      </c>
      <c r="S20" s="21">
        <f t="shared" si="7"/>
        <v>-8.865725430031823</v>
      </c>
      <c r="T20" s="21">
        <f t="shared" si="7"/>
        <v>9.135370649723747</v>
      </c>
      <c r="U20" s="21">
        <f t="shared" si="7"/>
        <v>0</v>
      </c>
      <c r="V20" s="21">
        <f t="shared" si="7"/>
        <v>7.1631574778086495</v>
      </c>
      <c r="W20" s="21">
        <f t="shared" si="7"/>
        <v>-4.952156572246259</v>
      </c>
      <c r="X20" s="21">
        <f t="shared" si="7"/>
        <v>20.409391091238543</v>
      </c>
      <c r="Y20" s="21">
        <f t="shared" si="7"/>
        <v>10.834399521936293</v>
      </c>
      <c r="Z20" s="21">
        <f t="shared" si="7"/>
        <v>9.089271125416657</v>
      </c>
      <c r="AA20" s="21">
        <f t="shared" si="7"/>
        <v>0</v>
      </c>
      <c r="AB20" s="21">
        <f t="shared" si="7"/>
        <v>3.664270509038417</v>
      </c>
      <c r="AC20" s="21">
        <f t="shared" si="7"/>
        <v>17.72650003742179</v>
      </c>
      <c r="AD20" s="21">
        <f t="shared" si="7"/>
        <v>22.307125670877596</v>
      </c>
      <c r="AE20" s="21">
        <f t="shared" si="7"/>
        <v>13.894085859535798</v>
      </c>
      <c r="AF20" s="21">
        <f t="shared" si="7"/>
        <v>0</v>
      </c>
      <c r="AG20" s="9"/>
      <c r="AH20" s="9"/>
      <c r="AI20" s="9"/>
      <c r="AJ20" s="9"/>
      <c r="AK20" s="9"/>
      <c r="AL20" s="9"/>
      <c r="AM20" s="9"/>
      <c r="AN20" s="10"/>
    </row>
    <row r="21" spans="1:40" ht="9.75">
      <c r="A21" s="20" t="s">
        <v>91</v>
      </c>
      <c r="B21" s="21">
        <f>IF(B166=0,0,(B165-B166)*100/B166)</f>
        <v>5.855870112195971</v>
      </c>
      <c r="C21" s="21">
        <f aca="true" t="shared" si="8" ref="C21:AF21">IF(C166=0,0,(C165-C166)*100/C166)</f>
        <v>23.416737026741785</v>
      </c>
      <c r="D21" s="21">
        <f t="shared" si="8"/>
        <v>20.867977436499398</v>
      </c>
      <c r="E21" s="21">
        <f t="shared" si="8"/>
        <v>17.122997583397694</v>
      </c>
      <c r="F21" s="21">
        <f t="shared" si="8"/>
        <v>5.339842371914545</v>
      </c>
      <c r="G21" s="21">
        <f t="shared" si="8"/>
        <v>7.845304285119879</v>
      </c>
      <c r="H21" s="21">
        <f t="shared" si="8"/>
        <v>-1.340539620393225</v>
      </c>
      <c r="I21" s="21">
        <f t="shared" si="8"/>
        <v>8.056702668360865</v>
      </c>
      <c r="J21" s="21">
        <f t="shared" si="8"/>
        <v>-19.643877036788172</v>
      </c>
      <c r="K21" s="21">
        <f t="shared" si="8"/>
        <v>15.166534674099932</v>
      </c>
      <c r="L21" s="21">
        <f t="shared" si="8"/>
        <v>15.382756512379212</v>
      </c>
      <c r="M21" s="21">
        <f t="shared" si="8"/>
        <v>18.286805207811717</v>
      </c>
      <c r="N21" s="21">
        <f t="shared" si="8"/>
        <v>9.696880648981736</v>
      </c>
      <c r="O21" s="21">
        <f t="shared" si="8"/>
        <v>8.402639778219376</v>
      </c>
      <c r="P21" s="21">
        <f t="shared" si="8"/>
        <v>0</v>
      </c>
      <c r="Q21" s="21">
        <f t="shared" si="8"/>
        <v>-11.505553836101654</v>
      </c>
      <c r="R21" s="21">
        <f t="shared" si="8"/>
        <v>7.349648387964493</v>
      </c>
      <c r="S21" s="21">
        <f t="shared" si="8"/>
        <v>13.356663012268061</v>
      </c>
      <c r="T21" s="21">
        <f t="shared" si="8"/>
        <v>8.5803945664816</v>
      </c>
      <c r="U21" s="21">
        <f t="shared" si="8"/>
        <v>12.00418410041841</v>
      </c>
      <c r="V21" s="21">
        <f t="shared" si="8"/>
        <v>19.836177355059796</v>
      </c>
      <c r="W21" s="21">
        <f t="shared" si="8"/>
        <v>8.505155662493697</v>
      </c>
      <c r="X21" s="21">
        <f t="shared" si="8"/>
        <v>8.049730933382817</v>
      </c>
      <c r="Y21" s="21">
        <f t="shared" si="8"/>
        <v>2.2003298324798193</v>
      </c>
      <c r="Z21" s="21">
        <f t="shared" si="8"/>
        <v>4.048323733721013</v>
      </c>
      <c r="AA21" s="21">
        <f t="shared" si="8"/>
        <v>18.719323907037218</v>
      </c>
      <c r="AB21" s="21">
        <f t="shared" si="8"/>
        <v>10.323434583690034</v>
      </c>
      <c r="AC21" s="21">
        <f t="shared" si="8"/>
        <v>8.192137663753691</v>
      </c>
      <c r="AD21" s="21">
        <f t="shared" si="8"/>
        <v>10.99873577749684</v>
      </c>
      <c r="AE21" s="21">
        <f t="shared" si="8"/>
        <v>8.945183751982631</v>
      </c>
      <c r="AF21" s="21">
        <f t="shared" si="8"/>
        <v>2.3125774865268323</v>
      </c>
      <c r="AG21" s="9"/>
      <c r="AH21" s="9"/>
      <c r="AI21" s="9"/>
      <c r="AJ21" s="9"/>
      <c r="AK21" s="9"/>
      <c r="AL21" s="9"/>
      <c r="AM21" s="9"/>
      <c r="AN21" s="10"/>
    </row>
    <row r="22" spans="1:40" ht="9.75">
      <c r="A22" s="20" t="s">
        <v>92</v>
      </c>
      <c r="B22" s="21">
        <f>IF(B168=0,0,(B167-B168)*100/B168)</f>
        <v>9.677023962738248</v>
      </c>
      <c r="C22" s="21">
        <f aca="true" t="shared" si="9" ref="C22:AF22">IF(C168=0,0,(C167-C168)*100/C168)</f>
        <v>0.2342794365838384</v>
      </c>
      <c r="D22" s="21">
        <f t="shared" si="9"/>
        <v>54.25897163410447</v>
      </c>
      <c r="E22" s="21">
        <f t="shared" si="9"/>
        <v>0</v>
      </c>
      <c r="F22" s="21">
        <f t="shared" si="9"/>
        <v>28.5383458792019</v>
      </c>
      <c r="G22" s="21">
        <f t="shared" si="9"/>
        <v>-5.610720917090498</v>
      </c>
      <c r="H22" s="21">
        <f t="shared" si="9"/>
        <v>73.64984053098871</v>
      </c>
      <c r="I22" s="21">
        <f t="shared" si="9"/>
        <v>-14.284328130631256</v>
      </c>
      <c r="J22" s="21">
        <f t="shared" si="9"/>
        <v>440.45426642111727</v>
      </c>
      <c r="K22" s="21">
        <f t="shared" si="9"/>
        <v>22.5356640537514</v>
      </c>
      <c r="L22" s="21">
        <f t="shared" si="9"/>
        <v>0</v>
      </c>
      <c r="M22" s="21">
        <f t="shared" si="9"/>
        <v>-1.3343955387373034</v>
      </c>
      <c r="N22" s="21">
        <f t="shared" si="9"/>
        <v>39.62798125814672</v>
      </c>
      <c r="O22" s="21">
        <f t="shared" si="9"/>
        <v>61.61897683636814</v>
      </c>
      <c r="P22" s="21">
        <f t="shared" si="9"/>
        <v>0</v>
      </c>
      <c r="Q22" s="21">
        <f t="shared" si="9"/>
        <v>-33.71623590127773</v>
      </c>
      <c r="R22" s="21">
        <f t="shared" si="9"/>
        <v>136.28175026680896</v>
      </c>
      <c r="S22" s="21">
        <f t="shared" si="9"/>
        <v>0</v>
      </c>
      <c r="T22" s="21">
        <f t="shared" si="9"/>
        <v>-58.68590982632476</v>
      </c>
      <c r="U22" s="21">
        <f t="shared" si="9"/>
        <v>0</v>
      </c>
      <c r="V22" s="21">
        <f t="shared" si="9"/>
        <v>-26.753617949094526</v>
      </c>
      <c r="W22" s="21">
        <f t="shared" si="9"/>
        <v>-20.390206579954093</v>
      </c>
      <c r="X22" s="21">
        <f t="shared" si="9"/>
        <v>0</v>
      </c>
      <c r="Y22" s="21">
        <f t="shared" si="9"/>
        <v>29.55616166625341</v>
      </c>
      <c r="Z22" s="21">
        <f t="shared" si="9"/>
        <v>-5.365050410044084</v>
      </c>
      <c r="AA22" s="21">
        <f t="shared" si="9"/>
        <v>0</v>
      </c>
      <c r="AB22" s="21">
        <f t="shared" si="9"/>
        <v>77.20193629215113</v>
      </c>
      <c r="AC22" s="21">
        <f t="shared" si="9"/>
        <v>0</v>
      </c>
      <c r="AD22" s="21">
        <f t="shared" si="9"/>
        <v>-26.490871182842444</v>
      </c>
      <c r="AE22" s="21">
        <f t="shared" si="9"/>
        <v>14.039354411521272</v>
      </c>
      <c r="AF22" s="21">
        <f t="shared" si="9"/>
        <v>0</v>
      </c>
      <c r="AG22" s="9"/>
      <c r="AH22" s="9"/>
      <c r="AI22" s="9"/>
      <c r="AJ22" s="9"/>
      <c r="AK22" s="9"/>
      <c r="AL22" s="9"/>
      <c r="AM22" s="9"/>
      <c r="AN22" s="10"/>
    </row>
    <row r="23" spans="1:40" ht="9.75">
      <c r="A23" s="20" t="s">
        <v>93</v>
      </c>
      <c r="B23" s="21">
        <f>IF((B144+B145)=0,0,B143*100/(B144+B145))</f>
        <v>66.7775215257866</v>
      </c>
      <c r="C23" s="21">
        <f aca="true" t="shared" si="10" ref="C23:AF23">IF((C144+C145)=0,0,C143*100/(C144+C145))</f>
        <v>80.40789198227087</v>
      </c>
      <c r="D23" s="21">
        <f t="shared" si="10"/>
        <v>130.598121040006</v>
      </c>
      <c r="E23" s="21">
        <f t="shared" si="10"/>
        <v>99.99375563500953</v>
      </c>
      <c r="F23" s="21">
        <f t="shared" si="10"/>
        <v>79.18363351861699</v>
      </c>
      <c r="G23" s="21">
        <f t="shared" si="10"/>
        <v>89.68800554624696</v>
      </c>
      <c r="H23" s="21">
        <f t="shared" si="10"/>
        <v>68.37865509351599</v>
      </c>
      <c r="I23" s="21">
        <f t="shared" si="10"/>
        <v>85.10309728775243</v>
      </c>
      <c r="J23" s="21">
        <f t="shared" si="10"/>
        <v>94.58392735345646</v>
      </c>
      <c r="K23" s="21">
        <f t="shared" si="10"/>
        <v>73.17779006844613</v>
      </c>
      <c r="L23" s="21">
        <f t="shared" si="10"/>
        <v>99.0101236672449</v>
      </c>
      <c r="M23" s="21">
        <f t="shared" si="10"/>
        <v>39.59943976403897</v>
      </c>
      <c r="N23" s="21">
        <f t="shared" si="10"/>
        <v>75.95664984993729</v>
      </c>
      <c r="O23" s="21">
        <f t="shared" si="10"/>
        <v>94.47426117631237</v>
      </c>
      <c r="P23" s="21">
        <f t="shared" si="10"/>
        <v>111.01242790677894</v>
      </c>
      <c r="Q23" s="21">
        <f t="shared" si="10"/>
        <v>45.43339212094339</v>
      </c>
      <c r="R23" s="21">
        <f t="shared" si="10"/>
        <v>90.0684736020738</v>
      </c>
      <c r="S23" s="21">
        <f t="shared" si="10"/>
        <v>85.35622231491546</v>
      </c>
      <c r="T23" s="21">
        <f t="shared" si="10"/>
        <v>85.54091299680331</v>
      </c>
      <c r="U23" s="21">
        <f t="shared" si="10"/>
        <v>100</v>
      </c>
      <c r="V23" s="21">
        <f t="shared" si="10"/>
        <v>72.0053006293912</v>
      </c>
      <c r="W23" s="21">
        <f t="shared" si="10"/>
        <v>62.702823144183846</v>
      </c>
      <c r="X23" s="21">
        <f t="shared" si="10"/>
        <v>83.85949747101617</v>
      </c>
      <c r="Y23" s="21">
        <f t="shared" si="10"/>
        <v>99.75825341322854</v>
      </c>
      <c r="Z23" s="21">
        <f t="shared" si="10"/>
        <v>97.77108913468747</v>
      </c>
      <c r="AA23" s="21">
        <f t="shared" si="10"/>
        <v>99.99692307692308</v>
      </c>
      <c r="AB23" s="21">
        <f t="shared" si="10"/>
        <v>78.76419753162637</v>
      </c>
      <c r="AC23" s="21">
        <f t="shared" si="10"/>
        <v>24.99962287384438</v>
      </c>
      <c r="AD23" s="21">
        <f t="shared" si="10"/>
        <v>50.97228901596721</v>
      </c>
      <c r="AE23" s="21">
        <f t="shared" si="10"/>
        <v>73.69842271458106</v>
      </c>
      <c r="AF23" s="21">
        <f t="shared" si="10"/>
        <v>42.053418149395156</v>
      </c>
      <c r="AG23" s="9"/>
      <c r="AH23" s="9"/>
      <c r="AI23" s="9"/>
      <c r="AJ23" s="9"/>
      <c r="AK23" s="9"/>
      <c r="AL23" s="9"/>
      <c r="AM23" s="9"/>
      <c r="AN23" s="10"/>
    </row>
    <row r="24" spans="1:40" ht="9.75">
      <c r="A24" s="20" t="s">
        <v>94</v>
      </c>
      <c r="B24" s="21">
        <f>IF(+B185=0,0,+B194*100/B185)</f>
        <v>63.46532542923479</v>
      </c>
      <c r="C24" s="21">
        <f aca="true" t="shared" si="11" ref="C24:AF24">IF(+C185=0,0,+C194*100/C185)</f>
        <v>79.549316986522</v>
      </c>
      <c r="D24" s="21">
        <f t="shared" si="11"/>
        <v>99.85309395317462</v>
      </c>
      <c r="E24" s="21">
        <f t="shared" si="11"/>
        <v>0</v>
      </c>
      <c r="F24" s="21">
        <f t="shared" si="11"/>
        <v>73.97387708548136</v>
      </c>
      <c r="G24" s="21">
        <f t="shared" si="11"/>
        <v>87.62126712045634</v>
      </c>
      <c r="H24" s="21">
        <f t="shared" si="11"/>
        <v>69.59556714732672</v>
      </c>
      <c r="I24" s="21">
        <f t="shared" si="11"/>
        <v>83.04325844394907</v>
      </c>
      <c r="J24" s="21">
        <f t="shared" si="11"/>
        <v>89.7059333044608</v>
      </c>
      <c r="K24" s="21">
        <f t="shared" si="11"/>
        <v>71.68983407519313</v>
      </c>
      <c r="L24" s="21">
        <f t="shared" si="11"/>
        <v>0</v>
      </c>
      <c r="M24" s="21">
        <f t="shared" si="11"/>
        <v>47.30241653559805</v>
      </c>
      <c r="N24" s="21">
        <f t="shared" si="11"/>
        <v>72.1521476010099</v>
      </c>
      <c r="O24" s="21">
        <f t="shared" si="11"/>
        <v>92.96751529886176</v>
      </c>
      <c r="P24" s="21">
        <f t="shared" si="11"/>
        <v>112.35055335488367</v>
      </c>
      <c r="Q24" s="21">
        <f t="shared" si="11"/>
        <v>39.16864157567744</v>
      </c>
      <c r="R24" s="21">
        <f t="shared" si="11"/>
        <v>92.5358107720552</v>
      </c>
      <c r="S24" s="21">
        <f t="shared" si="11"/>
        <v>67.85173408978146</v>
      </c>
      <c r="T24" s="21">
        <f t="shared" si="11"/>
        <v>83.7329142779382</v>
      </c>
      <c r="U24" s="21">
        <f t="shared" si="11"/>
        <v>0</v>
      </c>
      <c r="V24" s="21">
        <f t="shared" si="11"/>
        <v>71.57739759566915</v>
      </c>
      <c r="W24" s="21">
        <f t="shared" si="11"/>
        <v>54.05426007010004</v>
      </c>
      <c r="X24" s="21">
        <f t="shared" si="11"/>
        <v>84.63549870636622</v>
      </c>
      <c r="Y24" s="21">
        <f t="shared" si="11"/>
        <v>78.43783273441373</v>
      </c>
      <c r="Z24" s="21">
        <f t="shared" si="11"/>
        <v>97.26615742055986</v>
      </c>
      <c r="AA24" s="21">
        <f t="shared" si="11"/>
        <v>0</v>
      </c>
      <c r="AB24" s="21">
        <f t="shared" si="11"/>
        <v>76.6343862212801</v>
      </c>
      <c r="AC24" s="21">
        <f t="shared" si="11"/>
        <v>24.26146355961414</v>
      </c>
      <c r="AD24" s="21">
        <f t="shared" si="11"/>
        <v>49.71435170449796</v>
      </c>
      <c r="AE24" s="21">
        <f t="shared" si="11"/>
        <v>71.47935314637391</v>
      </c>
      <c r="AF24" s="21">
        <f t="shared" si="11"/>
        <v>0</v>
      </c>
      <c r="AG24" s="9"/>
      <c r="AH24" s="9"/>
      <c r="AI24" s="9"/>
      <c r="AJ24" s="9"/>
      <c r="AK24" s="9"/>
      <c r="AL24" s="9"/>
      <c r="AM24" s="9"/>
      <c r="AN24" s="10"/>
    </row>
    <row r="25" spans="1:40" ht="9.75">
      <c r="A25" s="20" t="s">
        <v>95</v>
      </c>
      <c r="B25" s="21">
        <f>IF(+B185=0,0,+(B186+B194)*100/B185)</f>
        <v>63.46532542923479</v>
      </c>
      <c r="C25" s="21">
        <f aca="true" t="shared" si="12" ref="C25:AF25">IF(+C185=0,0,+(C186+C194)*100/C185)</f>
        <v>111.22064944386824</v>
      </c>
      <c r="D25" s="21">
        <f t="shared" si="12"/>
        <v>131.11539923563927</v>
      </c>
      <c r="E25" s="21">
        <f t="shared" si="12"/>
        <v>0</v>
      </c>
      <c r="F25" s="21">
        <f t="shared" si="12"/>
        <v>74.31568344326647</v>
      </c>
      <c r="G25" s="21">
        <f t="shared" si="12"/>
        <v>87.08799481816696</v>
      </c>
      <c r="H25" s="21">
        <f t="shared" si="12"/>
        <v>69.59556714732672</v>
      </c>
      <c r="I25" s="21">
        <f t="shared" si="12"/>
        <v>83.04325844394907</v>
      </c>
      <c r="J25" s="21">
        <f t="shared" si="12"/>
        <v>89.7059333044608</v>
      </c>
      <c r="K25" s="21">
        <f t="shared" si="12"/>
        <v>71.68983407519313</v>
      </c>
      <c r="L25" s="21">
        <f t="shared" si="12"/>
        <v>0</v>
      </c>
      <c r="M25" s="21">
        <f t="shared" si="12"/>
        <v>59.037793736028874</v>
      </c>
      <c r="N25" s="21">
        <f t="shared" si="12"/>
        <v>72.1521476010099</v>
      </c>
      <c r="O25" s="21">
        <f t="shared" si="12"/>
        <v>92.96751529886176</v>
      </c>
      <c r="P25" s="21">
        <f t="shared" si="12"/>
        <v>112.38197830538383</v>
      </c>
      <c r="Q25" s="21">
        <f t="shared" si="12"/>
        <v>39.16864157567744</v>
      </c>
      <c r="R25" s="21">
        <f t="shared" si="12"/>
        <v>92.5358107720552</v>
      </c>
      <c r="S25" s="21">
        <f t="shared" si="12"/>
        <v>68.90064028913304</v>
      </c>
      <c r="T25" s="21">
        <f t="shared" si="12"/>
        <v>83.7329142779382</v>
      </c>
      <c r="U25" s="21">
        <f t="shared" si="12"/>
        <v>0</v>
      </c>
      <c r="V25" s="21">
        <f t="shared" si="12"/>
        <v>71.57739759566915</v>
      </c>
      <c r="W25" s="21">
        <f t="shared" si="12"/>
        <v>54.05426007010004</v>
      </c>
      <c r="X25" s="21">
        <f t="shared" si="12"/>
        <v>83.28221422361577</v>
      </c>
      <c r="Y25" s="21">
        <f t="shared" si="12"/>
        <v>100.62279573567808</v>
      </c>
      <c r="Z25" s="21">
        <f t="shared" si="12"/>
        <v>97.26615742055986</v>
      </c>
      <c r="AA25" s="21">
        <f t="shared" si="12"/>
        <v>0</v>
      </c>
      <c r="AB25" s="21">
        <f t="shared" si="12"/>
        <v>76.6343862212801</v>
      </c>
      <c r="AC25" s="21">
        <f t="shared" si="12"/>
        <v>24.26146355961414</v>
      </c>
      <c r="AD25" s="21">
        <f t="shared" si="12"/>
        <v>55.25286011989473</v>
      </c>
      <c r="AE25" s="21">
        <f t="shared" si="12"/>
        <v>71.47935314637391</v>
      </c>
      <c r="AF25" s="21">
        <f t="shared" si="12"/>
        <v>1.9628572314070931</v>
      </c>
      <c r="AG25" s="9"/>
      <c r="AH25" s="9"/>
      <c r="AI25" s="9"/>
      <c r="AJ25" s="9"/>
      <c r="AK25" s="9"/>
      <c r="AL25" s="9"/>
      <c r="AM25" s="9"/>
      <c r="AN25" s="10"/>
    </row>
    <row r="26" spans="1:40" ht="9.75">
      <c r="A26" s="20" t="s">
        <v>96</v>
      </c>
      <c r="B26" s="21">
        <f>IF(+B7=0,0,+B184*100/B7)</f>
        <v>36.84922530837564</v>
      </c>
      <c r="C26" s="21">
        <f aca="true" t="shared" si="13" ref="C26:AF26">IF(+C7=0,0,+C184*100/C7)</f>
        <v>18.525253725957374</v>
      </c>
      <c r="D26" s="21">
        <f t="shared" si="13"/>
        <v>19.40952908458829</v>
      </c>
      <c r="E26" s="21">
        <f t="shared" si="13"/>
        <v>18.071687451501067</v>
      </c>
      <c r="F26" s="21">
        <f t="shared" si="13"/>
        <v>7.523355355394637</v>
      </c>
      <c r="G26" s="21">
        <f t="shared" si="13"/>
        <v>12.312157622645454</v>
      </c>
      <c r="H26" s="21">
        <f t="shared" si="13"/>
        <v>23.571681900391894</v>
      </c>
      <c r="I26" s="21">
        <f t="shared" si="13"/>
        <v>8.32019030107617</v>
      </c>
      <c r="J26" s="21">
        <f t="shared" si="13"/>
        <v>23.73543154921059</v>
      </c>
      <c r="K26" s="21">
        <f t="shared" si="13"/>
        <v>26.174620747805076</v>
      </c>
      <c r="L26" s="21">
        <f t="shared" si="13"/>
        <v>0.9633874968349334</v>
      </c>
      <c r="M26" s="21">
        <f t="shared" si="13"/>
        <v>11.754955114909956</v>
      </c>
      <c r="N26" s="21">
        <f t="shared" si="13"/>
        <v>17.146230541322808</v>
      </c>
      <c r="O26" s="21">
        <f t="shared" si="13"/>
        <v>23.968457220068647</v>
      </c>
      <c r="P26" s="21">
        <f t="shared" si="13"/>
        <v>3.916978284635468</v>
      </c>
      <c r="Q26" s="21">
        <f t="shared" si="13"/>
        <v>154.29561200526706</v>
      </c>
      <c r="R26" s="21">
        <f t="shared" si="13"/>
        <v>19.992562610189456</v>
      </c>
      <c r="S26" s="21">
        <f t="shared" si="13"/>
        <v>8.144812182845449</v>
      </c>
      <c r="T26" s="21">
        <f t="shared" si="13"/>
        <v>26.278310065441282</v>
      </c>
      <c r="U26" s="21">
        <f t="shared" si="13"/>
        <v>3.9341796015935</v>
      </c>
      <c r="V26" s="21">
        <f t="shared" si="13"/>
        <v>25.508747506545824</v>
      </c>
      <c r="W26" s="21">
        <f t="shared" si="13"/>
        <v>60.05164410460179</v>
      </c>
      <c r="X26" s="21">
        <f t="shared" si="13"/>
        <v>42.08178167524147</v>
      </c>
      <c r="Y26" s="21">
        <f t="shared" si="13"/>
        <v>35.05786173370165</v>
      </c>
      <c r="Z26" s="21">
        <f t="shared" si="13"/>
        <v>8.42783200164666</v>
      </c>
      <c r="AA26" s="21">
        <f t="shared" si="13"/>
        <v>1.0320609049967833</v>
      </c>
      <c r="AB26" s="21">
        <f t="shared" si="13"/>
        <v>60.45256072446108</v>
      </c>
      <c r="AC26" s="21">
        <f t="shared" si="13"/>
        <v>45.64672749225184</v>
      </c>
      <c r="AD26" s="21">
        <f t="shared" si="13"/>
        <v>90.14803242223934</v>
      </c>
      <c r="AE26" s="21">
        <f t="shared" si="13"/>
        <v>16.214461498164344</v>
      </c>
      <c r="AF26" s="21">
        <f t="shared" si="13"/>
        <v>8.478370673425543</v>
      </c>
      <c r="AG26" s="9"/>
      <c r="AH26" s="9"/>
      <c r="AI26" s="9"/>
      <c r="AJ26" s="9"/>
      <c r="AK26" s="9"/>
      <c r="AL26" s="9"/>
      <c r="AM26" s="9"/>
      <c r="AN26" s="10"/>
    </row>
    <row r="27" spans="1:40" ht="9.75">
      <c r="A27" s="20" t="s">
        <v>97</v>
      </c>
      <c r="B27" s="21">
        <f>IF(+B144=0,0,+B192*100/B144)</f>
        <v>144.10825924167324</v>
      </c>
      <c r="C27" s="21">
        <f aca="true" t="shared" si="14" ref="C27:AF27">IF(+C144=0,0,+C192*100/C144)</f>
        <v>38.543327322536356</v>
      </c>
      <c r="D27" s="21">
        <f t="shared" si="14"/>
        <v>23.323694308067303</v>
      </c>
      <c r="E27" s="21">
        <f t="shared" si="14"/>
        <v>8400.776851851851</v>
      </c>
      <c r="F27" s="21">
        <f t="shared" si="14"/>
        <v>11.715414865900131</v>
      </c>
      <c r="G27" s="21">
        <f t="shared" si="14"/>
        <v>16.70142854581893</v>
      </c>
      <c r="H27" s="21">
        <f t="shared" si="14"/>
        <v>49.092832346866494</v>
      </c>
      <c r="I27" s="21">
        <f t="shared" si="14"/>
        <v>12.507349622051091</v>
      </c>
      <c r="J27" s="21">
        <f t="shared" si="14"/>
        <v>36.06712436645599</v>
      </c>
      <c r="K27" s="21">
        <f t="shared" si="14"/>
        <v>54.20978043794947</v>
      </c>
      <c r="L27" s="21">
        <f t="shared" si="14"/>
        <v>68.26586568050935</v>
      </c>
      <c r="M27" s="21">
        <f t="shared" si="14"/>
        <v>40.16976023752127</v>
      </c>
      <c r="N27" s="21">
        <f t="shared" si="14"/>
        <v>33.157327014043894</v>
      </c>
      <c r="O27" s="21">
        <f t="shared" si="14"/>
        <v>36.47349585300364</v>
      </c>
      <c r="P27" s="21">
        <f t="shared" si="14"/>
        <v>11.264090582625455</v>
      </c>
      <c r="Q27" s="21">
        <f t="shared" si="14"/>
        <v>486.8738478794782</v>
      </c>
      <c r="R27" s="21">
        <f t="shared" si="14"/>
        <v>39.547464457782326</v>
      </c>
      <c r="S27" s="21">
        <f t="shared" si="14"/>
        <v>12.65951363379308</v>
      </c>
      <c r="T27" s="21">
        <f t="shared" si="14"/>
        <v>44.38015434661421</v>
      </c>
      <c r="U27" s="21">
        <f t="shared" si="14"/>
        <v>3169.0140845070423</v>
      </c>
      <c r="V27" s="21">
        <f t="shared" si="14"/>
        <v>39.742463886893866</v>
      </c>
      <c r="W27" s="21">
        <f t="shared" si="14"/>
        <v>195.08735038087218</v>
      </c>
      <c r="X27" s="21">
        <f t="shared" si="14"/>
        <v>52.2197139523595</v>
      </c>
      <c r="Y27" s="21">
        <f t="shared" si="14"/>
        <v>55.69326204921769</v>
      </c>
      <c r="Z27" s="21">
        <f t="shared" si="14"/>
        <v>10.807704522126794</v>
      </c>
      <c r="AA27" s="21">
        <f t="shared" si="14"/>
        <v>6700</v>
      </c>
      <c r="AB27" s="21">
        <f t="shared" si="14"/>
        <v>74.40327493059799</v>
      </c>
      <c r="AC27" s="21">
        <f t="shared" si="14"/>
        <v>120.2571397646507</v>
      </c>
      <c r="AD27" s="21">
        <f t="shared" si="14"/>
        <v>201.23906522763926</v>
      </c>
      <c r="AE27" s="21">
        <f t="shared" si="14"/>
        <v>28.205027222885775</v>
      </c>
      <c r="AF27" s="21">
        <f t="shared" si="14"/>
        <v>281.19578006900264</v>
      </c>
      <c r="AG27" s="9"/>
      <c r="AH27" s="9"/>
      <c r="AI27" s="9"/>
      <c r="AJ27" s="9"/>
      <c r="AK27" s="9"/>
      <c r="AL27" s="9"/>
      <c r="AM27" s="9"/>
      <c r="AN27" s="10"/>
    </row>
    <row r="28" spans="1:40" ht="9.75">
      <c r="A28" s="11" t="s">
        <v>98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9"/>
      <c r="AH28" s="9"/>
      <c r="AI28" s="9"/>
      <c r="AJ28" s="9"/>
      <c r="AK28" s="9"/>
      <c r="AL28" s="9"/>
      <c r="AM28" s="9"/>
      <c r="AN28" s="10"/>
    </row>
    <row r="29" spans="1:40" ht="9.75">
      <c r="A29" s="18" t="s">
        <v>99</v>
      </c>
      <c r="B29" s="19">
        <f>IF(B169=0,0,(B8-B169)*100/B169)</f>
        <v>13.194162554058222</v>
      </c>
      <c r="C29" s="19">
        <f aca="true" t="shared" si="15" ref="C29:AF29">IF(C169=0,0,(C8-C169)*100/C169)</f>
        <v>15.415439374424892</v>
      </c>
      <c r="D29" s="19">
        <f t="shared" si="15"/>
        <v>7.909463468206607</v>
      </c>
      <c r="E29" s="19">
        <f t="shared" si="15"/>
        <v>22.36402747382444</v>
      </c>
      <c r="F29" s="19">
        <f t="shared" si="15"/>
        <v>8.005548003350397</v>
      </c>
      <c r="G29" s="19">
        <f t="shared" si="15"/>
        <v>11.767685826933615</v>
      </c>
      <c r="H29" s="19">
        <f t="shared" si="15"/>
        <v>-1.5394747969728704</v>
      </c>
      <c r="I29" s="19">
        <f t="shared" si="15"/>
        <v>19.591931505032854</v>
      </c>
      <c r="J29" s="19">
        <f t="shared" si="15"/>
        <v>-8.318878202904338</v>
      </c>
      <c r="K29" s="19">
        <f t="shared" si="15"/>
        <v>13.107895203153017</v>
      </c>
      <c r="L29" s="19">
        <f t="shared" si="15"/>
        <v>6.804192189291255</v>
      </c>
      <c r="M29" s="19">
        <f t="shared" si="15"/>
        <v>67.54984561125397</v>
      </c>
      <c r="N29" s="19">
        <f t="shared" si="15"/>
        <v>4.399858341577104</v>
      </c>
      <c r="O29" s="19">
        <f t="shared" si="15"/>
        <v>6.402776892572094</v>
      </c>
      <c r="P29" s="19">
        <f t="shared" si="15"/>
        <v>0</v>
      </c>
      <c r="Q29" s="19">
        <f t="shared" si="15"/>
        <v>49.49981421463709</v>
      </c>
      <c r="R29" s="19">
        <f t="shared" si="15"/>
        <v>2.3612809574548224</v>
      </c>
      <c r="S29" s="19">
        <f t="shared" si="15"/>
        <v>-8.692883510902195</v>
      </c>
      <c r="T29" s="19">
        <f t="shared" si="15"/>
        <v>13.703691336241437</v>
      </c>
      <c r="U29" s="19">
        <f t="shared" si="15"/>
        <v>7.305289195562905</v>
      </c>
      <c r="V29" s="19">
        <f t="shared" si="15"/>
        <v>10.898406614043296</v>
      </c>
      <c r="W29" s="19">
        <f t="shared" si="15"/>
        <v>-1.6238863038267266</v>
      </c>
      <c r="X29" s="19">
        <f t="shared" si="15"/>
        <v>1.361707536227329</v>
      </c>
      <c r="Y29" s="19">
        <f t="shared" si="15"/>
        <v>16.796525698092182</v>
      </c>
      <c r="Z29" s="19">
        <f t="shared" si="15"/>
        <v>12.820474848892488</v>
      </c>
      <c r="AA29" s="19">
        <f t="shared" si="15"/>
        <v>9.47435565289765</v>
      </c>
      <c r="AB29" s="19">
        <f t="shared" si="15"/>
        <v>5.699192293611066</v>
      </c>
      <c r="AC29" s="19">
        <f t="shared" si="15"/>
        <v>20.237413696466344</v>
      </c>
      <c r="AD29" s="19">
        <f t="shared" si="15"/>
        <v>6.9709246497511606</v>
      </c>
      <c r="AE29" s="19">
        <f t="shared" si="15"/>
        <v>8.99058573647482</v>
      </c>
      <c r="AF29" s="19">
        <f t="shared" si="15"/>
        <v>-4.976739061961638</v>
      </c>
      <c r="AG29" s="9"/>
      <c r="AH29" s="9"/>
      <c r="AI29" s="9"/>
      <c r="AJ29" s="9"/>
      <c r="AK29" s="9"/>
      <c r="AL29" s="9"/>
      <c r="AM29" s="9"/>
      <c r="AN29" s="10"/>
    </row>
    <row r="30" spans="1:40" ht="9.75">
      <c r="A30" s="20" t="s">
        <v>100</v>
      </c>
      <c r="B30" s="21">
        <f>IF(B171=0,0,(B170-B171)*100/B171)</f>
        <v>21.726692228100482</v>
      </c>
      <c r="C30" s="21">
        <f aca="true" t="shared" si="16" ref="C30:AF30">IF(C171=0,0,(C170-C171)*100/C171)</f>
        <v>13.180656171160567</v>
      </c>
      <c r="D30" s="21">
        <f t="shared" si="16"/>
        <v>9.271718842215924</v>
      </c>
      <c r="E30" s="21">
        <f t="shared" si="16"/>
        <v>10.741552743418156</v>
      </c>
      <c r="F30" s="21">
        <f t="shared" si="16"/>
        <v>6.198829058281797</v>
      </c>
      <c r="G30" s="21">
        <f t="shared" si="16"/>
        <v>5.758898172497635</v>
      </c>
      <c r="H30" s="21">
        <f t="shared" si="16"/>
        <v>-9.981554329575438</v>
      </c>
      <c r="I30" s="21">
        <f t="shared" si="16"/>
        <v>13.870022869091574</v>
      </c>
      <c r="J30" s="21">
        <f t="shared" si="16"/>
        <v>15.873872901031262</v>
      </c>
      <c r="K30" s="21">
        <f t="shared" si="16"/>
        <v>9.60203811231051</v>
      </c>
      <c r="L30" s="21">
        <f t="shared" si="16"/>
        <v>7.414746021679137</v>
      </c>
      <c r="M30" s="21">
        <f t="shared" si="16"/>
        <v>-7.0532940611151</v>
      </c>
      <c r="N30" s="21">
        <f t="shared" si="16"/>
        <v>8.515740686674107</v>
      </c>
      <c r="O30" s="21">
        <f t="shared" si="16"/>
        <v>6.968036449432143</v>
      </c>
      <c r="P30" s="21">
        <f t="shared" si="16"/>
        <v>0</v>
      </c>
      <c r="Q30" s="21">
        <f t="shared" si="16"/>
        <v>20.892836329995628</v>
      </c>
      <c r="R30" s="21">
        <f t="shared" si="16"/>
        <v>3.4722546254283744</v>
      </c>
      <c r="S30" s="21">
        <f t="shared" si="16"/>
        <v>-5.33525036440024</v>
      </c>
      <c r="T30" s="21">
        <f t="shared" si="16"/>
        <v>43.53210592463564</v>
      </c>
      <c r="U30" s="21">
        <f t="shared" si="16"/>
        <v>12.551528821641734</v>
      </c>
      <c r="V30" s="21">
        <f t="shared" si="16"/>
        <v>9.191249712057745</v>
      </c>
      <c r="W30" s="21">
        <f t="shared" si="16"/>
        <v>4.895673793411911</v>
      </c>
      <c r="X30" s="21">
        <f t="shared" si="16"/>
        <v>1.6539734572417726</v>
      </c>
      <c r="Y30" s="21">
        <f t="shared" si="16"/>
        <v>11.309465228109667</v>
      </c>
      <c r="Z30" s="21">
        <f t="shared" si="16"/>
        <v>25.358983434707287</v>
      </c>
      <c r="AA30" s="21">
        <f t="shared" si="16"/>
        <v>15.572098698799277</v>
      </c>
      <c r="AB30" s="21">
        <f t="shared" si="16"/>
        <v>5.486000095245508</v>
      </c>
      <c r="AC30" s="21">
        <f t="shared" si="16"/>
        <v>-23.143670873557273</v>
      </c>
      <c r="AD30" s="21">
        <f t="shared" si="16"/>
        <v>12.190918710155279</v>
      </c>
      <c r="AE30" s="21">
        <f t="shared" si="16"/>
        <v>26.866268341075646</v>
      </c>
      <c r="AF30" s="21">
        <f t="shared" si="16"/>
        <v>9.2158584377988</v>
      </c>
      <c r="AG30" s="9"/>
      <c r="AH30" s="9"/>
      <c r="AI30" s="9"/>
      <c r="AJ30" s="9"/>
      <c r="AK30" s="9"/>
      <c r="AL30" s="9"/>
      <c r="AM30" s="9"/>
      <c r="AN30" s="10"/>
    </row>
    <row r="31" spans="1:40" ht="9.75">
      <c r="A31" s="20" t="s">
        <v>101</v>
      </c>
      <c r="B31" s="21">
        <f>IF(B170=0,0,B172*100/B170)</f>
        <v>1.2754676404876797</v>
      </c>
      <c r="C31" s="21">
        <f aca="true" t="shared" si="17" ref="C31:AF31">IF(C170=0,0,C172*100/C170)</f>
        <v>1.563033349188431</v>
      </c>
      <c r="D31" s="21">
        <f t="shared" si="17"/>
        <v>8.543410906744606</v>
      </c>
      <c r="E31" s="21">
        <f t="shared" si="17"/>
        <v>0.6779440173258908</v>
      </c>
      <c r="F31" s="21">
        <f t="shared" si="17"/>
        <v>0.47047656076364747</v>
      </c>
      <c r="G31" s="21">
        <f t="shared" si="17"/>
        <v>4.225846564572302</v>
      </c>
      <c r="H31" s="21">
        <f t="shared" si="17"/>
        <v>0</v>
      </c>
      <c r="I31" s="21">
        <f t="shared" si="17"/>
        <v>1.673096124984642</v>
      </c>
      <c r="J31" s="21">
        <f t="shared" si="17"/>
        <v>0.9319230231582871</v>
      </c>
      <c r="K31" s="21">
        <f t="shared" si="17"/>
        <v>5.988342249073324</v>
      </c>
      <c r="L31" s="21">
        <f t="shared" si="17"/>
        <v>0.6238185620319174</v>
      </c>
      <c r="M31" s="21">
        <f t="shared" si="17"/>
        <v>0</v>
      </c>
      <c r="N31" s="21">
        <f t="shared" si="17"/>
        <v>3.7990431661865247</v>
      </c>
      <c r="O31" s="21">
        <f t="shared" si="17"/>
        <v>1.6205946765846673</v>
      </c>
      <c r="P31" s="21">
        <f t="shared" si="17"/>
        <v>1.428452050792898</v>
      </c>
      <c r="Q31" s="21">
        <f t="shared" si="17"/>
        <v>3.087661020387463</v>
      </c>
      <c r="R31" s="21">
        <f t="shared" si="17"/>
        <v>4.91171740967954</v>
      </c>
      <c r="S31" s="21">
        <f t="shared" si="17"/>
        <v>4.901096051017731</v>
      </c>
      <c r="T31" s="21">
        <f t="shared" si="17"/>
        <v>6.829240011800397</v>
      </c>
      <c r="U31" s="21">
        <f t="shared" si="17"/>
        <v>1.4893679828241317</v>
      </c>
      <c r="V31" s="21">
        <f t="shared" si="17"/>
        <v>4.188780498745315</v>
      </c>
      <c r="W31" s="21">
        <f t="shared" si="17"/>
        <v>0.4108205497349255</v>
      </c>
      <c r="X31" s="21">
        <f t="shared" si="17"/>
        <v>14.87041454479879</v>
      </c>
      <c r="Y31" s="21">
        <f t="shared" si="17"/>
        <v>3.9920327990574074</v>
      </c>
      <c r="Z31" s="21">
        <f t="shared" si="17"/>
        <v>6.047616237242524</v>
      </c>
      <c r="AA31" s="21">
        <f t="shared" si="17"/>
        <v>2.287575988188178</v>
      </c>
      <c r="AB31" s="21">
        <f t="shared" si="17"/>
        <v>3.9949102435385613</v>
      </c>
      <c r="AC31" s="21">
        <f t="shared" si="17"/>
        <v>11.854912946638612</v>
      </c>
      <c r="AD31" s="21">
        <f t="shared" si="17"/>
        <v>0.954928934070834</v>
      </c>
      <c r="AE31" s="21">
        <f t="shared" si="17"/>
        <v>1.5180371760602234</v>
      </c>
      <c r="AF31" s="21">
        <f t="shared" si="17"/>
        <v>0.23391922275647198</v>
      </c>
      <c r="AG31" s="9"/>
      <c r="AH31" s="9"/>
      <c r="AI31" s="9"/>
      <c r="AJ31" s="9"/>
      <c r="AK31" s="9"/>
      <c r="AL31" s="9"/>
      <c r="AM31" s="9"/>
      <c r="AN31" s="10"/>
    </row>
    <row r="32" spans="1:40" ht="9.75">
      <c r="A32" s="20" t="s">
        <v>102</v>
      </c>
      <c r="B32" s="21">
        <f>IF(B174=0,0,(B173-B174)*100/B174)</f>
        <v>5.199995246261916</v>
      </c>
      <c r="C32" s="21">
        <f aca="true" t="shared" si="18" ref="C32:AF32">IF(C174=0,0,(C173-C174)*100/C174)</f>
        <v>7.319996143708114</v>
      </c>
      <c r="D32" s="21">
        <f t="shared" si="18"/>
        <v>6.84000037399604</v>
      </c>
      <c r="E32" s="21">
        <f t="shared" si="18"/>
        <v>0</v>
      </c>
      <c r="F32" s="21">
        <f t="shared" si="18"/>
        <v>6.841729009689431</v>
      </c>
      <c r="G32" s="21">
        <f t="shared" si="18"/>
        <v>7.319999607781755</v>
      </c>
      <c r="H32" s="21">
        <f t="shared" si="18"/>
        <v>-9.848548946611388</v>
      </c>
      <c r="I32" s="21">
        <f t="shared" si="18"/>
        <v>9.763907517767965</v>
      </c>
      <c r="J32" s="21">
        <f t="shared" si="18"/>
        <v>1.5368826812845735</v>
      </c>
      <c r="K32" s="21">
        <f t="shared" si="18"/>
        <v>7.200448870072087</v>
      </c>
      <c r="L32" s="21">
        <f t="shared" si="18"/>
        <v>0</v>
      </c>
      <c r="M32" s="21">
        <f t="shared" si="18"/>
        <v>23.26114541606159</v>
      </c>
      <c r="N32" s="21">
        <f t="shared" si="18"/>
        <v>-6.630778098911761</v>
      </c>
      <c r="O32" s="21">
        <f t="shared" si="18"/>
        <v>7.300000622504561</v>
      </c>
      <c r="P32" s="21">
        <f t="shared" si="18"/>
        <v>0</v>
      </c>
      <c r="Q32" s="21">
        <f t="shared" si="18"/>
        <v>-31.12947658402204</v>
      </c>
      <c r="R32" s="21">
        <f t="shared" si="18"/>
        <v>-47.32473599474458</v>
      </c>
      <c r="S32" s="21">
        <f t="shared" si="18"/>
        <v>12.462994371250943</v>
      </c>
      <c r="T32" s="21">
        <f t="shared" si="18"/>
        <v>7.876535563125839</v>
      </c>
      <c r="U32" s="21">
        <f t="shared" si="18"/>
        <v>0</v>
      </c>
      <c r="V32" s="21">
        <f t="shared" si="18"/>
        <v>14.491092744672052</v>
      </c>
      <c r="W32" s="21">
        <f t="shared" si="18"/>
        <v>0</v>
      </c>
      <c r="X32" s="21">
        <f t="shared" si="18"/>
        <v>10.589235127478753</v>
      </c>
      <c r="Y32" s="21">
        <f t="shared" si="18"/>
        <v>33.102992228412724</v>
      </c>
      <c r="Z32" s="21">
        <f t="shared" si="18"/>
        <v>4.6454366382140515</v>
      </c>
      <c r="AA32" s="21">
        <f t="shared" si="18"/>
        <v>0</v>
      </c>
      <c r="AB32" s="21">
        <f t="shared" si="18"/>
        <v>4.054054054054054</v>
      </c>
      <c r="AC32" s="21">
        <f t="shared" si="18"/>
        <v>76.8419995984742</v>
      </c>
      <c r="AD32" s="21">
        <f t="shared" si="18"/>
        <v>41.11335909090909</v>
      </c>
      <c r="AE32" s="21">
        <f t="shared" si="18"/>
        <v>5.400000132995453</v>
      </c>
      <c r="AF32" s="21">
        <f t="shared" si="18"/>
        <v>0</v>
      </c>
      <c r="AG32" s="9"/>
      <c r="AH32" s="9"/>
      <c r="AI32" s="9"/>
      <c r="AJ32" s="9"/>
      <c r="AK32" s="9"/>
      <c r="AL32" s="9"/>
      <c r="AM32" s="9"/>
      <c r="AN32" s="10"/>
    </row>
    <row r="33" spans="1:40" ht="9.75">
      <c r="A33" s="20" t="s">
        <v>103</v>
      </c>
      <c r="B33" s="21">
        <f>IF(B176=0,0,(B175-B176)*100/B176)</f>
        <v>17.927300880191044</v>
      </c>
      <c r="C33" s="21">
        <f aca="true" t="shared" si="19" ref="C33:AF33">IF(C176=0,0,(C175-C176)*100/C176)</f>
        <v>0</v>
      </c>
      <c r="D33" s="21">
        <f t="shared" si="19"/>
        <v>6.79999804197995</v>
      </c>
      <c r="E33" s="21">
        <f t="shared" si="19"/>
        <v>0</v>
      </c>
      <c r="F33" s="21">
        <f t="shared" si="19"/>
        <v>12.965838174935074</v>
      </c>
      <c r="G33" s="21">
        <f t="shared" si="19"/>
        <v>5.300000863308948</v>
      </c>
      <c r="H33" s="21">
        <f t="shared" si="19"/>
        <v>-8.889256198347107</v>
      </c>
      <c r="I33" s="21">
        <f t="shared" si="19"/>
        <v>5.299957250748112</v>
      </c>
      <c r="J33" s="21">
        <f t="shared" si="19"/>
        <v>0</v>
      </c>
      <c r="K33" s="21">
        <f t="shared" si="19"/>
        <v>56.80602356297808</v>
      </c>
      <c r="L33" s="21">
        <f t="shared" si="19"/>
        <v>0</v>
      </c>
      <c r="M33" s="21">
        <f t="shared" si="19"/>
        <v>65.65321663452505</v>
      </c>
      <c r="N33" s="21">
        <f t="shared" si="19"/>
        <v>29.032258064516128</v>
      </c>
      <c r="O33" s="21">
        <f t="shared" si="19"/>
        <v>5.9999803496774895</v>
      </c>
      <c r="P33" s="21">
        <f t="shared" si="19"/>
        <v>0</v>
      </c>
      <c r="Q33" s="21">
        <f t="shared" si="19"/>
        <v>7.94392523364486</v>
      </c>
      <c r="R33" s="21">
        <f t="shared" si="19"/>
        <v>75.7760347129506</v>
      </c>
      <c r="S33" s="21">
        <f t="shared" si="19"/>
        <v>-100</v>
      </c>
      <c r="T33" s="21">
        <f t="shared" si="19"/>
        <v>14.285714285714286</v>
      </c>
      <c r="U33" s="21">
        <f t="shared" si="19"/>
        <v>0</v>
      </c>
      <c r="V33" s="21">
        <f t="shared" si="19"/>
        <v>137.2083064516129</v>
      </c>
      <c r="W33" s="21">
        <f t="shared" si="19"/>
        <v>6.299984886459527</v>
      </c>
      <c r="X33" s="21">
        <f t="shared" si="19"/>
        <v>68.48</v>
      </c>
      <c r="Y33" s="21">
        <f t="shared" si="19"/>
        <v>0</v>
      </c>
      <c r="Z33" s="21">
        <f t="shared" si="19"/>
        <v>-5.405405405405405</v>
      </c>
      <c r="AA33" s="21">
        <f t="shared" si="19"/>
        <v>0</v>
      </c>
      <c r="AB33" s="21">
        <f t="shared" si="19"/>
        <v>13.125</v>
      </c>
      <c r="AC33" s="21">
        <f t="shared" si="19"/>
        <v>421.6376266939984</v>
      </c>
      <c r="AD33" s="21">
        <f t="shared" si="19"/>
        <v>-58.333333333333336</v>
      </c>
      <c r="AE33" s="21">
        <f t="shared" si="19"/>
        <v>0.004020995010841061</v>
      </c>
      <c r="AF33" s="21">
        <f t="shared" si="19"/>
        <v>0</v>
      </c>
      <c r="AG33" s="9"/>
      <c r="AH33" s="9"/>
      <c r="AI33" s="9"/>
      <c r="AJ33" s="9"/>
      <c r="AK33" s="9"/>
      <c r="AL33" s="9"/>
      <c r="AM33" s="9"/>
      <c r="AN33" s="10"/>
    </row>
    <row r="34" spans="1:40" ht="9.75">
      <c r="A34" s="20" t="s">
        <v>104</v>
      </c>
      <c r="B34" s="21">
        <f>IF((B8-B153-B178)=0,0,B170*100/(B8-B153-B178))</f>
        <v>46.3396538585127</v>
      </c>
      <c r="C34" s="21">
        <f aca="true" t="shared" si="20" ref="C34:AF34">IF((C8-C153-C178)=0,0,C170*100/(C8-C153-C178))</f>
        <v>37.55749212459932</v>
      </c>
      <c r="D34" s="21">
        <f t="shared" si="20"/>
        <v>35.38079594978971</v>
      </c>
      <c r="E34" s="21">
        <f t="shared" si="20"/>
        <v>64.05868231381638</v>
      </c>
      <c r="F34" s="21">
        <f t="shared" si="20"/>
        <v>47.73565518121257</v>
      </c>
      <c r="G34" s="21">
        <f t="shared" si="20"/>
        <v>33.043487284338596</v>
      </c>
      <c r="H34" s="21">
        <f t="shared" si="20"/>
        <v>45.933475650889235</v>
      </c>
      <c r="I34" s="21">
        <f t="shared" si="20"/>
        <v>44.73460225805663</v>
      </c>
      <c r="J34" s="21">
        <f t="shared" si="20"/>
        <v>50.19373348197928</v>
      </c>
      <c r="K34" s="21">
        <f t="shared" si="20"/>
        <v>46.04613156213939</v>
      </c>
      <c r="L34" s="21">
        <f t="shared" si="20"/>
        <v>55.788629822346216</v>
      </c>
      <c r="M34" s="21">
        <f t="shared" si="20"/>
        <v>38.10073121806525</v>
      </c>
      <c r="N34" s="21">
        <f t="shared" si="20"/>
        <v>45.14231624998909</v>
      </c>
      <c r="O34" s="21">
        <f t="shared" si="20"/>
        <v>35.87992584658883</v>
      </c>
      <c r="P34" s="21">
        <f t="shared" si="20"/>
        <v>32.97543427098263</v>
      </c>
      <c r="Q34" s="21">
        <f t="shared" si="20"/>
        <v>45.45822049948113</v>
      </c>
      <c r="R34" s="21">
        <f t="shared" si="20"/>
        <v>47.184074446729085</v>
      </c>
      <c r="S34" s="21">
        <f t="shared" si="20"/>
        <v>47.49109107845804</v>
      </c>
      <c r="T34" s="21">
        <f t="shared" si="20"/>
        <v>41.06585538741824</v>
      </c>
      <c r="U34" s="21">
        <f t="shared" si="20"/>
        <v>62.4318569016274</v>
      </c>
      <c r="V34" s="21">
        <f t="shared" si="20"/>
        <v>48.39073360365691</v>
      </c>
      <c r="W34" s="21">
        <f t="shared" si="20"/>
        <v>52.479701666789</v>
      </c>
      <c r="X34" s="21">
        <f t="shared" si="20"/>
        <v>40.76838119626872</v>
      </c>
      <c r="Y34" s="21">
        <f t="shared" si="20"/>
        <v>38.77217642010725</v>
      </c>
      <c r="Z34" s="21">
        <f t="shared" si="20"/>
        <v>51.061327140266975</v>
      </c>
      <c r="AA34" s="21">
        <f t="shared" si="20"/>
        <v>72.66384134249934</v>
      </c>
      <c r="AB34" s="21">
        <f t="shared" si="20"/>
        <v>40.937388209184356</v>
      </c>
      <c r="AC34" s="21">
        <f t="shared" si="20"/>
        <v>26.88139371373196</v>
      </c>
      <c r="AD34" s="21">
        <f t="shared" si="20"/>
        <v>39.25031680227927</v>
      </c>
      <c r="AE34" s="21">
        <f t="shared" si="20"/>
        <v>36.57227803775449</v>
      </c>
      <c r="AF34" s="21">
        <f t="shared" si="20"/>
        <v>58.17035186008981</v>
      </c>
      <c r="AG34" s="9"/>
      <c r="AH34" s="9"/>
      <c r="AI34" s="9"/>
      <c r="AJ34" s="9"/>
      <c r="AK34" s="9"/>
      <c r="AL34" s="9"/>
      <c r="AM34" s="9"/>
      <c r="AN34" s="10"/>
    </row>
    <row r="35" spans="1:40" ht="20.25">
      <c r="A35" s="20" t="s">
        <v>105</v>
      </c>
      <c r="B35" s="21">
        <f>IF((B8-B153-B178)=0,0,B179*100/(B8-B153-B178))</f>
        <v>6.157595433527226</v>
      </c>
      <c r="C35" s="21">
        <f aca="true" t="shared" si="21" ref="C35:AF35">IF((C8-C153-C178)=0,0,C179*100/(C8-C153-C178))</f>
        <v>12.614265456497488</v>
      </c>
      <c r="D35" s="21">
        <f t="shared" si="21"/>
        <v>10.639086185549914</v>
      </c>
      <c r="E35" s="21">
        <f t="shared" si="21"/>
        <v>11.296493209403017</v>
      </c>
      <c r="F35" s="21">
        <f t="shared" si="21"/>
        <v>5.886681884431146</v>
      </c>
      <c r="G35" s="21">
        <f t="shared" si="21"/>
        <v>9.064228181539587</v>
      </c>
      <c r="H35" s="21">
        <f t="shared" si="21"/>
        <v>6.577785817810559</v>
      </c>
      <c r="I35" s="21">
        <f t="shared" si="21"/>
        <v>9.888510649300914</v>
      </c>
      <c r="J35" s="21">
        <f t="shared" si="21"/>
        <v>2.1550413583952475</v>
      </c>
      <c r="K35" s="21">
        <f t="shared" si="21"/>
        <v>6.961414082422129</v>
      </c>
      <c r="L35" s="21">
        <f t="shared" si="21"/>
        <v>21.435561988243396</v>
      </c>
      <c r="M35" s="21">
        <f t="shared" si="21"/>
        <v>1.001207353730227</v>
      </c>
      <c r="N35" s="21">
        <f t="shared" si="21"/>
        <v>1.0038476516875814</v>
      </c>
      <c r="O35" s="21">
        <f t="shared" si="21"/>
        <v>5.368116221987838</v>
      </c>
      <c r="P35" s="21">
        <f t="shared" si="21"/>
        <v>3.684224236008511</v>
      </c>
      <c r="Q35" s="21">
        <f t="shared" si="21"/>
        <v>1.3048662543212455</v>
      </c>
      <c r="R35" s="21">
        <f t="shared" si="21"/>
        <v>0</v>
      </c>
      <c r="S35" s="21">
        <f t="shared" si="21"/>
        <v>15.170091298863682</v>
      </c>
      <c r="T35" s="21">
        <f t="shared" si="21"/>
        <v>6.695206258183972</v>
      </c>
      <c r="U35" s="21">
        <f t="shared" si="21"/>
        <v>3.444127685120143</v>
      </c>
      <c r="V35" s="21">
        <f t="shared" si="21"/>
        <v>4.0817629288997335</v>
      </c>
      <c r="W35" s="21">
        <f t="shared" si="21"/>
        <v>6.7202576594477925</v>
      </c>
      <c r="X35" s="21">
        <f t="shared" si="21"/>
        <v>0</v>
      </c>
      <c r="Y35" s="21">
        <f t="shared" si="21"/>
        <v>6.274798490033243</v>
      </c>
      <c r="Z35" s="21">
        <f t="shared" si="21"/>
        <v>3.6504174486308063</v>
      </c>
      <c r="AA35" s="21">
        <f t="shared" si="21"/>
        <v>5.312230521455697</v>
      </c>
      <c r="AB35" s="21">
        <f t="shared" si="21"/>
        <v>2.9075947780259273</v>
      </c>
      <c r="AC35" s="21">
        <f t="shared" si="21"/>
        <v>5.5082959598486125</v>
      </c>
      <c r="AD35" s="21">
        <f t="shared" si="21"/>
        <v>3.087345530575461</v>
      </c>
      <c r="AE35" s="21">
        <f t="shared" si="21"/>
        <v>4.235928942378204</v>
      </c>
      <c r="AF35" s="21">
        <f t="shared" si="21"/>
        <v>16.600587419103437</v>
      </c>
      <c r="AG35" s="9"/>
      <c r="AH35" s="9"/>
      <c r="AI35" s="9"/>
      <c r="AJ35" s="9"/>
      <c r="AK35" s="9"/>
      <c r="AL35" s="9"/>
      <c r="AM35" s="9"/>
      <c r="AN35" s="10"/>
    </row>
    <row r="36" spans="1:40" ht="9.75">
      <c r="A36" s="20" t="s">
        <v>106</v>
      </c>
      <c r="B36" s="21">
        <f>IF(B144=0,0,B153*100/B144)</f>
        <v>42.623737565514055</v>
      </c>
      <c r="C36" s="21">
        <f aca="true" t="shared" si="22" ref="C36:AF36">IF(C144=0,0,C153*100/C144)</f>
        <v>0.5624084557975482</v>
      </c>
      <c r="D36" s="21">
        <f t="shared" si="22"/>
        <v>4.378035178978326</v>
      </c>
      <c r="E36" s="21">
        <f t="shared" si="22"/>
        <v>0</v>
      </c>
      <c r="F36" s="21">
        <f t="shared" si="22"/>
        <v>19.99999910921586</v>
      </c>
      <c r="G36" s="21">
        <f t="shared" si="22"/>
        <v>9.999999580415468</v>
      </c>
      <c r="H36" s="21">
        <f t="shared" si="22"/>
        <v>16.638845862528576</v>
      </c>
      <c r="I36" s="21">
        <f t="shared" si="22"/>
        <v>20.618355746692455</v>
      </c>
      <c r="J36" s="21">
        <f t="shared" si="22"/>
        <v>9.965470589423097</v>
      </c>
      <c r="K36" s="21">
        <f t="shared" si="22"/>
        <v>21.737097627097555</v>
      </c>
      <c r="L36" s="21">
        <f t="shared" si="22"/>
        <v>0</v>
      </c>
      <c r="M36" s="21">
        <f t="shared" si="22"/>
        <v>121.90702341711706</v>
      </c>
      <c r="N36" s="21">
        <f t="shared" si="22"/>
        <v>15.472189135648875</v>
      </c>
      <c r="O36" s="21">
        <f t="shared" si="22"/>
        <v>4.671733430072918</v>
      </c>
      <c r="P36" s="21">
        <f t="shared" si="22"/>
        <v>13.237548598046526</v>
      </c>
      <c r="Q36" s="21">
        <f t="shared" si="22"/>
        <v>44.26076568077496</v>
      </c>
      <c r="R36" s="21">
        <f t="shared" si="22"/>
        <v>0</v>
      </c>
      <c r="S36" s="21">
        <f t="shared" si="22"/>
        <v>0.010284830922981698</v>
      </c>
      <c r="T36" s="21">
        <f t="shared" si="22"/>
        <v>18.58973637870834</v>
      </c>
      <c r="U36" s="21">
        <f t="shared" si="22"/>
        <v>0</v>
      </c>
      <c r="V36" s="21">
        <f t="shared" si="22"/>
        <v>12.754799394157033</v>
      </c>
      <c r="W36" s="21">
        <f t="shared" si="22"/>
        <v>0</v>
      </c>
      <c r="X36" s="21">
        <f t="shared" si="22"/>
        <v>6.382510472910556</v>
      </c>
      <c r="Y36" s="21">
        <f t="shared" si="22"/>
        <v>9.41065527010083</v>
      </c>
      <c r="Z36" s="21">
        <f t="shared" si="22"/>
        <v>2.702492482873026</v>
      </c>
      <c r="AA36" s="21">
        <f t="shared" si="22"/>
        <v>500</v>
      </c>
      <c r="AB36" s="21">
        <f t="shared" si="22"/>
        <v>13.674060900239727</v>
      </c>
      <c r="AC36" s="21">
        <f t="shared" si="22"/>
        <v>21.848608376935506</v>
      </c>
      <c r="AD36" s="21">
        <f t="shared" si="22"/>
        <v>52.528240006392096</v>
      </c>
      <c r="AE36" s="21">
        <f t="shared" si="22"/>
        <v>6.760090902249514</v>
      </c>
      <c r="AF36" s="21">
        <f t="shared" si="22"/>
        <v>0.2991444468819177</v>
      </c>
      <c r="AG36" s="9"/>
      <c r="AH36" s="9"/>
      <c r="AI36" s="9"/>
      <c r="AJ36" s="9"/>
      <c r="AK36" s="9"/>
      <c r="AL36" s="9"/>
      <c r="AM36" s="9"/>
      <c r="AN36" s="10"/>
    </row>
    <row r="37" spans="1:40" ht="9.75">
      <c r="A37" s="20" t="s">
        <v>107</v>
      </c>
      <c r="B37" s="21">
        <f>IF(B173=0,0,B180*100/B173)</f>
        <v>0</v>
      </c>
      <c r="C37" s="21">
        <f aca="true" t="shared" si="23" ref="C37:AF37">IF(C173=0,0,C180*100/C173)</f>
        <v>0</v>
      </c>
      <c r="D37" s="21">
        <f t="shared" si="23"/>
        <v>0</v>
      </c>
      <c r="E37" s="21">
        <f t="shared" si="23"/>
        <v>0</v>
      </c>
      <c r="F37" s="21">
        <f t="shared" si="23"/>
        <v>2.485558056977128</v>
      </c>
      <c r="G37" s="21">
        <f t="shared" si="23"/>
        <v>0</v>
      </c>
      <c r="H37" s="21">
        <f t="shared" si="23"/>
        <v>7.310727358047865</v>
      </c>
      <c r="I37" s="21">
        <f t="shared" si="23"/>
        <v>0</v>
      </c>
      <c r="J37" s="21">
        <f t="shared" si="23"/>
        <v>5.116479723899913</v>
      </c>
      <c r="K37" s="21">
        <f t="shared" si="23"/>
        <v>9.125529069560773</v>
      </c>
      <c r="L37" s="21">
        <f t="shared" si="23"/>
        <v>0</v>
      </c>
      <c r="M37" s="21">
        <f t="shared" si="23"/>
        <v>0</v>
      </c>
      <c r="N37" s="21">
        <f t="shared" si="23"/>
        <v>0</v>
      </c>
      <c r="O37" s="21">
        <f t="shared" si="23"/>
        <v>0</v>
      </c>
      <c r="P37" s="21">
        <f t="shared" si="23"/>
        <v>0</v>
      </c>
      <c r="Q37" s="21">
        <f t="shared" si="23"/>
        <v>0</v>
      </c>
      <c r="R37" s="21">
        <f t="shared" si="23"/>
        <v>0</v>
      </c>
      <c r="S37" s="21">
        <f t="shared" si="23"/>
        <v>0</v>
      </c>
      <c r="T37" s="21">
        <f t="shared" si="23"/>
        <v>0</v>
      </c>
      <c r="U37" s="21">
        <f t="shared" si="23"/>
        <v>0</v>
      </c>
      <c r="V37" s="21">
        <f t="shared" si="23"/>
        <v>0</v>
      </c>
      <c r="W37" s="21">
        <f t="shared" si="23"/>
        <v>0</v>
      </c>
      <c r="X37" s="21">
        <f t="shared" si="23"/>
        <v>0</v>
      </c>
      <c r="Y37" s="21">
        <f t="shared" si="23"/>
        <v>0</v>
      </c>
      <c r="Z37" s="21">
        <f t="shared" si="23"/>
        <v>0</v>
      </c>
      <c r="AA37" s="21">
        <f t="shared" si="23"/>
        <v>0</v>
      </c>
      <c r="AB37" s="21">
        <f t="shared" si="23"/>
        <v>14.206290909090908</v>
      </c>
      <c r="AC37" s="21">
        <f t="shared" si="23"/>
        <v>0</v>
      </c>
      <c r="AD37" s="21">
        <f t="shared" si="23"/>
        <v>0</v>
      </c>
      <c r="AE37" s="21">
        <f t="shared" si="23"/>
        <v>0</v>
      </c>
      <c r="AF37" s="21">
        <f t="shared" si="23"/>
        <v>0</v>
      </c>
      <c r="AG37" s="9"/>
      <c r="AH37" s="9"/>
      <c r="AI37" s="9"/>
      <c r="AJ37" s="9"/>
      <c r="AK37" s="9"/>
      <c r="AL37" s="9"/>
      <c r="AM37" s="9"/>
      <c r="AN37" s="10"/>
    </row>
    <row r="38" spans="1:40" ht="9.75">
      <c r="A38" s="20" t="s">
        <v>108</v>
      </c>
      <c r="B38" s="21">
        <f>IF(B175=0,0,B181*100/B175)</f>
        <v>0</v>
      </c>
      <c r="C38" s="21">
        <f aca="true" t="shared" si="24" ref="C38:AF38">IF(C175=0,0,C181*100/C175)</f>
        <v>0</v>
      </c>
      <c r="D38" s="21">
        <f t="shared" si="24"/>
        <v>0</v>
      </c>
      <c r="E38" s="21">
        <f t="shared" si="24"/>
        <v>0</v>
      </c>
      <c r="F38" s="21">
        <f t="shared" si="24"/>
        <v>21.350067719746047</v>
      </c>
      <c r="G38" s="21">
        <f t="shared" si="24"/>
        <v>0</v>
      </c>
      <c r="H38" s="21">
        <f t="shared" si="24"/>
        <v>0</v>
      </c>
      <c r="I38" s="21">
        <f t="shared" si="24"/>
        <v>0</v>
      </c>
      <c r="J38" s="21">
        <f t="shared" si="24"/>
        <v>0</v>
      </c>
      <c r="K38" s="21">
        <f t="shared" si="24"/>
        <v>0.03211632462192733</v>
      </c>
      <c r="L38" s="21">
        <f t="shared" si="24"/>
        <v>0</v>
      </c>
      <c r="M38" s="21">
        <f t="shared" si="24"/>
        <v>0</v>
      </c>
      <c r="N38" s="21">
        <f t="shared" si="24"/>
        <v>0</v>
      </c>
      <c r="O38" s="21">
        <f t="shared" si="24"/>
        <v>0</v>
      </c>
      <c r="P38" s="21">
        <f t="shared" si="24"/>
        <v>0</v>
      </c>
      <c r="Q38" s="21">
        <f t="shared" si="24"/>
        <v>0</v>
      </c>
      <c r="R38" s="21">
        <f t="shared" si="24"/>
        <v>0</v>
      </c>
      <c r="S38" s="21">
        <f t="shared" si="24"/>
        <v>0</v>
      </c>
      <c r="T38" s="21">
        <f t="shared" si="24"/>
        <v>0</v>
      </c>
      <c r="U38" s="21">
        <f t="shared" si="24"/>
        <v>0</v>
      </c>
      <c r="V38" s="21">
        <f t="shared" si="24"/>
        <v>0</v>
      </c>
      <c r="W38" s="21">
        <f t="shared" si="24"/>
        <v>0</v>
      </c>
      <c r="X38" s="21">
        <f t="shared" si="24"/>
        <v>0</v>
      </c>
      <c r="Y38" s="21">
        <f t="shared" si="24"/>
        <v>0</v>
      </c>
      <c r="Z38" s="21">
        <f t="shared" si="24"/>
        <v>0</v>
      </c>
      <c r="AA38" s="21">
        <f t="shared" si="24"/>
        <v>0</v>
      </c>
      <c r="AB38" s="21">
        <f t="shared" si="24"/>
        <v>45</v>
      </c>
      <c r="AC38" s="21">
        <f t="shared" si="24"/>
        <v>0</v>
      </c>
      <c r="AD38" s="21">
        <f t="shared" si="24"/>
        <v>0</v>
      </c>
      <c r="AE38" s="21">
        <f t="shared" si="24"/>
        <v>0</v>
      </c>
      <c r="AF38" s="21">
        <f t="shared" si="24"/>
        <v>0</v>
      </c>
      <c r="AG38" s="9"/>
      <c r="AH38" s="9"/>
      <c r="AI38" s="9"/>
      <c r="AJ38" s="9"/>
      <c r="AK38" s="9"/>
      <c r="AL38" s="9"/>
      <c r="AM38" s="9"/>
      <c r="AN38" s="10"/>
    </row>
    <row r="39" spans="1:40" ht="9.75">
      <c r="A39" s="20" t="s">
        <v>109</v>
      </c>
      <c r="B39" s="21">
        <f>IF(+B7=0,0,+B170*100/B7)</f>
        <v>36.54546165234789</v>
      </c>
      <c r="C39" s="21">
        <f aca="true" t="shared" si="25" ref="C39:AF39">IF(+C7=0,0,+C170*100/C7)</f>
        <v>33.010739109198894</v>
      </c>
      <c r="D39" s="21">
        <f t="shared" si="25"/>
        <v>39.737854959238135</v>
      </c>
      <c r="E39" s="21">
        <f t="shared" si="25"/>
        <v>61.68250953486161</v>
      </c>
      <c r="F39" s="21">
        <f t="shared" si="25"/>
        <v>37.996046431512376</v>
      </c>
      <c r="G39" s="21">
        <f t="shared" si="25"/>
        <v>33.86999418137247</v>
      </c>
      <c r="H39" s="21">
        <f t="shared" si="25"/>
        <v>41.42099310840104</v>
      </c>
      <c r="I39" s="21">
        <f t="shared" si="25"/>
        <v>43.65349613392824</v>
      </c>
      <c r="J39" s="21">
        <f t="shared" si="25"/>
        <v>47.488668675387515</v>
      </c>
      <c r="K39" s="21">
        <f t="shared" si="25"/>
        <v>59.07882339262681</v>
      </c>
      <c r="L39" s="21">
        <f t="shared" si="25"/>
        <v>57.671419262911925</v>
      </c>
      <c r="M39" s="21">
        <f t="shared" si="25"/>
        <v>32.75024143708339</v>
      </c>
      <c r="N39" s="21">
        <f t="shared" si="25"/>
        <v>37.63015148478789</v>
      </c>
      <c r="O39" s="21">
        <f t="shared" si="25"/>
        <v>35.02577010761497</v>
      </c>
      <c r="P39" s="21">
        <f t="shared" si="25"/>
        <v>28.4236608935682</v>
      </c>
      <c r="Q39" s="21">
        <f t="shared" si="25"/>
        <v>48.432065308765964</v>
      </c>
      <c r="R39" s="21">
        <f t="shared" si="25"/>
        <v>40.66147205717727</v>
      </c>
      <c r="S39" s="21">
        <f t="shared" si="25"/>
        <v>40.813773032812925</v>
      </c>
      <c r="T39" s="21">
        <f t="shared" si="25"/>
        <v>47.439458410489905</v>
      </c>
      <c r="U39" s="21">
        <f t="shared" si="25"/>
        <v>58.700210006507135</v>
      </c>
      <c r="V39" s="21">
        <f t="shared" si="25"/>
        <v>43.94627322324196</v>
      </c>
      <c r="W39" s="21">
        <f t="shared" si="25"/>
        <v>63.995005940978814</v>
      </c>
      <c r="X39" s="21">
        <f t="shared" si="25"/>
        <v>35.357537764835854</v>
      </c>
      <c r="Y39" s="21">
        <f t="shared" si="25"/>
        <v>32.32842303366563</v>
      </c>
      <c r="Z39" s="21">
        <f t="shared" si="25"/>
        <v>45.72978966478306</v>
      </c>
      <c r="AA39" s="21">
        <f t="shared" si="25"/>
        <v>67.95207216384301</v>
      </c>
      <c r="AB39" s="21">
        <f t="shared" si="25"/>
        <v>34.85480068851244</v>
      </c>
      <c r="AC39" s="21">
        <f t="shared" si="25"/>
        <v>22.63294853964216</v>
      </c>
      <c r="AD39" s="21">
        <f t="shared" si="25"/>
        <v>36.36876644210144</v>
      </c>
      <c r="AE39" s="21">
        <f t="shared" si="25"/>
        <v>32.410422553737874</v>
      </c>
      <c r="AF39" s="21">
        <f t="shared" si="25"/>
        <v>56.960044933797406</v>
      </c>
      <c r="AG39" s="9"/>
      <c r="AH39" s="9"/>
      <c r="AI39" s="9"/>
      <c r="AJ39" s="9"/>
      <c r="AK39" s="9"/>
      <c r="AL39" s="9"/>
      <c r="AM39" s="9"/>
      <c r="AN39" s="10"/>
    </row>
    <row r="40" spans="1:40" ht="9.75">
      <c r="A40" s="13" t="s">
        <v>110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9"/>
      <c r="AH40" s="9"/>
      <c r="AI40" s="9"/>
      <c r="AJ40" s="9"/>
      <c r="AK40" s="9"/>
      <c r="AL40" s="9"/>
      <c r="AM40" s="9"/>
      <c r="AN40" s="10"/>
    </row>
    <row r="41" spans="1:40" s="25" customFormat="1" ht="9.75">
      <c r="A41" s="11" t="s">
        <v>111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3"/>
      <c r="AH41" s="23"/>
      <c r="AI41" s="23"/>
      <c r="AJ41" s="23"/>
      <c r="AK41" s="23"/>
      <c r="AL41" s="23"/>
      <c r="AM41" s="23"/>
      <c r="AN41" s="24"/>
    </row>
    <row r="42" spans="1:40" s="25" customFormat="1" ht="9.75">
      <c r="A42" s="18" t="s">
        <v>112</v>
      </c>
      <c r="B42" s="26">
        <v>120534558</v>
      </c>
      <c r="C42" s="26">
        <v>100176217</v>
      </c>
      <c r="D42" s="26">
        <v>75482000</v>
      </c>
      <c r="E42" s="26">
        <v>770000</v>
      </c>
      <c r="F42" s="26">
        <v>26661700</v>
      </c>
      <c r="G42" s="26">
        <v>23384000</v>
      </c>
      <c r="H42" s="26">
        <v>20145000</v>
      </c>
      <c r="I42" s="26">
        <v>62203000</v>
      </c>
      <c r="J42" s="26">
        <v>44020000</v>
      </c>
      <c r="K42" s="26">
        <v>27506087</v>
      </c>
      <c r="L42" s="26">
        <v>2820140</v>
      </c>
      <c r="M42" s="26">
        <v>14862000</v>
      </c>
      <c r="N42" s="26">
        <v>25657476</v>
      </c>
      <c r="O42" s="26">
        <v>58436050</v>
      </c>
      <c r="P42" s="26">
        <v>71297000</v>
      </c>
      <c r="Q42" s="26">
        <v>15926000</v>
      </c>
      <c r="R42" s="26">
        <v>33366559</v>
      </c>
      <c r="S42" s="26">
        <v>18324000</v>
      </c>
      <c r="T42" s="26">
        <v>31026000</v>
      </c>
      <c r="U42" s="26">
        <v>1650000</v>
      </c>
      <c r="V42" s="26">
        <v>26434200</v>
      </c>
      <c r="W42" s="26">
        <v>14567000</v>
      </c>
      <c r="X42" s="26">
        <v>20829000</v>
      </c>
      <c r="Y42" s="26">
        <v>17275000</v>
      </c>
      <c r="Z42" s="26">
        <v>104150203</v>
      </c>
      <c r="AA42" s="26">
        <v>2904600</v>
      </c>
      <c r="AB42" s="26">
        <v>333241530</v>
      </c>
      <c r="AC42" s="26">
        <v>32710000</v>
      </c>
      <c r="AD42" s="26">
        <v>30166000</v>
      </c>
      <c r="AE42" s="26">
        <v>68891174</v>
      </c>
      <c r="AF42" s="26">
        <v>8049650</v>
      </c>
      <c r="AG42" s="23"/>
      <c r="AH42" s="23"/>
      <c r="AI42" s="23"/>
      <c r="AJ42" s="23"/>
      <c r="AK42" s="23"/>
      <c r="AL42" s="23"/>
      <c r="AM42" s="23"/>
      <c r="AN42" s="24"/>
    </row>
    <row r="43" spans="1:40" s="25" customFormat="1" ht="9.75">
      <c r="A43" s="20" t="s">
        <v>113</v>
      </c>
      <c r="B43" s="27">
        <v>6657000</v>
      </c>
      <c r="C43" s="27">
        <v>5744500</v>
      </c>
      <c r="D43" s="27">
        <v>0</v>
      </c>
      <c r="E43" s="27">
        <v>0</v>
      </c>
      <c r="F43" s="27">
        <v>74700</v>
      </c>
      <c r="G43" s="27">
        <v>0</v>
      </c>
      <c r="H43" s="27">
        <v>578118</v>
      </c>
      <c r="I43" s="27">
        <v>800000</v>
      </c>
      <c r="J43" s="27">
        <v>0</v>
      </c>
      <c r="K43" s="27">
        <v>150000</v>
      </c>
      <c r="L43" s="27">
        <v>2820140</v>
      </c>
      <c r="M43" s="27">
        <v>0</v>
      </c>
      <c r="N43" s="27">
        <v>1876876</v>
      </c>
      <c r="O43" s="27">
        <v>6246050</v>
      </c>
      <c r="P43" s="27">
        <v>5875000</v>
      </c>
      <c r="Q43" s="27">
        <v>0</v>
      </c>
      <c r="R43" s="27">
        <v>155853</v>
      </c>
      <c r="S43" s="27">
        <v>0</v>
      </c>
      <c r="T43" s="27">
        <v>2171000</v>
      </c>
      <c r="U43" s="27">
        <v>1650000</v>
      </c>
      <c r="V43" s="27">
        <v>500000</v>
      </c>
      <c r="W43" s="27">
        <v>0</v>
      </c>
      <c r="X43" s="27">
        <v>1283000</v>
      </c>
      <c r="Y43" s="27">
        <v>1600000</v>
      </c>
      <c r="Z43" s="27">
        <v>58243469</v>
      </c>
      <c r="AA43" s="27">
        <v>2094600</v>
      </c>
      <c r="AB43" s="27">
        <v>50446017</v>
      </c>
      <c r="AC43" s="27">
        <v>0</v>
      </c>
      <c r="AD43" s="27">
        <v>0</v>
      </c>
      <c r="AE43" s="27">
        <v>7999173</v>
      </c>
      <c r="AF43" s="27">
        <v>8049650</v>
      </c>
      <c r="AG43" s="23"/>
      <c r="AH43" s="23"/>
      <c r="AI43" s="23"/>
      <c r="AJ43" s="23"/>
      <c r="AK43" s="23"/>
      <c r="AL43" s="23"/>
      <c r="AM43" s="23"/>
      <c r="AN43" s="24"/>
    </row>
    <row r="44" spans="1:40" s="25" customFormat="1" ht="9.75">
      <c r="A44" s="20" t="s">
        <v>114</v>
      </c>
      <c r="B44" s="27">
        <v>113877558</v>
      </c>
      <c r="C44" s="27">
        <v>94431717</v>
      </c>
      <c r="D44" s="27">
        <v>75482000</v>
      </c>
      <c r="E44" s="27">
        <v>770000</v>
      </c>
      <c r="F44" s="27">
        <v>26587000</v>
      </c>
      <c r="G44" s="27">
        <v>23384000</v>
      </c>
      <c r="H44" s="27">
        <v>19566882</v>
      </c>
      <c r="I44" s="27">
        <v>61403000</v>
      </c>
      <c r="J44" s="27">
        <v>44020000</v>
      </c>
      <c r="K44" s="27">
        <v>27356087</v>
      </c>
      <c r="L44" s="27">
        <v>0</v>
      </c>
      <c r="M44" s="27">
        <v>14862000</v>
      </c>
      <c r="N44" s="27">
        <v>23780600</v>
      </c>
      <c r="O44" s="27">
        <v>52190000</v>
      </c>
      <c r="P44" s="27">
        <v>65422000</v>
      </c>
      <c r="Q44" s="27">
        <v>15926000</v>
      </c>
      <c r="R44" s="27">
        <v>33209400</v>
      </c>
      <c r="S44" s="27">
        <v>18324000</v>
      </c>
      <c r="T44" s="27">
        <v>28855000</v>
      </c>
      <c r="U44" s="27">
        <v>0</v>
      </c>
      <c r="V44" s="27">
        <v>25934200</v>
      </c>
      <c r="W44" s="27">
        <v>14567000</v>
      </c>
      <c r="X44" s="27">
        <v>19546000</v>
      </c>
      <c r="Y44" s="27">
        <v>15675000</v>
      </c>
      <c r="Z44" s="27">
        <v>45906734</v>
      </c>
      <c r="AA44" s="27">
        <v>810000</v>
      </c>
      <c r="AB44" s="27">
        <v>282795513</v>
      </c>
      <c r="AC44" s="27">
        <v>32710000</v>
      </c>
      <c r="AD44" s="27">
        <v>30166000</v>
      </c>
      <c r="AE44" s="27">
        <v>60892001</v>
      </c>
      <c r="AF44" s="27">
        <v>0</v>
      </c>
      <c r="AG44" s="23"/>
      <c r="AH44" s="23"/>
      <c r="AI44" s="23"/>
      <c r="AJ44" s="23"/>
      <c r="AK44" s="23"/>
      <c r="AL44" s="23"/>
      <c r="AM44" s="23"/>
      <c r="AN44" s="24"/>
    </row>
    <row r="45" spans="1:40" ht="9.75">
      <c r="A45" s="20" t="s">
        <v>115</v>
      </c>
      <c r="B45" s="21">
        <f>IF((B43+B50)=0,0,B43*100/(B43+B50))</f>
        <v>100</v>
      </c>
      <c r="C45" s="21">
        <f aca="true" t="shared" si="26" ref="C45:AF45">IF((C43+C50)=0,0,C43*100/(C43+C50))</f>
        <v>100</v>
      </c>
      <c r="D45" s="21">
        <f t="shared" si="26"/>
        <v>0</v>
      </c>
      <c r="E45" s="21">
        <f t="shared" si="26"/>
        <v>0</v>
      </c>
      <c r="F45" s="21">
        <f t="shared" si="26"/>
        <v>100</v>
      </c>
      <c r="G45" s="21">
        <f t="shared" si="26"/>
        <v>0</v>
      </c>
      <c r="H45" s="21">
        <f t="shared" si="26"/>
        <v>100</v>
      </c>
      <c r="I45" s="21">
        <f t="shared" si="26"/>
        <v>100</v>
      </c>
      <c r="J45" s="21">
        <f t="shared" si="26"/>
        <v>0</v>
      </c>
      <c r="K45" s="21">
        <f t="shared" si="26"/>
        <v>100</v>
      </c>
      <c r="L45" s="21">
        <f t="shared" si="26"/>
        <v>100</v>
      </c>
      <c r="M45" s="21">
        <f t="shared" si="26"/>
        <v>0</v>
      </c>
      <c r="N45" s="21">
        <f t="shared" si="26"/>
        <v>100</v>
      </c>
      <c r="O45" s="21">
        <f t="shared" si="26"/>
        <v>100</v>
      </c>
      <c r="P45" s="21">
        <f t="shared" si="26"/>
        <v>100</v>
      </c>
      <c r="Q45" s="21">
        <f t="shared" si="26"/>
        <v>0</v>
      </c>
      <c r="R45" s="21">
        <f t="shared" si="26"/>
        <v>99.16899445784206</v>
      </c>
      <c r="S45" s="21">
        <f t="shared" si="26"/>
        <v>0</v>
      </c>
      <c r="T45" s="21">
        <f t="shared" si="26"/>
        <v>100</v>
      </c>
      <c r="U45" s="21">
        <f t="shared" si="26"/>
        <v>100</v>
      </c>
      <c r="V45" s="21">
        <f t="shared" si="26"/>
        <v>100</v>
      </c>
      <c r="W45" s="21">
        <f t="shared" si="26"/>
        <v>0</v>
      </c>
      <c r="X45" s="21">
        <f t="shared" si="26"/>
        <v>100</v>
      </c>
      <c r="Y45" s="21">
        <f t="shared" si="26"/>
        <v>100</v>
      </c>
      <c r="Z45" s="21">
        <f t="shared" si="26"/>
        <v>100</v>
      </c>
      <c r="AA45" s="21">
        <f t="shared" si="26"/>
        <v>100</v>
      </c>
      <c r="AB45" s="21">
        <f t="shared" si="26"/>
        <v>100</v>
      </c>
      <c r="AC45" s="21">
        <f t="shared" si="26"/>
        <v>0</v>
      </c>
      <c r="AD45" s="21">
        <f t="shared" si="26"/>
        <v>0</v>
      </c>
      <c r="AE45" s="21">
        <f t="shared" si="26"/>
        <v>100</v>
      </c>
      <c r="AF45" s="21">
        <f t="shared" si="26"/>
        <v>100</v>
      </c>
      <c r="AG45" s="9"/>
      <c r="AH45" s="9"/>
      <c r="AI45" s="9"/>
      <c r="AJ45" s="9"/>
      <c r="AK45" s="9"/>
      <c r="AL45" s="9"/>
      <c r="AM45" s="9"/>
      <c r="AN45" s="10"/>
    </row>
    <row r="46" spans="1:40" ht="9.75">
      <c r="A46" s="20" t="s">
        <v>116</v>
      </c>
      <c r="B46" s="21">
        <f>IF((B43+B50)=0,0,B50*100/(B43+B50))</f>
        <v>0</v>
      </c>
      <c r="C46" s="21">
        <f aca="true" t="shared" si="27" ref="C46:AF46">IF((C43+C50)=0,0,C50*100/(C43+C50))</f>
        <v>0</v>
      </c>
      <c r="D46" s="21">
        <f t="shared" si="27"/>
        <v>0</v>
      </c>
      <c r="E46" s="21">
        <f t="shared" si="27"/>
        <v>0</v>
      </c>
      <c r="F46" s="21">
        <f t="shared" si="27"/>
        <v>0</v>
      </c>
      <c r="G46" s="21">
        <f t="shared" si="27"/>
        <v>0</v>
      </c>
      <c r="H46" s="21">
        <f t="shared" si="27"/>
        <v>0</v>
      </c>
      <c r="I46" s="21">
        <f t="shared" si="27"/>
        <v>0</v>
      </c>
      <c r="J46" s="21">
        <f t="shared" si="27"/>
        <v>0</v>
      </c>
      <c r="K46" s="21">
        <f t="shared" si="27"/>
        <v>0</v>
      </c>
      <c r="L46" s="21">
        <f t="shared" si="27"/>
        <v>0</v>
      </c>
      <c r="M46" s="21">
        <f t="shared" si="27"/>
        <v>0</v>
      </c>
      <c r="N46" s="21">
        <f t="shared" si="27"/>
        <v>0</v>
      </c>
      <c r="O46" s="21">
        <f t="shared" si="27"/>
        <v>0</v>
      </c>
      <c r="P46" s="21">
        <f t="shared" si="27"/>
        <v>0</v>
      </c>
      <c r="Q46" s="21">
        <f t="shared" si="27"/>
        <v>0</v>
      </c>
      <c r="R46" s="21">
        <f t="shared" si="27"/>
        <v>0.831005542157942</v>
      </c>
      <c r="S46" s="21">
        <f t="shared" si="27"/>
        <v>0</v>
      </c>
      <c r="T46" s="21">
        <f t="shared" si="27"/>
        <v>0</v>
      </c>
      <c r="U46" s="21">
        <f t="shared" si="27"/>
        <v>0</v>
      </c>
      <c r="V46" s="21">
        <f t="shared" si="27"/>
        <v>0</v>
      </c>
      <c r="W46" s="21">
        <f t="shared" si="27"/>
        <v>0</v>
      </c>
      <c r="X46" s="21">
        <f t="shared" si="27"/>
        <v>0</v>
      </c>
      <c r="Y46" s="21">
        <f t="shared" si="27"/>
        <v>0</v>
      </c>
      <c r="Z46" s="21">
        <f t="shared" si="27"/>
        <v>0</v>
      </c>
      <c r="AA46" s="21">
        <f t="shared" si="27"/>
        <v>0</v>
      </c>
      <c r="AB46" s="21">
        <f t="shared" si="27"/>
        <v>0</v>
      </c>
      <c r="AC46" s="21">
        <f t="shared" si="27"/>
        <v>0</v>
      </c>
      <c r="AD46" s="21">
        <f t="shared" si="27"/>
        <v>0</v>
      </c>
      <c r="AE46" s="21">
        <f t="shared" si="27"/>
        <v>0</v>
      </c>
      <c r="AF46" s="21">
        <f t="shared" si="27"/>
        <v>0</v>
      </c>
      <c r="AG46" s="9"/>
      <c r="AH46" s="9"/>
      <c r="AI46" s="9"/>
      <c r="AJ46" s="9"/>
      <c r="AK46" s="9"/>
      <c r="AL46" s="9"/>
      <c r="AM46" s="9"/>
      <c r="AN46" s="10"/>
    </row>
    <row r="47" spans="1:40" ht="9.75">
      <c r="A47" s="20" t="s">
        <v>117</v>
      </c>
      <c r="B47" s="21">
        <f>IF((B43+B50+B44)=0,0,B44*100/(B43+B50+B44))</f>
        <v>94.47710257501421</v>
      </c>
      <c r="C47" s="21">
        <f aca="true" t="shared" si="28" ref="C47:AF47">IF((C43+C50+C44)=0,0,C44*100/(C43+C50+C44))</f>
        <v>94.26560497887438</v>
      </c>
      <c r="D47" s="21">
        <f t="shared" si="28"/>
        <v>100</v>
      </c>
      <c r="E47" s="21">
        <f t="shared" si="28"/>
        <v>100</v>
      </c>
      <c r="F47" s="21">
        <f t="shared" si="28"/>
        <v>99.71982281699967</v>
      </c>
      <c r="G47" s="21">
        <f t="shared" si="28"/>
        <v>100</v>
      </c>
      <c r="H47" s="21">
        <f t="shared" si="28"/>
        <v>97.13021593447506</v>
      </c>
      <c r="I47" s="21">
        <f t="shared" si="28"/>
        <v>98.71388839766571</v>
      </c>
      <c r="J47" s="21">
        <f t="shared" si="28"/>
        <v>100</v>
      </c>
      <c r="K47" s="21">
        <f t="shared" si="28"/>
        <v>99.45466616171177</v>
      </c>
      <c r="L47" s="21">
        <f t="shared" si="28"/>
        <v>0</v>
      </c>
      <c r="M47" s="21">
        <f t="shared" si="28"/>
        <v>100</v>
      </c>
      <c r="N47" s="21">
        <f t="shared" si="28"/>
        <v>92.68487671975217</v>
      </c>
      <c r="O47" s="21">
        <f t="shared" si="28"/>
        <v>89.31130697574528</v>
      </c>
      <c r="P47" s="21">
        <f t="shared" si="28"/>
        <v>91.7598215913713</v>
      </c>
      <c r="Q47" s="21">
        <f t="shared" si="28"/>
        <v>100</v>
      </c>
      <c r="R47" s="21">
        <f t="shared" si="28"/>
        <v>99.52899248615957</v>
      </c>
      <c r="S47" s="21">
        <f t="shared" si="28"/>
        <v>100</v>
      </c>
      <c r="T47" s="21">
        <f t="shared" si="28"/>
        <v>93.00264294462708</v>
      </c>
      <c r="U47" s="21">
        <f t="shared" si="28"/>
        <v>0</v>
      </c>
      <c r="V47" s="21">
        <f t="shared" si="28"/>
        <v>98.10851094415568</v>
      </c>
      <c r="W47" s="21">
        <f t="shared" si="28"/>
        <v>100</v>
      </c>
      <c r="X47" s="21">
        <f t="shared" si="28"/>
        <v>93.84031878630755</v>
      </c>
      <c r="Y47" s="21">
        <f t="shared" si="28"/>
        <v>90.73806078147612</v>
      </c>
      <c r="Z47" s="21">
        <f t="shared" si="28"/>
        <v>44.077431130883156</v>
      </c>
      <c r="AA47" s="21">
        <f t="shared" si="28"/>
        <v>27.886800247882668</v>
      </c>
      <c r="AB47" s="21">
        <f t="shared" si="28"/>
        <v>84.86202575051195</v>
      </c>
      <c r="AC47" s="21">
        <f t="shared" si="28"/>
        <v>100</v>
      </c>
      <c r="AD47" s="21">
        <f t="shared" si="28"/>
        <v>100</v>
      </c>
      <c r="AE47" s="21">
        <f t="shared" si="28"/>
        <v>88.3886824167055</v>
      </c>
      <c r="AF47" s="21">
        <f t="shared" si="28"/>
        <v>0</v>
      </c>
      <c r="AG47" s="9"/>
      <c r="AH47" s="9"/>
      <c r="AI47" s="9"/>
      <c r="AJ47" s="9"/>
      <c r="AK47" s="9"/>
      <c r="AL47" s="9"/>
      <c r="AM47" s="9"/>
      <c r="AN47" s="10"/>
    </row>
    <row r="48" spans="1:40" ht="9.75">
      <c r="A48" s="11" t="s">
        <v>118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9"/>
      <c r="AH48" s="9"/>
      <c r="AI48" s="9"/>
      <c r="AJ48" s="9"/>
      <c r="AK48" s="9"/>
      <c r="AL48" s="9"/>
      <c r="AM48" s="9"/>
      <c r="AN48" s="10"/>
    </row>
    <row r="49" spans="1:40" ht="9.75">
      <c r="A49" s="18" t="s">
        <v>119</v>
      </c>
      <c r="B49" s="26">
        <v>1040276</v>
      </c>
      <c r="C49" s="26">
        <v>16868481</v>
      </c>
      <c r="D49" s="26">
        <v>4254493</v>
      </c>
      <c r="E49" s="26">
        <v>1373610</v>
      </c>
      <c r="F49" s="26">
        <v>0</v>
      </c>
      <c r="G49" s="26">
        <v>0</v>
      </c>
      <c r="H49" s="26">
        <v>1924250</v>
      </c>
      <c r="I49" s="26">
        <v>1852070</v>
      </c>
      <c r="J49" s="26">
        <v>1878706</v>
      </c>
      <c r="K49" s="26">
        <v>0</v>
      </c>
      <c r="L49" s="26">
        <v>0</v>
      </c>
      <c r="M49" s="26">
        <v>1618515</v>
      </c>
      <c r="N49" s="26">
        <v>0</v>
      </c>
      <c r="O49" s="26">
        <v>0</v>
      </c>
      <c r="P49" s="26">
        <v>0</v>
      </c>
      <c r="Q49" s="26">
        <v>0</v>
      </c>
      <c r="R49" s="26">
        <v>4990167</v>
      </c>
      <c r="S49" s="26">
        <v>2240320</v>
      </c>
      <c r="T49" s="26">
        <v>643438</v>
      </c>
      <c r="U49" s="26">
        <v>0</v>
      </c>
      <c r="V49" s="26">
        <v>7580000</v>
      </c>
      <c r="W49" s="26">
        <v>0</v>
      </c>
      <c r="X49" s="26">
        <v>0</v>
      </c>
      <c r="Y49" s="26">
        <v>0</v>
      </c>
      <c r="Z49" s="26">
        <v>89076885</v>
      </c>
      <c r="AA49" s="26">
        <v>0</v>
      </c>
      <c r="AB49" s="26">
        <v>182534120</v>
      </c>
      <c r="AC49" s="26">
        <v>1050352</v>
      </c>
      <c r="AD49" s="26">
        <v>0</v>
      </c>
      <c r="AE49" s="26">
        <v>0</v>
      </c>
      <c r="AF49" s="26">
        <v>0</v>
      </c>
      <c r="AG49" s="9"/>
      <c r="AH49" s="9"/>
      <c r="AI49" s="9"/>
      <c r="AJ49" s="9"/>
      <c r="AK49" s="9"/>
      <c r="AL49" s="9"/>
      <c r="AM49" s="9"/>
      <c r="AN49" s="10"/>
    </row>
    <row r="50" spans="1:40" ht="9.75">
      <c r="A50" s="20" t="s">
        <v>120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1306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9"/>
      <c r="AH50" s="9"/>
      <c r="AI50" s="9"/>
      <c r="AJ50" s="9"/>
      <c r="AK50" s="9"/>
      <c r="AL50" s="9"/>
      <c r="AM50" s="9"/>
      <c r="AN50" s="10"/>
    </row>
    <row r="51" spans="1:40" ht="9.75">
      <c r="A51" s="20" t="s">
        <v>121</v>
      </c>
      <c r="B51" s="27">
        <v>269164</v>
      </c>
      <c r="C51" s="27">
        <v>9964530</v>
      </c>
      <c r="D51" s="27">
        <v>15178750</v>
      </c>
      <c r="E51" s="27">
        <v>0</v>
      </c>
      <c r="F51" s="27">
        <v>1820663</v>
      </c>
      <c r="G51" s="27">
        <v>7444426</v>
      </c>
      <c r="H51" s="27">
        <v>211736</v>
      </c>
      <c r="I51" s="27">
        <v>2817409</v>
      </c>
      <c r="J51" s="27">
        <v>510104</v>
      </c>
      <c r="K51" s="27">
        <v>1561464</v>
      </c>
      <c r="L51" s="27">
        <v>114491</v>
      </c>
      <c r="M51" s="27">
        <v>909106</v>
      </c>
      <c r="N51" s="27">
        <v>0</v>
      </c>
      <c r="O51" s="27">
        <v>5746234</v>
      </c>
      <c r="P51" s="27">
        <v>0</v>
      </c>
      <c r="Q51" s="27">
        <v>151781</v>
      </c>
      <c r="R51" s="27">
        <v>384240</v>
      </c>
      <c r="S51" s="27">
        <v>1442171</v>
      </c>
      <c r="T51" s="27">
        <v>7073647</v>
      </c>
      <c r="U51" s="27">
        <v>60000</v>
      </c>
      <c r="V51" s="27">
        <v>1589765</v>
      </c>
      <c r="W51" s="27">
        <v>0</v>
      </c>
      <c r="X51" s="27">
        <v>5455000</v>
      </c>
      <c r="Y51" s="27">
        <v>0</v>
      </c>
      <c r="Z51" s="27">
        <v>26224837</v>
      </c>
      <c r="AA51" s="27">
        <v>0</v>
      </c>
      <c r="AB51" s="27">
        <v>35197330</v>
      </c>
      <c r="AC51" s="27">
        <v>6231100</v>
      </c>
      <c r="AD51" s="27">
        <v>252500</v>
      </c>
      <c r="AE51" s="27">
        <v>0</v>
      </c>
      <c r="AF51" s="27">
        <v>2707080</v>
      </c>
      <c r="AG51" s="9"/>
      <c r="AH51" s="9"/>
      <c r="AI51" s="9"/>
      <c r="AJ51" s="9"/>
      <c r="AK51" s="9"/>
      <c r="AL51" s="9"/>
      <c r="AM51" s="9"/>
      <c r="AN51" s="10"/>
    </row>
    <row r="52" spans="1:40" ht="9.75">
      <c r="A52" s="20" t="s">
        <v>122</v>
      </c>
      <c r="B52" s="21">
        <f>IF(B49=0,0,B51*100/B49)</f>
        <v>25.874287208394694</v>
      </c>
      <c r="C52" s="21">
        <f aca="true" t="shared" si="29" ref="C52:AF52">IF(C49=0,0,C51*100/C49)</f>
        <v>59.07188679288906</v>
      </c>
      <c r="D52" s="21">
        <f t="shared" si="29"/>
        <v>356.7698900903116</v>
      </c>
      <c r="E52" s="21">
        <f t="shared" si="29"/>
        <v>0</v>
      </c>
      <c r="F52" s="21">
        <f t="shared" si="29"/>
        <v>0</v>
      </c>
      <c r="G52" s="21">
        <f t="shared" si="29"/>
        <v>0</v>
      </c>
      <c r="H52" s="21">
        <f t="shared" si="29"/>
        <v>11.003559828504612</v>
      </c>
      <c r="I52" s="21">
        <f t="shared" si="29"/>
        <v>152.12216600884415</v>
      </c>
      <c r="J52" s="21">
        <f t="shared" si="29"/>
        <v>27.15188007064437</v>
      </c>
      <c r="K52" s="21">
        <f t="shared" si="29"/>
        <v>0</v>
      </c>
      <c r="L52" s="21">
        <f t="shared" si="29"/>
        <v>0</v>
      </c>
      <c r="M52" s="21">
        <f t="shared" si="29"/>
        <v>56.16914270179763</v>
      </c>
      <c r="N52" s="21">
        <f t="shared" si="29"/>
        <v>0</v>
      </c>
      <c r="O52" s="21">
        <f t="shared" si="29"/>
        <v>0</v>
      </c>
      <c r="P52" s="21">
        <f t="shared" si="29"/>
        <v>0</v>
      </c>
      <c r="Q52" s="21">
        <f t="shared" si="29"/>
        <v>0</v>
      </c>
      <c r="R52" s="21">
        <f t="shared" si="29"/>
        <v>7.699942707328232</v>
      </c>
      <c r="S52" s="21">
        <f t="shared" si="29"/>
        <v>64.3734377231824</v>
      </c>
      <c r="T52" s="21">
        <f t="shared" si="29"/>
        <v>1099.3517634954728</v>
      </c>
      <c r="U52" s="21">
        <f t="shared" si="29"/>
        <v>0</v>
      </c>
      <c r="V52" s="21">
        <f t="shared" si="29"/>
        <v>20.973153034300793</v>
      </c>
      <c r="W52" s="21">
        <f t="shared" si="29"/>
        <v>0</v>
      </c>
      <c r="X52" s="21">
        <f t="shared" si="29"/>
        <v>0</v>
      </c>
      <c r="Y52" s="21">
        <f t="shared" si="29"/>
        <v>0</v>
      </c>
      <c r="Z52" s="21">
        <f t="shared" si="29"/>
        <v>29.440675883535892</v>
      </c>
      <c r="AA52" s="21">
        <f t="shared" si="29"/>
        <v>0</v>
      </c>
      <c r="AB52" s="21">
        <f t="shared" si="29"/>
        <v>19.282603164822007</v>
      </c>
      <c r="AC52" s="21">
        <f t="shared" si="29"/>
        <v>593.2392188523467</v>
      </c>
      <c r="AD52" s="21">
        <f t="shared" si="29"/>
        <v>0</v>
      </c>
      <c r="AE52" s="21">
        <f t="shared" si="29"/>
        <v>0</v>
      </c>
      <c r="AF52" s="21">
        <f t="shared" si="29"/>
        <v>0</v>
      </c>
      <c r="AG52" s="9"/>
      <c r="AH52" s="9"/>
      <c r="AI52" s="9"/>
      <c r="AJ52" s="9"/>
      <c r="AK52" s="9"/>
      <c r="AL52" s="9"/>
      <c r="AM52" s="9"/>
      <c r="AN52" s="10"/>
    </row>
    <row r="53" spans="1:40" ht="9.75">
      <c r="A53" s="20" t="s">
        <v>123</v>
      </c>
      <c r="B53" s="21">
        <f>IF(B91=0,0,B51*100/B91)</f>
        <v>0.01398365802343475</v>
      </c>
      <c r="C53" s="21">
        <f aca="true" t="shared" si="30" ref="C53:AF53">IF(C91=0,0,C51*100/C91)</f>
        <v>0.7788357876703398</v>
      </c>
      <c r="D53" s="21">
        <f t="shared" si="30"/>
        <v>1.6075356122422562</v>
      </c>
      <c r="E53" s="21">
        <f t="shared" si="30"/>
        <v>0</v>
      </c>
      <c r="F53" s="21">
        <f t="shared" si="30"/>
        <v>1.358415159358759</v>
      </c>
      <c r="G53" s="21">
        <f t="shared" si="30"/>
        <v>1.1855826467948734</v>
      </c>
      <c r="H53" s="21">
        <f t="shared" si="30"/>
        <v>0.11075390868148365</v>
      </c>
      <c r="I53" s="21">
        <f t="shared" si="30"/>
        <v>0.8531506648329588</v>
      </c>
      <c r="J53" s="21">
        <f t="shared" si="30"/>
        <v>0.21983716404093825</v>
      </c>
      <c r="K53" s="21">
        <f t="shared" si="30"/>
        <v>0.9647274715511435</v>
      </c>
      <c r="L53" s="21">
        <f t="shared" si="30"/>
        <v>1.1916488512434715</v>
      </c>
      <c r="M53" s="21">
        <f t="shared" si="30"/>
        <v>0.14548784392672823</v>
      </c>
      <c r="N53" s="21">
        <f t="shared" si="30"/>
        <v>0</v>
      </c>
      <c r="O53" s="21">
        <f t="shared" si="30"/>
        <v>0.5378910201760715</v>
      </c>
      <c r="P53" s="21">
        <f t="shared" si="30"/>
        <v>0</v>
      </c>
      <c r="Q53" s="21">
        <f t="shared" si="30"/>
        <v>0.013707306059785063</v>
      </c>
      <c r="R53" s="21">
        <f t="shared" si="30"/>
        <v>0.17772343413126843</v>
      </c>
      <c r="S53" s="21">
        <f t="shared" si="30"/>
        <v>0.3383248592262173</v>
      </c>
      <c r="T53" s="21">
        <f t="shared" si="30"/>
        <v>1.5443126767020707</v>
      </c>
      <c r="U53" s="21">
        <f t="shared" si="30"/>
        <v>0.48186582301598374</v>
      </c>
      <c r="V53" s="21">
        <f t="shared" si="30"/>
        <v>0.19138954604732566</v>
      </c>
      <c r="W53" s="21">
        <f t="shared" si="30"/>
        <v>0</v>
      </c>
      <c r="X53" s="21">
        <f t="shared" si="30"/>
        <v>0.7731822599168662</v>
      </c>
      <c r="Y53" s="21">
        <f t="shared" si="30"/>
        <v>0</v>
      </c>
      <c r="Z53" s="21">
        <f t="shared" si="30"/>
        <v>1.4303889716114289</v>
      </c>
      <c r="AA53" s="21">
        <f t="shared" si="30"/>
        <v>0</v>
      </c>
      <c r="AB53" s="21">
        <f t="shared" si="30"/>
        <v>1.8820233640735604</v>
      </c>
      <c r="AC53" s="21">
        <f t="shared" si="30"/>
        <v>1.2268401484384632</v>
      </c>
      <c r="AD53" s="21">
        <f t="shared" si="30"/>
        <v>0.2347517205836826</v>
      </c>
      <c r="AE53" s="21">
        <f t="shared" si="30"/>
        <v>0</v>
      </c>
      <c r="AF53" s="21">
        <f t="shared" si="30"/>
        <v>4.803459581093567</v>
      </c>
      <c r="AG53" s="9"/>
      <c r="AH53" s="9"/>
      <c r="AI53" s="9"/>
      <c r="AJ53" s="9"/>
      <c r="AK53" s="9"/>
      <c r="AL53" s="9"/>
      <c r="AM53" s="9"/>
      <c r="AN53" s="10"/>
    </row>
    <row r="54" spans="1:40" ht="9.75">
      <c r="A54" s="20" t="s">
        <v>124</v>
      </c>
      <c r="B54" s="21">
        <f>IF(B8=0,0,B51*100/B8)</f>
        <v>0.15084481142022393</v>
      </c>
      <c r="C54" s="21">
        <f aca="true" t="shared" si="31" ref="C54:AF54">IF(C8=0,0,C51*100/C8)</f>
        <v>2.61230163624125</v>
      </c>
      <c r="D54" s="21">
        <f t="shared" si="31"/>
        <v>3.0605105957775276</v>
      </c>
      <c r="E54" s="21">
        <f t="shared" si="31"/>
        <v>0</v>
      </c>
      <c r="F54" s="21">
        <f t="shared" si="31"/>
        <v>2.577964187021191</v>
      </c>
      <c r="G54" s="21">
        <f t="shared" si="31"/>
        <v>2.2908769026349542</v>
      </c>
      <c r="H54" s="21">
        <f t="shared" si="31"/>
        <v>0.3399341429775502</v>
      </c>
      <c r="I54" s="21">
        <f t="shared" si="31"/>
        <v>2.4850036541538305</v>
      </c>
      <c r="J54" s="21">
        <f t="shared" si="31"/>
        <v>0.9415821261388975</v>
      </c>
      <c r="K54" s="21">
        <f t="shared" si="31"/>
        <v>2.260219260074148</v>
      </c>
      <c r="L54" s="21">
        <f t="shared" si="31"/>
        <v>0.1634473151760927</v>
      </c>
      <c r="M54" s="21">
        <f t="shared" si="31"/>
        <v>0.49264173890992513</v>
      </c>
      <c r="N54" s="21">
        <f t="shared" si="31"/>
        <v>0</v>
      </c>
      <c r="O54" s="21">
        <f t="shared" si="31"/>
        <v>2.3343300386699375</v>
      </c>
      <c r="P54" s="21">
        <f t="shared" si="31"/>
        <v>0</v>
      </c>
      <c r="Q54" s="21">
        <f t="shared" si="31"/>
        <v>0.21969625781199023</v>
      </c>
      <c r="R54" s="21">
        <f t="shared" si="31"/>
        <v>0.5704623096395303</v>
      </c>
      <c r="S54" s="21">
        <f t="shared" si="31"/>
        <v>1.3281697294693544</v>
      </c>
      <c r="T54" s="21">
        <f t="shared" si="31"/>
        <v>3.818688888852539</v>
      </c>
      <c r="U54" s="21">
        <f t="shared" si="31"/>
        <v>0.10757953978441095</v>
      </c>
      <c r="V54" s="21">
        <f t="shared" si="31"/>
        <v>0.6875201805108448</v>
      </c>
      <c r="W54" s="21">
        <f t="shared" si="31"/>
        <v>0</v>
      </c>
      <c r="X54" s="21">
        <f t="shared" si="31"/>
        <v>2.3931964990294743</v>
      </c>
      <c r="Y54" s="21">
        <f t="shared" si="31"/>
        <v>0</v>
      </c>
      <c r="Z54" s="21">
        <f t="shared" si="31"/>
        <v>3.505753296413473</v>
      </c>
      <c r="AA54" s="21">
        <f t="shared" si="31"/>
        <v>0</v>
      </c>
      <c r="AB54" s="21">
        <f t="shared" si="31"/>
        <v>1.7195810031518035</v>
      </c>
      <c r="AC54" s="21">
        <f t="shared" si="31"/>
        <v>3.2388926516537246</v>
      </c>
      <c r="AD54" s="21">
        <f t="shared" si="31"/>
        <v>0.16825094533209609</v>
      </c>
      <c r="AE54" s="21">
        <f t="shared" si="31"/>
        <v>0</v>
      </c>
      <c r="AF54" s="21">
        <f t="shared" si="31"/>
        <v>2.1063942778109555</v>
      </c>
      <c r="AG54" s="9"/>
      <c r="AH54" s="9"/>
      <c r="AI54" s="9"/>
      <c r="AJ54" s="9"/>
      <c r="AK54" s="9"/>
      <c r="AL54" s="9"/>
      <c r="AM54" s="9"/>
      <c r="AN54" s="10"/>
    </row>
    <row r="55" spans="1:40" ht="9.75">
      <c r="A55" s="20" t="s">
        <v>125</v>
      </c>
      <c r="B55" s="21">
        <f>IF(B91=0,0,B49*100/B91)</f>
        <v>0.05404461158991027</v>
      </c>
      <c r="C55" s="21">
        <f aca="true" t="shared" si="32" ref="C55:AF55">IF(C91=0,0,C49*100/C91)</f>
        <v>1.3184542257825669</v>
      </c>
      <c r="D55" s="21">
        <f t="shared" si="32"/>
        <v>0.45058051615155353</v>
      </c>
      <c r="E55" s="21">
        <f t="shared" si="32"/>
        <v>1.9848627572620832</v>
      </c>
      <c r="F55" s="21">
        <f t="shared" si="32"/>
        <v>0</v>
      </c>
      <c r="G55" s="21">
        <f t="shared" si="32"/>
        <v>0</v>
      </c>
      <c r="H55" s="21">
        <f t="shared" si="32"/>
        <v>1.0065279819225117</v>
      </c>
      <c r="I55" s="21">
        <f t="shared" si="32"/>
        <v>0.5608325776687652</v>
      </c>
      <c r="J55" s="21">
        <f t="shared" si="32"/>
        <v>0.8096572446142256</v>
      </c>
      <c r="K55" s="21">
        <f t="shared" si="32"/>
        <v>0</v>
      </c>
      <c r="L55" s="21">
        <f t="shared" si="32"/>
        <v>0</v>
      </c>
      <c r="M55" s="21">
        <f t="shared" si="32"/>
        <v>0.25901738379580436</v>
      </c>
      <c r="N55" s="21">
        <f t="shared" si="32"/>
        <v>0</v>
      </c>
      <c r="O55" s="21">
        <f t="shared" si="32"/>
        <v>0</v>
      </c>
      <c r="P55" s="21">
        <f t="shared" si="32"/>
        <v>0</v>
      </c>
      <c r="Q55" s="21">
        <f t="shared" si="32"/>
        <v>0</v>
      </c>
      <c r="R55" s="21">
        <f t="shared" si="32"/>
        <v>2.3081137209257996</v>
      </c>
      <c r="S55" s="21">
        <f t="shared" si="32"/>
        <v>0.5255659340131504</v>
      </c>
      <c r="T55" s="21">
        <f t="shared" si="32"/>
        <v>0.140474844174699</v>
      </c>
      <c r="U55" s="21">
        <f t="shared" si="32"/>
        <v>0</v>
      </c>
      <c r="V55" s="21">
        <f t="shared" si="32"/>
        <v>0.9125454133401657</v>
      </c>
      <c r="W55" s="21">
        <f t="shared" si="32"/>
        <v>0</v>
      </c>
      <c r="X55" s="21">
        <f t="shared" si="32"/>
        <v>0</v>
      </c>
      <c r="Y55" s="21">
        <f t="shared" si="32"/>
        <v>0</v>
      </c>
      <c r="Z55" s="21">
        <f t="shared" si="32"/>
        <v>4.858546649098316</v>
      </c>
      <c r="AA55" s="21">
        <f t="shared" si="32"/>
        <v>0</v>
      </c>
      <c r="AB55" s="21">
        <f t="shared" si="32"/>
        <v>9.760214157738867</v>
      </c>
      <c r="AC55" s="21">
        <f t="shared" si="32"/>
        <v>0.2068036147056919</v>
      </c>
      <c r="AD55" s="21">
        <f t="shared" si="32"/>
        <v>0</v>
      </c>
      <c r="AE55" s="21">
        <f t="shared" si="32"/>
        <v>0</v>
      </c>
      <c r="AF55" s="21">
        <f t="shared" si="32"/>
        <v>0</v>
      </c>
      <c r="AG55" s="9"/>
      <c r="AH55" s="9"/>
      <c r="AI55" s="9"/>
      <c r="AJ55" s="9"/>
      <c r="AK55" s="9"/>
      <c r="AL55" s="9"/>
      <c r="AM55" s="9"/>
      <c r="AN55" s="10"/>
    </row>
    <row r="56" spans="1:40" ht="9.75">
      <c r="A56" s="20" t="s">
        <v>126</v>
      </c>
      <c r="B56" s="21">
        <f>IF(+(B7-B165)=0,0,+B51*100/(B7-B165))</f>
        <v>0.5328345187385669</v>
      </c>
      <c r="C56" s="21">
        <f aca="true" t="shared" si="33" ref="C56:AF56">IF(+(C7-C165)=0,0,+C51*100/(C7-C165))</f>
        <v>4.595394880777336</v>
      </c>
      <c r="D56" s="21">
        <f t="shared" si="33"/>
        <v>4.412269214992404</v>
      </c>
      <c r="E56" s="21">
        <f t="shared" si="33"/>
        <v>0</v>
      </c>
      <c r="F56" s="21">
        <f t="shared" si="33"/>
        <v>3.5801637005946985</v>
      </c>
      <c r="G56" s="21">
        <f t="shared" si="33"/>
        <v>3.533026614502549</v>
      </c>
      <c r="H56" s="21">
        <f t="shared" si="33"/>
        <v>0.679101595825887</v>
      </c>
      <c r="I56" s="21">
        <f t="shared" si="33"/>
        <v>4.178410591909256</v>
      </c>
      <c r="J56" s="21">
        <f t="shared" si="33"/>
        <v>1.6828339744393346</v>
      </c>
      <c r="K56" s="21">
        <f t="shared" si="33"/>
        <v>6.122921932768885</v>
      </c>
      <c r="L56" s="21">
        <f t="shared" si="33"/>
        <v>0.7604217012588326</v>
      </c>
      <c r="M56" s="21">
        <f t="shared" si="33"/>
        <v>1.2696100281185134</v>
      </c>
      <c r="N56" s="21">
        <f t="shared" si="33"/>
        <v>0</v>
      </c>
      <c r="O56" s="21">
        <f t="shared" si="33"/>
        <v>3.0123235817985647</v>
      </c>
      <c r="P56" s="21">
        <f t="shared" si="33"/>
        <v>0</v>
      </c>
      <c r="Q56" s="21">
        <f t="shared" si="33"/>
        <v>1.013265086705426</v>
      </c>
      <c r="R56" s="21">
        <f t="shared" si="33"/>
        <v>0.944733112895607</v>
      </c>
      <c r="S56" s="21">
        <f t="shared" si="33"/>
        <v>1.9527497630980664</v>
      </c>
      <c r="T56" s="21">
        <f t="shared" si="33"/>
        <v>8.0620228670392</v>
      </c>
      <c r="U56" s="21">
        <f t="shared" si="33"/>
        <v>1.6424474108869627</v>
      </c>
      <c r="V56" s="21">
        <f t="shared" si="33"/>
        <v>1.0635163643503447</v>
      </c>
      <c r="W56" s="21">
        <f t="shared" si="33"/>
        <v>0</v>
      </c>
      <c r="X56" s="21">
        <f t="shared" si="33"/>
        <v>2.8895442548296018</v>
      </c>
      <c r="Y56" s="21">
        <f t="shared" si="33"/>
        <v>0</v>
      </c>
      <c r="Z56" s="21">
        <f t="shared" si="33"/>
        <v>4.240852253822579</v>
      </c>
      <c r="AA56" s="21">
        <f t="shared" si="33"/>
        <v>0</v>
      </c>
      <c r="AB56" s="21">
        <f t="shared" si="33"/>
        <v>1.8872913755530123</v>
      </c>
      <c r="AC56" s="21">
        <f t="shared" si="33"/>
        <v>6.446695016357437</v>
      </c>
      <c r="AD56" s="21">
        <f t="shared" si="33"/>
        <v>0.3648671831432691</v>
      </c>
      <c r="AE56" s="21">
        <f t="shared" si="33"/>
        <v>0</v>
      </c>
      <c r="AF56" s="21">
        <f t="shared" si="33"/>
        <v>42.91598101416328</v>
      </c>
      <c r="AG56" s="9"/>
      <c r="AH56" s="9"/>
      <c r="AI56" s="9"/>
      <c r="AJ56" s="9"/>
      <c r="AK56" s="9"/>
      <c r="AL56" s="9"/>
      <c r="AM56" s="9"/>
      <c r="AN56" s="10"/>
    </row>
    <row r="57" spans="1:40" ht="9.75">
      <c r="A57" s="20" t="s">
        <v>127</v>
      </c>
      <c r="B57" s="21">
        <f>IF(+(B42-B44-B187)=0,0,+B193*100/(B42-B44-B187))</f>
        <v>0</v>
      </c>
      <c r="C57" s="21">
        <f aca="true" t="shared" si="34" ref="C57:AF57">IF(+(C42-C44-C187)=0,0,+C193*100/(C42-C44-C187))</f>
        <v>0</v>
      </c>
      <c r="D57" s="21">
        <f t="shared" si="34"/>
        <v>0</v>
      </c>
      <c r="E57" s="21">
        <f t="shared" si="34"/>
        <v>0</v>
      </c>
      <c r="F57" s="21">
        <f t="shared" si="34"/>
        <v>0</v>
      </c>
      <c r="G57" s="21">
        <f t="shared" si="34"/>
        <v>0</v>
      </c>
      <c r="H57" s="21">
        <f t="shared" si="34"/>
        <v>0</v>
      </c>
      <c r="I57" s="21">
        <f t="shared" si="34"/>
        <v>0</v>
      </c>
      <c r="J57" s="21">
        <f t="shared" si="34"/>
        <v>0</v>
      </c>
      <c r="K57" s="21">
        <f t="shared" si="34"/>
        <v>0</v>
      </c>
      <c r="L57" s="21">
        <f t="shared" si="34"/>
        <v>0</v>
      </c>
      <c r="M57" s="21">
        <f t="shared" si="34"/>
        <v>0</v>
      </c>
      <c r="N57" s="21">
        <f t="shared" si="34"/>
        <v>0</v>
      </c>
      <c r="O57" s="21">
        <f t="shared" si="34"/>
        <v>56.47005707607208</v>
      </c>
      <c r="P57" s="21">
        <f t="shared" si="34"/>
        <v>0</v>
      </c>
      <c r="Q57" s="21">
        <f t="shared" si="34"/>
        <v>0</v>
      </c>
      <c r="R57" s="21">
        <f t="shared" si="34"/>
        <v>0</v>
      </c>
      <c r="S57" s="21">
        <f t="shared" si="34"/>
        <v>0</v>
      </c>
      <c r="T57" s="21">
        <f t="shared" si="34"/>
        <v>0.460617227084293</v>
      </c>
      <c r="U57" s="21">
        <f t="shared" si="34"/>
        <v>0</v>
      </c>
      <c r="V57" s="21">
        <f t="shared" si="34"/>
        <v>0</v>
      </c>
      <c r="W57" s="21">
        <f t="shared" si="34"/>
        <v>0</v>
      </c>
      <c r="X57" s="21">
        <f t="shared" si="34"/>
        <v>0</v>
      </c>
      <c r="Y57" s="21">
        <f t="shared" si="34"/>
        <v>0</v>
      </c>
      <c r="Z57" s="21">
        <f t="shared" si="34"/>
        <v>0</v>
      </c>
      <c r="AA57" s="21">
        <f t="shared" si="34"/>
        <v>0</v>
      </c>
      <c r="AB57" s="21">
        <f t="shared" si="34"/>
        <v>0</v>
      </c>
      <c r="AC57" s="21">
        <f t="shared" si="34"/>
        <v>0</v>
      </c>
      <c r="AD57" s="21">
        <f t="shared" si="34"/>
        <v>0</v>
      </c>
      <c r="AE57" s="21">
        <f t="shared" si="34"/>
        <v>0</v>
      </c>
      <c r="AF57" s="21">
        <f t="shared" si="34"/>
        <v>0</v>
      </c>
      <c r="AG57" s="9"/>
      <c r="AH57" s="9"/>
      <c r="AI57" s="9"/>
      <c r="AJ57" s="9"/>
      <c r="AK57" s="9"/>
      <c r="AL57" s="9"/>
      <c r="AM57" s="9"/>
      <c r="AN57" s="10"/>
    </row>
    <row r="58" spans="1:40" ht="9.75">
      <c r="A58" s="20" t="s">
        <v>128</v>
      </c>
      <c r="B58" s="21">
        <f>IF(B188=0,0,B49*100/B188)</f>
        <v>0.051424750769779</v>
      </c>
      <c r="C58" s="21">
        <f aca="true" t="shared" si="35" ref="C58:AF58">IF(C188=0,0,C49*100/C188)</f>
        <v>1.2856419019886605</v>
      </c>
      <c r="D58" s="21">
        <f t="shared" si="35"/>
        <v>0.392631638749896</v>
      </c>
      <c r="E58" s="21">
        <f t="shared" si="35"/>
        <v>1.9140769903994883</v>
      </c>
      <c r="F58" s="21">
        <f t="shared" si="35"/>
        <v>0</v>
      </c>
      <c r="G58" s="21">
        <f t="shared" si="35"/>
        <v>0</v>
      </c>
      <c r="H58" s="21">
        <f t="shared" si="35"/>
        <v>0.995410275344682</v>
      </c>
      <c r="I58" s="21">
        <f t="shared" si="35"/>
        <v>0.5744580166325427</v>
      </c>
      <c r="J58" s="21">
        <f t="shared" si="35"/>
        <v>0.6847347821123806</v>
      </c>
      <c r="K58" s="21">
        <f t="shared" si="35"/>
        <v>0</v>
      </c>
      <c r="L58" s="21">
        <f t="shared" si="35"/>
        <v>0</v>
      </c>
      <c r="M58" s="21">
        <f t="shared" si="35"/>
        <v>0.1333588219765807</v>
      </c>
      <c r="N58" s="21">
        <f t="shared" si="35"/>
        <v>0</v>
      </c>
      <c r="O58" s="21">
        <f t="shared" si="35"/>
        <v>0</v>
      </c>
      <c r="P58" s="21">
        <f t="shared" si="35"/>
        <v>0</v>
      </c>
      <c r="Q58" s="21">
        <f t="shared" si="35"/>
        <v>0</v>
      </c>
      <c r="R58" s="21">
        <f t="shared" si="35"/>
        <v>2.580341332054823</v>
      </c>
      <c r="S58" s="21">
        <f t="shared" si="35"/>
        <v>0.5868885464720363</v>
      </c>
      <c r="T58" s="21">
        <f t="shared" si="35"/>
        <v>0.24764372482998764</v>
      </c>
      <c r="U58" s="21">
        <f t="shared" si="35"/>
        <v>0</v>
      </c>
      <c r="V58" s="21">
        <f t="shared" si="35"/>
        <v>1.312425376692098</v>
      </c>
      <c r="W58" s="21">
        <f t="shared" si="35"/>
        <v>0</v>
      </c>
      <c r="X58" s="21">
        <f t="shared" si="35"/>
        <v>0</v>
      </c>
      <c r="Y58" s="21">
        <f t="shared" si="35"/>
        <v>0</v>
      </c>
      <c r="Z58" s="21">
        <f t="shared" si="35"/>
        <v>4.405910544961001</v>
      </c>
      <c r="AA58" s="21">
        <f t="shared" si="35"/>
        <v>0</v>
      </c>
      <c r="AB58" s="21">
        <f t="shared" si="35"/>
        <v>6.560752651821311</v>
      </c>
      <c r="AC58" s="21">
        <f t="shared" si="35"/>
        <v>0.5048553548783441</v>
      </c>
      <c r="AD58" s="21">
        <f t="shared" si="35"/>
        <v>0</v>
      </c>
      <c r="AE58" s="21">
        <f t="shared" si="35"/>
        <v>0</v>
      </c>
      <c r="AF58" s="21">
        <f t="shared" si="35"/>
        <v>0</v>
      </c>
      <c r="AG58" s="9"/>
      <c r="AH58" s="9"/>
      <c r="AI58" s="9"/>
      <c r="AJ58" s="9"/>
      <c r="AK58" s="9"/>
      <c r="AL58" s="9"/>
      <c r="AM58" s="9"/>
      <c r="AN58" s="10"/>
    </row>
    <row r="59" spans="1:40" ht="9.75">
      <c r="A59" s="20" t="s">
        <v>129</v>
      </c>
      <c r="B59" s="28">
        <f>IF(B190=0,0,B189/B190)</f>
        <v>507.44075229000197</v>
      </c>
      <c r="C59" s="28">
        <f aca="true" t="shared" si="36" ref="C59:AF59">IF(C190=0,0,C189/C190)</f>
        <v>2.1202390655914845</v>
      </c>
      <c r="D59" s="28">
        <f t="shared" si="36"/>
        <v>0.7334916776685599</v>
      </c>
      <c r="E59" s="28">
        <f t="shared" si="36"/>
        <v>1.4772241346603185</v>
      </c>
      <c r="F59" s="28">
        <f t="shared" si="36"/>
        <v>0.7870248544205373</v>
      </c>
      <c r="G59" s="28">
        <f t="shared" si="36"/>
        <v>0.4066667422645031</v>
      </c>
      <c r="H59" s="28">
        <f t="shared" si="36"/>
        <v>0.7834459741343346</v>
      </c>
      <c r="I59" s="28">
        <f t="shared" si="36"/>
        <v>1.8649520248731195</v>
      </c>
      <c r="J59" s="28">
        <f t="shared" si="36"/>
        <v>1.4751292036621078</v>
      </c>
      <c r="K59" s="28">
        <f t="shared" si="36"/>
        <v>0.5324351132901642</v>
      </c>
      <c r="L59" s="28">
        <f t="shared" si="36"/>
        <v>2.7637808623753513</v>
      </c>
      <c r="M59" s="28">
        <f t="shared" si="36"/>
        <v>0.24423871530813687</v>
      </c>
      <c r="N59" s="28">
        <f t="shared" si="36"/>
        <v>2.292280506608463</v>
      </c>
      <c r="O59" s="28">
        <f t="shared" si="36"/>
        <v>1.7392842140641285</v>
      </c>
      <c r="P59" s="28">
        <f t="shared" si="36"/>
        <v>4.730775451109975</v>
      </c>
      <c r="Q59" s="28">
        <f t="shared" si="36"/>
        <v>0.8853159771478436</v>
      </c>
      <c r="R59" s="28">
        <f t="shared" si="36"/>
        <v>0.45687316252226906</v>
      </c>
      <c r="S59" s="28">
        <f t="shared" si="36"/>
        <v>0.32316352155715505</v>
      </c>
      <c r="T59" s="28">
        <f t="shared" si="36"/>
        <v>0.28114471481996345</v>
      </c>
      <c r="U59" s="28">
        <f t="shared" si="36"/>
        <v>0.9576427255985267</v>
      </c>
      <c r="V59" s="28">
        <f t="shared" si="36"/>
        <v>0.24809513020361307</v>
      </c>
      <c r="W59" s="28">
        <f t="shared" si="36"/>
        <v>3.2724600188146753</v>
      </c>
      <c r="X59" s="28">
        <f t="shared" si="36"/>
        <v>0.6728264951975377</v>
      </c>
      <c r="Y59" s="28">
        <f t="shared" si="36"/>
        <v>1.332356641791031</v>
      </c>
      <c r="Z59" s="28">
        <f t="shared" si="36"/>
        <v>0.6330712793349988</v>
      </c>
      <c r="AA59" s="28">
        <f t="shared" si="36"/>
        <v>0.21832460732984293</v>
      </c>
      <c r="AB59" s="28">
        <f t="shared" si="36"/>
        <v>5.313692191330354</v>
      </c>
      <c r="AC59" s="28">
        <f t="shared" si="36"/>
        <v>0.18401819092285504</v>
      </c>
      <c r="AD59" s="28">
        <f t="shared" si="36"/>
        <v>0.9782057123298126</v>
      </c>
      <c r="AE59" s="28">
        <f t="shared" si="36"/>
        <v>0.39761941468864187</v>
      </c>
      <c r="AF59" s="28">
        <f t="shared" si="36"/>
        <v>1.7995306377994102</v>
      </c>
      <c r="AG59" s="9"/>
      <c r="AH59" s="9"/>
      <c r="AI59" s="9"/>
      <c r="AJ59" s="9"/>
      <c r="AK59" s="9"/>
      <c r="AL59" s="9"/>
      <c r="AM59" s="9"/>
      <c r="AN59" s="10"/>
    </row>
    <row r="60" spans="1:40" ht="9.75">
      <c r="A60" s="20" t="s">
        <v>130</v>
      </c>
      <c r="B60" s="28">
        <f>IF(B190=0,0,B191/B190)</f>
        <v>118.60665818707751</v>
      </c>
      <c r="C60" s="28">
        <f aca="true" t="shared" si="37" ref="C60:AF60">IF(C190=0,0,C191/C190)</f>
        <v>0.5771087657200509</v>
      </c>
      <c r="D60" s="28">
        <f t="shared" si="37"/>
        <v>0.022948834711774342</v>
      </c>
      <c r="E60" s="28">
        <f t="shared" si="37"/>
        <v>0.42775379518713363</v>
      </c>
      <c r="F60" s="28">
        <f t="shared" si="37"/>
        <v>0.3575953630497957</v>
      </c>
      <c r="G60" s="28">
        <f t="shared" si="37"/>
        <v>0.13819856935124933</v>
      </c>
      <c r="H60" s="28">
        <f t="shared" si="37"/>
        <v>0.2862244472256988</v>
      </c>
      <c r="I60" s="28">
        <f t="shared" si="37"/>
        <v>1.382262859434192</v>
      </c>
      <c r="J60" s="28">
        <f t="shared" si="37"/>
        <v>0.18964024489860545</v>
      </c>
      <c r="K60" s="28">
        <f t="shared" si="37"/>
        <v>0.045822064156126996</v>
      </c>
      <c r="L60" s="28">
        <f t="shared" si="37"/>
        <v>2.606997815326229</v>
      </c>
      <c r="M60" s="28">
        <f t="shared" si="37"/>
        <v>0.04496569659331808</v>
      </c>
      <c r="N60" s="28">
        <f t="shared" si="37"/>
        <v>1.075688555520926</v>
      </c>
      <c r="O60" s="28">
        <f t="shared" si="37"/>
        <v>0.22867378952262882</v>
      </c>
      <c r="P60" s="28">
        <f t="shared" si="37"/>
        <v>4.330027399748877</v>
      </c>
      <c r="Q60" s="28">
        <f t="shared" si="37"/>
        <v>0.001407097037238992</v>
      </c>
      <c r="R60" s="28">
        <f t="shared" si="37"/>
        <v>0.05433956140995638</v>
      </c>
      <c r="S60" s="28">
        <f t="shared" si="37"/>
        <v>0.06789016495532159</v>
      </c>
      <c r="T60" s="28">
        <f t="shared" si="37"/>
        <v>0</v>
      </c>
      <c r="U60" s="28">
        <f t="shared" si="37"/>
        <v>0.6389006941493129</v>
      </c>
      <c r="V60" s="28">
        <f t="shared" si="37"/>
        <v>0.006936085001337856</v>
      </c>
      <c r="W60" s="28">
        <f t="shared" si="37"/>
        <v>0.0764346190028222</v>
      </c>
      <c r="X60" s="28">
        <f t="shared" si="37"/>
        <v>0.06098541802529273</v>
      </c>
      <c r="Y60" s="28">
        <f t="shared" si="37"/>
        <v>0.05417729247534939</v>
      </c>
      <c r="Z60" s="28">
        <f t="shared" si="37"/>
        <v>0.21251884532077617</v>
      </c>
      <c r="AA60" s="28">
        <f t="shared" si="37"/>
        <v>0.18324607329842932</v>
      </c>
      <c r="AB60" s="28">
        <f t="shared" si="37"/>
        <v>0.670938884761038</v>
      </c>
      <c r="AC60" s="28">
        <f t="shared" si="37"/>
        <v>-0.03674329470016583</v>
      </c>
      <c r="AD60" s="28">
        <f t="shared" si="37"/>
        <v>0.01948441669548656</v>
      </c>
      <c r="AE60" s="28">
        <f t="shared" si="37"/>
        <v>0.13348031573662947</v>
      </c>
      <c r="AF60" s="28">
        <f t="shared" si="37"/>
        <v>1.6722938966756877</v>
      </c>
      <c r="AG60" s="9"/>
      <c r="AH60" s="9"/>
      <c r="AI60" s="9"/>
      <c r="AJ60" s="9"/>
      <c r="AK60" s="9"/>
      <c r="AL60" s="9"/>
      <c r="AM60" s="9"/>
      <c r="AN60" s="10"/>
    </row>
    <row r="61" spans="1:40" ht="9.75">
      <c r="A61" s="20" t="s">
        <v>131</v>
      </c>
      <c r="B61" s="21">
        <f>IF(B7=0,0,(B178+B183)*100/B7)</f>
        <v>7.2004342252641</v>
      </c>
      <c r="C61" s="21">
        <f aca="true" t="shared" si="38" ref="C61:AF61">IF(C7=0,0,(C178+C183)*100/C7)</f>
        <v>12.872889131307488</v>
      </c>
      <c r="D61" s="21">
        <f t="shared" si="38"/>
        <v>14.99555526634345</v>
      </c>
      <c r="E61" s="21">
        <f t="shared" si="38"/>
        <v>2.9420822913163094</v>
      </c>
      <c r="F61" s="21">
        <f t="shared" si="38"/>
        <v>10.157818249828535</v>
      </c>
      <c r="G61" s="21">
        <f t="shared" si="38"/>
        <v>18.553985900981925</v>
      </c>
      <c r="H61" s="21">
        <f t="shared" si="38"/>
        <v>16.803581335731092</v>
      </c>
      <c r="I61" s="21">
        <f t="shared" si="38"/>
        <v>10.806872361813463</v>
      </c>
      <c r="J61" s="21">
        <f t="shared" si="38"/>
        <v>1.1639271107242828</v>
      </c>
      <c r="K61" s="21">
        <f t="shared" si="38"/>
        <v>9.538555709166445</v>
      </c>
      <c r="L61" s="21">
        <f t="shared" si="38"/>
        <v>2.2182825025754433</v>
      </c>
      <c r="M61" s="21">
        <f t="shared" si="38"/>
        <v>47.814078148732115</v>
      </c>
      <c r="N61" s="21">
        <f t="shared" si="38"/>
        <v>18.145993086775412</v>
      </c>
      <c r="O61" s="21">
        <f t="shared" si="38"/>
        <v>5.030153458834584</v>
      </c>
      <c r="P61" s="21">
        <f t="shared" si="38"/>
        <v>8.328647994161672</v>
      </c>
      <c r="Q61" s="21">
        <f t="shared" si="38"/>
        <v>49.497533902015874</v>
      </c>
      <c r="R61" s="21">
        <f t="shared" si="38"/>
        <v>12.559635874863242</v>
      </c>
      <c r="S61" s="21">
        <f t="shared" si="38"/>
        <v>15.734943154831072</v>
      </c>
      <c r="T61" s="21">
        <f t="shared" si="38"/>
        <v>12.268410484879942</v>
      </c>
      <c r="U61" s="21">
        <f t="shared" si="38"/>
        <v>3.6019599907922712</v>
      </c>
      <c r="V61" s="21">
        <f t="shared" si="38"/>
        <v>2.052419230424834</v>
      </c>
      <c r="W61" s="21">
        <f t="shared" si="38"/>
        <v>10.012435655046687</v>
      </c>
      <c r="X61" s="21">
        <f t="shared" si="38"/>
        <v>9.805606685012163</v>
      </c>
      <c r="Y61" s="21">
        <f t="shared" si="38"/>
        <v>10.543425687013281</v>
      </c>
      <c r="Z61" s="21">
        <f t="shared" si="38"/>
        <v>15.147765798052216</v>
      </c>
      <c r="AA61" s="21">
        <f t="shared" si="38"/>
        <v>0.6789218314389878</v>
      </c>
      <c r="AB61" s="21">
        <f t="shared" si="38"/>
        <v>4.622708809454203</v>
      </c>
      <c r="AC61" s="21">
        <f t="shared" si="38"/>
        <v>19.829704995022162</v>
      </c>
      <c r="AD61" s="21">
        <f t="shared" si="38"/>
        <v>12.718275027872853</v>
      </c>
      <c r="AE61" s="21">
        <f t="shared" si="38"/>
        <v>4.204547820404968</v>
      </c>
      <c r="AF61" s="21">
        <f t="shared" si="38"/>
        <v>2.9565771078036587</v>
      </c>
      <c r="AG61" s="9"/>
      <c r="AH61" s="9"/>
      <c r="AI61" s="9"/>
      <c r="AJ61" s="9"/>
      <c r="AK61" s="9"/>
      <c r="AL61" s="9"/>
      <c r="AM61" s="9"/>
      <c r="AN61" s="10"/>
    </row>
    <row r="62" spans="1:40" ht="9.75">
      <c r="A62" s="20" t="s">
        <v>132</v>
      </c>
      <c r="B62" s="28">
        <f>IF(+(B182+B195)=0,0,+(B7-B165)/(B182+B195))</f>
        <v>50.515496</v>
      </c>
      <c r="C62" s="28">
        <f aca="true" t="shared" si="39" ref="C62:AF62">IF(+(C182+C195)=0,0,+(C7-C165)/(C182+C195))</f>
        <v>13.268519848292495</v>
      </c>
      <c r="D62" s="28">
        <f t="shared" si="39"/>
        <v>28.44546373126615</v>
      </c>
      <c r="E62" s="28">
        <f t="shared" si="39"/>
        <v>25.349159782293697</v>
      </c>
      <c r="F62" s="28">
        <f t="shared" si="39"/>
        <v>17.96556230234208</v>
      </c>
      <c r="G62" s="28">
        <f t="shared" si="39"/>
        <v>50.858568687319725</v>
      </c>
      <c r="H62" s="28">
        <f t="shared" si="39"/>
        <v>7.597183235867447</v>
      </c>
      <c r="I62" s="28">
        <f t="shared" si="39"/>
        <v>28.68529450302986</v>
      </c>
      <c r="J62" s="28">
        <f t="shared" si="39"/>
        <v>13.16888840231401</v>
      </c>
      <c r="K62" s="28">
        <f t="shared" si="39"/>
        <v>14.538650767724828</v>
      </c>
      <c r="L62" s="28">
        <f t="shared" si="39"/>
        <v>4.865902600835876</v>
      </c>
      <c r="M62" s="28">
        <f t="shared" si="39"/>
        <v>32.851607181690305</v>
      </c>
      <c r="N62" s="28">
        <f t="shared" si="39"/>
        <v>33.28491285401102</v>
      </c>
      <c r="O62" s="28">
        <f t="shared" si="39"/>
        <v>34.17542705504902</v>
      </c>
      <c r="P62" s="28">
        <f t="shared" si="39"/>
        <v>40.12350782614537</v>
      </c>
      <c r="Q62" s="28">
        <f t="shared" si="39"/>
        <v>49.93132333333333</v>
      </c>
      <c r="R62" s="28">
        <f t="shared" si="39"/>
        <v>24.396534370175043</v>
      </c>
      <c r="S62" s="28">
        <f t="shared" si="39"/>
        <v>0</v>
      </c>
      <c r="T62" s="28">
        <f t="shared" si="39"/>
        <v>33.17197905190672</v>
      </c>
      <c r="U62" s="28">
        <f t="shared" si="39"/>
        <v>7.162911764705882</v>
      </c>
      <c r="V62" s="28">
        <f t="shared" si="39"/>
        <v>15.86074283925663</v>
      </c>
      <c r="W62" s="28">
        <f t="shared" si="39"/>
        <v>40.15077664402901</v>
      </c>
      <c r="X62" s="28">
        <f t="shared" si="39"/>
        <v>343.2438109090909</v>
      </c>
      <c r="Y62" s="28">
        <f t="shared" si="39"/>
        <v>260.0225800891384</v>
      </c>
      <c r="Z62" s="28">
        <f t="shared" si="39"/>
        <v>28.96421587822014</v>
      </c>
      <c r="AA62" s="28">
        <f t="shared" si="39"/>
        <v>1.9499902500487498</v>
      </c>
      <c r="AB62" s="28">
        <f t="shared" si="39"/>
        <v>30.069416804834038</v>
      </c>
      <c r="AC62" s="28">
        <f t="shared" si="39"/>
        <v>3.3145169088984</v>
      </c>
      <c r="AD62" s="28">
        <f t="shared" si="39"/>
        <v>11.490122945158172</v>
      </c>
      <c r="AE62" s="28">
        <f t="shared" si="39"/>
        <v>9.319031308678575</v>
      </c>
      <c r="AF62" s="28">
        <f t="shared" si="39"/>
        <v>0.8653243872426296</v>
      </c>
      <c r="AG62" s="9"/>
      <c r="AH62" s="9"/>
      <c r="AI62" s="9"/>
      <c r="AJ62" s="9"/>
      <c r="AK62" s="9"/>
      <c r="AL62" s="9"/>
      <c r="AM62" s="9"/>
      <c r="AN62" s="10"/>
    </row>
    <row r="63" spans="1:40" ht="9.75">
      <c r="A63" s="11" t="s">
        <v>133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9"/>
      <c r="AH63" s="9"/>
      <c r="AI63" s="9"/>
      <c r="AJ63" s="9"/>
      <c r="AK63" s="9"/>
      <c r="AL63" s="9"/>
      <c r="AM63" s="9"/>
      <c r="AN63" s="10"/>
    </row>
    <row r="64" spans="1:40" ht="9.75">
      <c r="A64" s="13" t="s">
        <v>134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9"/>
      <c r="AH64" s="9"/>
      <c r="AI64" s="9"/>
      <c r="AJ64" s="9"/>
      <c r="AK64" s="9"/>
      <c r="AL64" s="9"/>
      <c r="AM64" s="9"/>
      <c r="AN64" s="10"/>
    </row>
    <row r="65" spans="1:40" ht="9.75">
      <c r="A65" s="11" t="s">
        <v>135</v>
      </c>
      <c r="B65" s="15">
        <v>100675800</v>
      </c>
      <c r="C65" s="15">
        <v>46000000</v>
      </c>
      <c r="D65" s="15">
        <v>73335000</v>
      </c>
      <c r="E65" s="15">
        <v>0</v>
      </c>
      <c r="F65" s="15">
        <v>26587000</v>
      </c>
      <c r="G65" s="15">
        <v>19482000</v>
      </c>
      <c r="H65" s="15">
        <v>14775000</v>
      </c>
      <c r="I65" s="15">
        <v>56223909</v>
      </c>
      <c r="J65" s="15">
        <v>41614000</v>
      </c>
      <c r="K65" s="15">
        <v>24997826</v>
      </c>
      <c r="L65" s="15">
        <v>0</v>
      </c>
      <c r="M65" s="15">
        <v>5000000</v>
      </c>
      <c r="N65" s="15">
        <v>23780600</v>
      </c>
      <c r="O65" s="15">
        <v>41061000</v>
      </c>
      <c r="P65" s="15">
        <v>57450000</v>
      </c>
      <c r="Q65" s="15">
        <v>7500000</v>
      </c>
      <c r="R65" s="15">
        <v>24378050</v>
      </c>
      <c r="S65" s="15">
        <v>8600000</v>
      </c>
      <c r="T65" s="15">
        <v>18499000</v>
      </c>
      <c r="U65" s="15">
        <v>0</v>
      </c>
      <c r="V65" s="15">
        <v>25934200</v>
      </c>
      <c r="W65" s="15">
        <v>10990000</v>
      </c>
      <c r="X65" s="15">
        <v>4000000</v>
      </c>
      <c r="Y65" s="15">
        <v>15675000</v>
      </c>
      <c r="Z65" s="15">
        <v>71129081</v>
      </c>
      <c r="AA65" s="15">
        <v>0</v>
      </c>
      <c r="AB65" s="15">
        <v>147729995</v>
      </c>
      <c r="AC65" s="15">
        <v>32710000</v>
      </c>
      <c r="AD65" s="15">
        <v>30166000</v>
      </c>
      <c r="AE65" s="15">
        <v>41988997</v>
      </c>
      <c r="AF65" s="15">
        <v>0</v>
      </c>
      <c r="AG65" s="9"/>
      <c r="AH65" s="9"/>
      <c r="AI65" s="9"/>
      <c r="AJ65" s="9"/>
      <c r="AK65" s="9"/>
      <c r="AL65" s="9"/>
      <c r="AM65" s="9"/>
      <c r="AN65" s="10"/>
    </row>
    <row r="66" spans="1:40" ht="9.75">
      <c r="A66" s="20" t="s">
        <v>136</v>
      </c>
      <c r="B66" s="27">
        <v>0</v>
      </c>
      <c r="C66" s="27">
        <v>1000000</v>
      </c>
      <c r="D66" s="27">
        <v>18035000</v>
      </c>
      <c r="E66" s="27">
        <v>0</v>
      </c>
      <c r="F66" s="27">
        <v>4000000</v>
      </c>
      <c r="G66" s="27">
        <v>4000000</v>
      </c>
      <c r="H66" s="27">
        <v>838000</v>
      </c>
      <c r="I66" s="27">
        <v>25000</v>
      </c>
      <c r="J66" s="27">
        <v>4000000</v>
      </c>
      <c r="K66" s="27">
        <v>1650000</v>
      </c>
      <c r="L66" s="27">
        <v>0</v>
      </c>
      <c r="M66" s="27">
        <v>1000000</v>
      </c>
      <c r="N66" s="27">
        <v>3000000</v>
      </c>
      <c r="O66" s="27">
        <v>4420000</v>
      </c>
      <c r="P66" s="27">
        <v>1000000</v>
      </c>
      <c r="Q66" s="27">
        <v>2000000</v>
      </c>
      <c r="R66" s="27">
        <v>18325000</v>
      </c>
      <c r="S66" s="27">
        <v>1100000</v>
      </c>
      <c r="T66" s="27">
        <v>6053000</v>
      </c>
      <c r="U66" s="27">
        <v>0</v>
      </c>
      <c r="V66" s="27">
        <v>0</v>
      </c>
      <c r="W66" s="27">
        <v>0</v>
      </c>
      <c r="X66" s="27">
        <v>0</v>
      </c>
      <c r="Y66" s="27">
        <v>2700000</v>
      </c>
      <c r="Z66" s="27">
        <v>30507522</v>
      </c>
      <c r="AA66" s="27">
        <v>0</v>
      </c>
      <c r="AB66" s="27">
        <v>53997000</v>
      </c>
      <c r="AC66" s="27">
        <v>1000000</v>
      </c>
      <c r="AD66" s="27">
        <v>4000000</v>
      </c>
      <c r="AE66" s="27">
        <v>4700000</v>
      </c>
      <c r="AF66" s="27">
        <v>0</v>
      </c>
      <c r="AG66" s="9"/>
      <c r="AH66" s="9"/>
      <c r="AI66" s="9"/>
      <c r="AJ66" s="9"/>
      <c r="AK66" s="9"/>
      <c r="AL66" s="9"/>
      <c r="AM66" s="9"/>
      <c r="AN66" s="10"/>
    </row>
    <row r="67" spans="1:40" ht="9.75">
      <c r="A67" s="20" t="s">
        <v>137</v>
      </c>
      <c r="B67" s="27">
        <v>85315300</v>
      </c>
      <c r="C67" s="27">
        <v>11317290</v>
      </c>
      <c r="D67" s="27">
        <v>41587000</v>
      </c>
      <c r="E67" s="27">
        <v>0</v>
      </c>
      <c r="F67" s="27">
        <v>15000000</v>
      </c>
      <c r="G67" s="27">
        <v>7250000</v>
      </c>
      <c r="H67" s="27">
        <v>13937000</v>
      </c>
      <c r="I67" s="27">
        <v>51772000</v>
      </c>
      <c r="J67" s="27">
        <v>37614000</v>
      </c>
      <c r="K67" s="27">
        <v>14347826</v>
      </c>
      <c r="L67" s="27">
        <v>0</v>
      </c>
      <c r="M67" s="27">
        <v>4000000</v>
      </c>
      <c r="N67" s="27">
        <v>10000000</v>
      </c>
      <c r="O67" s="27">
        <v>36619000</v>
      </c>
      <c r="P67" s="27">
        <v>56450000</v>
      </c>
      <c r="Q67" s="27">
        <v>0</v>
      </c>
      <c r="R67" s="27">
        <v>0</v>
      </c>
      <c r="S67" s="27">
        <v>7500000</v>
      </c>
      <c r="T67" s="27">
        <v>7500000</v>
      </c>
      <c r="U67" s="27">
        <v>0</v>
      </c>
      <c r="V67" s="27">
        <v>20934200</v>
      </c>
      <c r="W67" s="27">
        <v>4000000</v>
      </c>
      <c r="X67" s="27">
        <v>4000000</v>
      </c>
      <c r="Y67" s="27">
        <v>5000000</v>
      </c>
      <c r="Z67" s="27">
        <v>33646253</v>
      </c>
      <c r="AA67" s="27">
        <v>0</v>
      </c>
      <c r="AB67" s="27">
        <v>55932140</v>
      </c>
      <c r="AC67" s="27">
        <v>12500000</v>
      </c>
      <c r="AD67" s="27">
        <v>26166000</v>
      </c>
      <c r="AE67" s="27">
        <v>26279665</v>
      </c>
      <c r="AF67" s="27">
        <v>0</v>
      </c>
      <c r="AG67" s="9"/>
      <c r="AH67" s="9"/>
      <c r="AI67" s="9"/>
      <c r="AJ67" s="9"/>
      <c r="AK67" s="9"/>
      <c r="AL67" s="9"/>
      <c r="AM67" s="9"/>
      <c r="AN67" s="10"/>
    </row>
    <row r="68" spans="1:40" ht="9.75">
      <c r="A68" s="20" t="s">
        <v>138</v>
      </c>
      <c r="B68" s="27">
        <v>15360500</v>
      </c>
      <c r="C68" s="27">
        <v>33682710</v>
      </c>
      <c r="D68" s="27">
        <v>13713000</v>
      </c>
      <c r="E68" s="27">
        <v>0</v>
      </c>
      <c r="F68" s="27">
        <v>7487000</v>
      </c>
      <c r="G68" s="27">
        <v>8232000</v>
      </c>
      <c r="H68" s="27">
        <v>0</v>
      </c>
      <c r="I68" s="27">
        <v>4426909</v>
      </c>
      <c r="J68" s="27">
        <v>0</v>
      </c>
      <c r="K68" s="27">
        <v>9000000</v>
      </c>
      <c r="L68" s="27">
        <v>0</v>
      </c>
      <c r="M68" s="27">
        <v>0</v>
      </c>
      <c r="N68" s="27">
        <v>10780600</v>
      </c>
      <c r="O68" s="27">
        <v>0</v>
      </c>
      <c r="P68" s="27">
        <v>0</v>
      </c>
      <c r="Q68" s="27">
        <v>5500000</v>
      </c>
      <c r="R68" s="27">
        <v>6053050</v>
      </c>
      <c r="S68" s="27">
        <v>0</v>
      </c>
      <c r="T68" s="27">
        <v>3027000</v>
      </c>
      <c r="U68" s="27">
        <v>0</v>
      </c>
      <c r="V68" s="27">
        <v>5000000</v>
      </c>
      <c r="W68" s="27">
        <v>6990000</v>
      </c>
      <c r="X68" s="27">
        <v>0</v>
      </c>
      <c r="Y68" s="27">
        <v>7975000</v>
      </c>
      <c r="Z68" s="27">
        <v>6971306</v>
      </c>
      <c r="AA68" s="27">
        <v>0</v>
      </c>
      <c r="AB68" s="27">
        <v>37800855</v>
      </c>
      <c r="AC68" s="27">
        <v>19210000</v>
      </c>
      <c r="AD68" s="27">
        <v>0</v>
      </c>
      <c r="AE68" s="27">
        <v>11009332</v>
      </c>
      <c r="AF68" s="27">
        <v>0</v>
      </c>
      <c r="AG68" s="9"/>
      <c r="AH68" s="9"/>
      <c r="AI68" s="9"/>
      <c r="AJ68" s="9"/>
      <c r="AK68" s="9"/>
      <c r="AL68" s="9"/>
      <c r="AM68" s="9"/>
      <c r="AN68" s="10"/>
    </row>
    <row r="69" spans="1:40" ht="9.75">
      <c r="A69" s="20" t="s">
        <v>139</v>
      </c>
      <c r="B69" s="27">
        <v>0</v>
      </c>
      <c r="C69" s="27">
        <v>0</v>
      </c>
      <c r="D69" s="27">
        <v>0</v>
      </c>
      <c r="E69" s="27">
        <v>0</v>
      </c>
      <c r="F69" s="27">
        <v>100000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22000</v>
      </c>
      <c r="P69" s="27">
        <v>0</v>
      </c>
      <c r="Q69" s="27">
        <v>0</v>
      </c>
      <c r="R69" s="27">
        <v>0</v>
      </c>
      <c r="S69" s="27">
        <v>0</v>
      </c>
      <c r="T69" s="27">
        <v>1919000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4000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9"/>
      <c r="AH69" s="9"/>
      <c r="AI69" s="9"/>
      <c r="AJ69" s="9"/>
      <c r="AK69" s="9"/>
      <c r="AL69" s="9"/>
      <c r="AM69" s="9"/>
      <c r="AN69" s="10"/>
    </row>
    <row r="70" spans="1:40" ht="9.75">
      <c r="A70" s="11" t="s">
        <v>140</v>
      </c>
      <c r="B70" s="15">
        <v>14354000</v>
      </c>
      <c r="C70" s="15">
        <v>31840469</v>
      </c>
      <c r="D70" s="15">
        <v>0</v>
      </c>
      <c r="E70" s="15">
        <v>135000</v>
      </c>
      <c r="F70" s="15">
        <v>0</v>
      </c>
      <c r="G70" s="15">
        <v>3902000</v>
      </c>
      <c r="H70" s="15">
        <v>1000000</v>
      </c>
      <c r="I70" s="15">
        <v>2549091</v>
      </c>
      <c r="J70" s="15">
        <v>2406000</v>
      </c>
      <c r="K70" s="15">
        <v>0</v>
      </c>
      <c r="L70" s="15">
        <v>0</v>
      </c>
      <c r="M70" s="15">
        <v>9862000</v>
      </c>
      <c r="N70" s="15">
        <v>0</v>
      </c>
      <c r="O70" s="15">
        <v>14462100</v>
      </c>
      <c r="P70" s="15">
        <v>0</v>
      </c>
      <c r="Q70" s="15">
        <v>8426000</v>
      </c>
      <c r="R70" s="15">
        <v>8918509</v>
      </c>
      <c r="S70" s="15">
        <v>9724000</v>
      </c>
      <c r="T70" s="15">
        <v>12527000</v>
      </c>
      <c r="U70" s="15">
        <v>0</v>
      </c>
      <c r="V70" s="15">
        <v>0</v>
      </c>
      <c r="W70" s="15">
        <v>3577000</v>
      </c>
      <c r="X70" s="15">
        <v>15546000</v>
      </c>
      <c r="Y70" s="15">
        <v>0</v>
      </c>
      <c r="Z70" s="15">
        <v>13792667</v>
      </c>
      <c r="AA70" s="15">
        <v>589600</v>
      </c>
      <c r="AB70" s="15">
        <v>169746808</v>
      </c>
      <c r="AC70" s="15">
        <v>0</v>
      </c>
      <c r="AD70" s="15">
        <v>0</v>
      </c>
      <c r="AE70" s="15">
        <v>12383427</v>
      </c>
      <c r="AF70" s="15">
        <v>4253800</v>
      </c>
      <c r="AG70" s="9"/>
      <c r="AH70" s="9"/>
      <c r="AI70" s="9"/>
      <c r="AJ70" s="9"/>
      <c r="AK70" s="9"/>
      <c r="AL70" s="9"/>
      <c r="AM70" s="9"/>
      <c r="AN70" s="10"/>
    </row>
    <row r="71" spans="1:40" ht="9.75">
      <c r="A71" s="20" t="s">
        <v>141</v>
      </c>
      <c r="B71" s="27">
        <v>1447000</v>
      </c>
      <c r="C71" s="27">
        <v>1438000</v>
      </c>
      <c r="D71" s="27">
        <v>0</v>
      </c>
      <c r="E71" s="27">
        <v>135000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8917203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70277</v>
      </c>
      <c r="AA71" s="27">
        <v>589600</v>
      </c>
      <c r="AB71" s="27">
        <v>5000000</v>
      </c>
      <c r="AC71" s="27">
        <v>0</v>
      </c>
      <c r="AD71" s="27">
        <v>0</v>
      </c>
      <c r="AE71" s="27">
        <v>582000</v>
      </c>
      <c r="AF71" s="27">
        <v>3467000</v>
      </c>
      <c r="AG71" s="9"/>
      <c r="AH71" s="9"/>
      <c r="AI71" s="9"/>
      <c r="AJ71" s="9"/>
      <c r="AK71" s="9"/>
      <c r="AL71" s="9"/>
      <c r="AM71" s="9"/>
      <c r="AN71" s="10"/>
    </row>
    <row r="72" spans="1:40" ht="9.75">
      <c r="A72" s="20" t="s">
        <v>142</v>
      </c>
      <c r="B72" s="27">
        <v>12907000</v>
      </c>
      <c r="C72" s="27">
        <v>30327469</v>
      </c>
      <c r="D72" s="27">
        <v>0</v>
      </c>
      <c r="E72" s="27">
        <v>0</v>
      </c>
      <c r="F72" s="27">
        <v>0</v>
      </c>
      <c r="G72" s="27">
        <v>3902000</v>
      </c>
      <c r="H72" s="27">
        <v>1000000</v>
      </c>
      <c r="I72" s="27">
        <v>2549091</v>
      </c>
      <c r="J72" s="27">
        <v>2406000</v>
      </c>
      <c r="K72" s="27">
        <v>0</v>
      </c>
      <c r="L72" s="27">
        <v>0</v>
      </c>
      <c r="M72" s="27">
        <v>9862000</v>
      </c>
      <c r="N72" s="27">
        <v>0</v>
      </c>
      <c r="O72" s="27">
        <v>14462100</v>
      </c>
      <c r="P72" s="27">
        <v>0</v>
      </c>
      <c r="Q72" s="27">
        <v>8426000</v>
      </c>
      <c r="R72" s="27">
        <v>1306</v>
      </c>
      <c r="S72" s="27">
        <v>9724000</v>
      </c>
      <c r="T72" s="27">
        <v>12527000</v>
      </c>
      <c r="U72" s="27">
        <v>0</v>
      </c>
      <c r="V72" s="27">
        <v>0</v>
      </c>
      <c r="W72" s="27">
        <v>3577000</v>
      </c>
      <c r="X72" s="27">
        <v>15546000</v>
      </c>
      <c r="Y72" s="27">
        <v>0</v>
      </c>
      <c r="Z72" s="27">
        <v>13722390</v>
      </c>
      <c r="AA72" s="27">
        <v>0</v>
      </c>
      <c r="AB72" s="27">
        <v>164746808</v>
      </c>
      <c r="AC72" s="27">
        <v>0</v>
      </c>
      <c r="AD72" s="27">
        <v>0</v>
      </c>
      <c r="AE72" s="27">
        <v>11801427</v>
      </c>
      <c r="AF72" s="27">
        <v>0</v>
      </c>
      <c r="AG72" s="9"/>
      <c r="AH72" s="9"/>
      <c r="AI72" s="9"/>
      <c r="AJ72" s="9"/>
      <c r="AK72" s="9"/>
      <c r="AL72" s="9"/>
      <c r="AM72" s="9"/>
      <c r="AN72" s="10"/>
    </row>
    <row r="73" spans="1:40" ht="9.75">
      <c r="A73" s="20" t="s">
        <v>143</v>
      </c>
      <c r="B73" s="27">
        <v>0</v>
      </c>
      <c r="C73" s="27">
        <v>75000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786800</v>
      </c>
      <c r="AG73" s="9"/>
      <c r="AH73" s="9"/>
      <c r="AI73" s="9"/>
      <c r="AJ73" s="9"/>
      <c r="AK73" s="9"/>
      <c r="AL73" s="9"/>
      <c r="AM73" s="9"/>
      <c r="AN73" s="10"/>
    </row>
    <row r="74" spans="1:40" ht="9.75">
      <c r="A74" s="11" t="s">
        <v>144</v>
      </c>
      <c r="B74" s="15">
        <v>2094758</v>
      </c>
      <c r="C74" s="15">
        <v>2619500</v>
      </c>
      <c r="D74" s="15">
        <v>0</v>
      </c>
      <c r="E74" s="15">
        <v>508000</v>
      </c>
      <c r="F74" s="15">
        <v>72200</v>
      </c>
      <c r="G74" s="15">
        <v>0</v>
      </c>
      <c r="H74" s="15">
        <v>0</v>
      </c>
      <c r="I74" s="15">
        <v>365000</v>
      </c>
      <c r="J74" s="15">
        <v>0</v>
      </c>
      <c r="K74" s="15">
        <v>150000</v>
      </c>
      <c r="L74" s="15">
        <v>2755140</v>
      </c>
      <c r="M74" s="15">
        <v>0</v>
      </c>
      <c r="N74" s="15">
        <v>1534776</v>
      </c>
      <c r="O74" s="15">
        <v>2707250</v>
      </c>
      <c r="P74" s="15">
        <v>13847000</v>
      </c>
      <c r="Q74" s="15">
        <v>0</v>
      </c>
      <c r="R74" s="15">
        <v>70000</v>
      </c>
      <c r="S74" s="15">
        <v>0</v>
      </c>
      <c r="T74" s="15">
        <v>0</v>
      </c>
      <c r="U74" s="15">
        <v>1650000</v>
      </c>
      <c r="V74" s="15">
        <v>500000</v>
      </c>
      <c r="W74" s="15">
        <v>0</v>
      </c>
      <c r="X74" s="15">
        <v>1283000</v>
      </c>
      <c r="Y74" s="15">
        <v>1200000</v>
      </c>
      <c r="Z74" s="15">
        <v>17220650</v>
      </c>
      <c r="AA74" s="15">
        <v>2315000</v>
      </c>
      <c r="AB74" s="15">
        <v>7000000</v>
      </c>
      <c r="AC74" s="15">
        <v>0</v>
      </c>
      <c r="AD74" s="15">
        <v>0</v>
      </c>
      <c r="AE74" s="15">
        <v>808000</v>
      </c>
      <c r="AF74" s="15">
        <v>170350</v>
      </c>
      <c r="AG74" s="9"/>
      <c r="AH74" s="9"/>
      <c r="AI74" s="9"/>
      <c r="AJ74" s="9"/>
      <c r="AK74" s="9"/>
      <c r="AL74" s="9"/>
      <c r="AM74" s="9"/>
      <c r="AN74" s="10"/>
    </row>
    <row r="75" spans="1:40" ht="9.75">
      <c r="A75" s="11" t="s">
        <v>145</v>
      </c>
      <c r="B75" s="15">
        <v>3410000</v>
      </c>
      <c r="C75" s="15">
        <v>19716248</v>
      </c>
      <c r="D75" s="15">
        <v>2147000</v>
      </c>
      <c r="E75" s="15">
        <v>70000</v>
      </c>
      <c r="F75" s="15">
        <v>2500</v>
      </c>
      <c r="G75" s="15">
        <v>0</v>
      </c>
      <c r="H75" s="15">
        <v>4370000</v>
      </c>
      <c r="I75" s="15">
        <v>3065000</v>
      </c>
      <c r="J75" s="15">
        <v>0</v>
      </c>
      <c r="K75" s="15">
        <v>2358261</v>
      </c>
      <c r="L75" s="15">
        <v>65000</v>
      </c>
      <c r="M75" s="15">
        <v>0</v>
      </c>
      <c r="N75" s="15">
        <v>342100</v>
      </c>
      <c r="O75" s="15">
        <v>205700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400000</v>
      </c>
      <c r="Z75" s="15">
        <v>2007805</v>
      </c>
      <c r="AA75" s="15">
        <v>0</v>
      </c>
      <c r="AB75" s="15">
        <v>4764727</v>
      </c>
      <c r="AC75" s="15">
        <v>0</v>
      </c>
      <c r="AD75" s="15">
        <v>0</v>
      </c>
      <c r="AE75" s="15">
        <v>13710750</v>
      </c>
      <c r="AF75" s="15">
        <v>3601500</v>
      </c>
      <c r="AG75" s="9"/>
      <c r="AH75" s="9"/>
      <c r="AI75" s="9"/>
      <c r="AJ75" s="9"/>
      <c r="AK75" s="9"/>
      <c r="AL75" s="9"/>
      <c r="AM75" s="9"/>
      <c r="AN75" s="10"/>
    </row>
    <row r="76" spans="1:40" ht="9.75">
      <c r="A76" s="11" t="s">
        <v>146</v>
      </c>
      <c r="B76" s="15">
        <v>0</v>
      </c>
      <c r="C76" s="15">
        <v>0</v>
      </c>
      <c r="D76" s="15">
        <v>0</v>
      </c>
      <c r="E76" s="15">
        <v>57000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4000000</v>
      </c>
      <c r="AC76" s="15">
        <v>0</v>
      </c>
      <c r="AD76" s="15">
        <v>0</v>
      </c>
      <c r="AE76" s="15">
        <v>0</v>
      </c>
      <c r="AF76" s="15">
        <v>24000</v>
      </c>
      <c r="AG76" s="9"/>
      <c r="AH76" s="9"/>
      <c r="AI76" s="9"/>
      <c r="AJ76" s="9"/>
      <c r="AK76" s="9"/>
      <c r="AL76" s="9"/>
      <c r="AM76" s="9"/>
      <c r="AN76" s="10"/>
    </row>
    <row r="77" spans="1:40" ht="9.75">
      <c r="A77" s="11" t="s">
        <v>147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9"/>
      <c r="AH77" s="9"/>
      <c r="AI77" s="9"/>
      <c r="AJ77" s="9"/>
      <c r="AK77" s="9"/>
      <c r="AL77" s="9"/>
      <c r="AM77" s="9"/>
      <c r="AN77" s="10"/>
    </row>
    <row r="78" spans="1:40" ht="9.75">
      <c r="A78" s="13" t="s">
        <v>135</v>
      </c>
      <c r="B78" s="29">
        <f>IF(B42=0,0,B65*100/B42)</f>
        <v>83.52442790722309</v>
      </c>
      <c r="C78" s="29">
        <f aca="true" t="shared" si="40" ref="C78:AF78">IF(C42=0,0,C65*100/C42)</f>
        <v>45.91908276991534</v>
      </c>
      <c r="D78" s="29">
        <f t="shared" si="40"/>
        <v>97.15561325879017</v>
      </c>
      <c r="E78" s="29">
        <f t="shared" si="40"/>
        <v>0</v>
      </c>
      <c r="F78" s="29">
        <f t="shared" si="40"/>
        <v>99.71982281699967</v>
      </c>
      <c r="G78" s="29">
        <f t="shared" si="40"/>
        <v>83.31337666780705</v>
      </c>
      <c r="H78" s="29">
        <f t="shared" si="40"/>
        <v>73.34326135517499</v>
      </c>
      <c r="I78" s="29">
        <f t="shared" si="40"/>
        <v>90.38777711685931</v>
      </c>
      <c r="J78" s="29">
        <f t="shared" si="40"/>
        <v>94.53430258973194</v>
      </c>
      <c r="K78" s="29">
        <f t="shared" si="40"/>
        <v>90.88106934294217</v>
      </c>
      <c r="L78" s="29">
        <f t="shared" si="40"/>
        <v>0</v>
      </c>
      <c r="M78" s="29">
        <f t="shared" si="40"/>
        <v>33.64284753061499</v>
      </c>
      <c r="N78" s="29">
        <f t="shared" si="40"/>
        <v>92.68487671975217</v>
      </c>
      <c r="O78" s="29">
        <f t="shared" si="40"/>
        <v>70.26655634663877</v>
      </c>
      <c r="P78" s="29">
        <f t="shared" si="40"/>
        <v>80.57842545969676</v>
      </c>
      <c r="Q78" s="29">
        <f t="shared" si="40"/>
        <v>47.09280421951526</v>
      </c>
      <c r="R78" s="29">
        <f t="shared" si="40"/>
        <v>73.06132466341525</v>
      </c>
      <c r="S78" s="29">
        <f t="shared" si="40"/>
        <v>46.932984064614715</v>
      </c>
      <c r="T78" s="29">
        <f t="shared" si="40"/>
        <v>59.62418616644105</v>
      </c>
      <c r="U78" s="29">
        <f t="shared" si="40"/>
        <v>0</v>
      </c>
      <c r="V78" s="29">
        <f t="shared" si="40"/>
        <v>98.10851094415568</v>
      </c>
      <c r="W78" s="29">
        <f t="shared" si="40"/>
        <v>75.44449783757808</v>
      </c>
      <c r="X78" s="29">
        <f t="shared" si="40"/>
        <v>19.203994430841615</v>
      </c>
      <c r="Y78" s="29">
        <f t="shared" si="40"/>
        <v>90.73806078147612</v>
      </c>
      <c r="Z78" s="29">
        <f t="shared" si="40"/>
        <v>68.294711821157</v>
      </c>
      <c r="AA78" s="29">
        <f t="shared" si="40"/>
        <v>0</v>
      </c>
      <c r="AB78" s="29">
        <f t="shared" si="40"/>
        <v>44.33120775792861</v>
      </c>
      <c r="AC78" s="29">
        <f t="shared" si="40"/>
        <v>100</v>
      </c>
      <c r="AD78" s="29">
        <f t="shared" si="40"/>
        <v>100</v>
      </c>
      <c r="AE78" s="29">
        <f t="shared" si="40"/>
        <v>60.94974807658235</v>
      </c>
      <c r="AF78" s="29">
        <f t="shared" si="40"/>
        <v>0</v>
      </c>
      <c r="AG78" s="9"/>
      <c r="AH78" s="9"/>
      <c r="AI78" s="9"/>
      <c r="AJ78" s="9"/>
      <c r="AK78" s="9"/>
      <c r="AL78" s="9"/>
      <c r="AM78" s="9"/>
      <c r="AN78" s="10"/>
    </row>
    <row r="79" spans="1:40" ht="9.75">
      <c r="A79" s="20" t="s">
        <v>148</v>
      </c>
      <c r="B79" s="21">
        <f>IF(B42=0,0,B66*100/B42)</f>
        <v>0</v>
      </c>
      <c r="C79" s="21">
        <f aca="true" t="shared" si="41" ref="C79:AF79">IF(C42=0,0,C66*100/C42)</f>
        <v>0.9982409297807682</v>
      </c>
      <c r="D79" s="21">
        <f t="shared" si="41"/>
        <v>23.893113589994964</v>
      </c>
      <c r="E79" s="21">
        <f t="shared" si="41"/>
        <v>0</v>
      </c>
      <c r="F79" s="21">
        <f t="shared" si="41"/>
        <v>15.002794270432869</v>
      </c>
      <c r="G79" s="21">
        <f t="shared" si="41"/>
        <v>17.105713308244955</v>
      </c>
      <c r="H79" s="21">
        <f t="shared" si="41"/>
        <v>4.159841151650534</v>
      </c>
      <c r="I79" s="21">
        <f t="shared" si="41"/>
        <v>0.04019098757294664</v>
      </c>
      <c r="J79" s="21">
        <f t="shared" si="41"/>
        <v>9.086778736937756</v>
      </c>
      <c r="K79" s="21">
        <f t="shared" si="41"/>
        <v>5.998672221170536</v>
      </c>
      <c r="L79" s="21">
        <f t="shared" si="41"/>
        <v>0</v>
      </c>
      <c r="M79" s="21">
        <f t="shared" si="41"/>
        <v>6.728569506122998</v>
      </c>
      <c r="N79" s="21">
        <f t="shared" si="41"/>
        <v>11.69249851388344</v>
      </c>
      <c r="O79" s="21">
        <f t="shared" si="41"/>
        <v>7.56382404354846</v>
      </c>
      <c r="P79" s="21">
        <f t="shared" si="41"/>
        <v>1.4025835589155224</v>
      </c>
      <c r="Q79" s="21">
        <f t="shared" si="41"/>
        <v>12.558081125204069</v>
      </c>
      <c r="R79" s="21">
        <f t="shared" si="41"/>
        <v>54.92025713529525</v>
      </c>
      <c r="S79" s="21">
        <f t="shared" si="41"/>
        <v>6.003056101287928</v>
      </c>
      <c r="T79" s="21">
        <f t="shared" si="41"/>
        <v>19.50944369238703</v>
      </c>
      <c r="U79" s="21">
        <f t="shared" si="41"/>
        <v>0</v>
      </c>
      <c r="V79" s="21">
        <f t="shared" si="41"/>
        <v>0</v>
      </c>
      <c r="W79" s="21">
        <f t="shared" si="41"/>
        <v>0</v>
      </c>
      <c r="X79" s="21">
        <f t="shared" si="41"/>
        <v>0</v>
      </c>
      <c r="Y79" s="21">
        <f t="shared" si="41"/>
        <v>15.629522431259044</v>
      </c>
      <c r="Z79" s="21">
        <f t="shared" si="41"/>
        <v>29.291850732158437</v>
      </c>
      <c r="AA79" s="21">
        <f t="shared" si="41"/>
        <v>0</v>
      </c>
      <c r="AB79" s="21">
        <f t="shared" si="41"/>
        <v>16.20356262318205</v>
      </c>
      <c r="AC79" s="21">
        <f t="shared" si="41"/>
        <v>3.0571690614490983</v>
      </c>
      <c r="AD79" s="21">
        <f t="shared" si="41"/>
        <v>13.259961546111516</v>
      </c>
      <c r="AE79" s="21">
        <f t="shared" si="41"/>
        <v>6.822354341065519</v>
      </c>
      <c r="AF79" s="21">
        <f t="shared" si="41"/>
        <v>0</v>
      </c>
      <c r="AG79" s="9"/>
      <c r="AH79" s="9"/>
      <c r="AI79" s="9"/>
      <c r="AJ79" s="9"/>
      <c r="AK79" s="9"/>
      <c r="AL79" s="9"/>
      <c r="AM79" s="9"/>
      <c r="AN79" s="10"/>
    </row>
    <row r="80" spans="1:40" ht="9.75">
      <c r="A80" s="20" t="s">
        <v>149</v>
      </c>
      <c r="B80" s="21">
        <f>IF(B42=0,0,B67*100/B42)</f>
        <v>70.78077973289619</v>
      </c>
      <c r="C80" s="21">
        <f aca="true" t="shared" si="42" ref="C80:AF80">IF(C42=0,0,C67*100/C42)</f>
        <v>11.29738209219859</v>
      </c>
      <c r="D80" s="21">
        <f t="shared" si="42"/>
        <v>55.095254497761054</v>
      </c>
      <c r="E80" s="21">
        <f t="shared" si="42"/>
        <v>0</v>
      </c>
      <c r="F80" s="21">
        <f t="shared" si="42"/>
        <v>56.26047851412326</v>
      </c>
      <c r="G80" s="21">
        <f t="shared" si="42"/>
        <v>31.00410537119398</v>
      </c>
      <c r="H80" s="21">
        <f t="shared" si="42"/>
        <v>69.18342020352445</v>
      </c>
      <c r="I80" s="21">
        <f t="shared" si="42"/>
        <v>83.23071234506374</v>
      </c>
      <c r="J80" s="21">
        <f t="shared" si="42"/>
        <v>85.44752385279419</v>
      </c>
      <c r="K80" s="21">
        <f t="shared" si="42"/>
        <v>52.16236682447779</v>
      </c>
      <c r="L80" s="21">
        <f t="shared" si="42"/>
        <v>0</v>
      </c>
      <c r="M80" s="21">
        <f t="shared" si="42"/>
        <v>26.914278024491992</v>
      </c>
      <c r="N80" s="21">
        <f t="shared" si="42"/>
        <v>38.97499504627813</v>
      </c>
      <c r="O80" s="21">
        <f t="shared" si="42"/>
        <v>62.665084310113365</v>
      </c>
      <c r="P80" s="21">
        <f t="shared" si="42"/>
        <v>79.17584190078124</v>
      </c>
      <c r="Q80" s="21">
        <f t="shared" si="42"/>
        <v>0</v>
      </c>
      <c r="R80" s="21">
        <f t="shared" si="42"/>
        <v>0</v>
      </c>
      <c r="S80" s="21">
        <f t="shared" si="42"/>
        <v>40.92992796332678</v>
      </c>
      <c r="T80" s="21">
        <f t="shared" si="42"/>
        <v>24.173274028234385</v>
      </c>
      <c r="U80" s="21">
        <f t="shared" si="42"/>
        <v>0</v>
      </c>
      <c r="V80" s="21">
        <f t="shared" si="42"/>
        <v>79.19362038571245</v>
      </c>
      <c r="W80" s="21">
        <f t="shared" si="42"/>
        <v>27.459325873549805</v>
      </c>
      <c r="X80" s="21">
        <f t="shared" si="42"/>
        <v>19.203994430841615</v>
      </c>
      <c r="Y80" s="21">
        <f t="shared" si="42"/>
        <v>28.94356005788712</v>
      </c>
      <c r="Z80" s="21">
        <f t="shared" si="42"/>
        <v>32.30550880443315</v>
      </c>
      <c r="AA80" s="21">
        <f t="shared" si="42"/>
        <v>0</v>
      </c>
      <c r="AB80" s="21">
        <f t="shared" si="42"/>
        <v>16.7842645543009</v>
      </c>
      <c r="AC80" s="21">
        <f t="shared" si="42"/>
        <v>38.21461326811372</v>
      </c>
      <c r="AD80" s="21">
        <f t="shared" si="42"/>
        <v>86.74003845388849</v>
      </c>
      <c r="AE80" s="21">
        <f t="shared" si="42"/>
        <v>38.146635445637784</v>
      </c>
      <c r="AF80" s="21">
        <f t="shared" si="42"/>
        <v>0</v>
      </c>
      <c r="AG80" s="9"/>
      <c r="AH80" s="9"/>
      <c r="AI80" s="9"/>
      <c r="AJ80" s="9"/>
      <c r="AK80" s="9"/>
      <c r="AL80" s="9"/>
      <c r="AM80" s="9"/>
      <c r="AN80" s="10"/>
    </row>
    <row r="81" spans="1:40" ht="9.75">
      <c r="A81" s="20" t="s">
        <v>150</v>
      </c>
      <c r="B81" s="21">
        <f>IF(B42=0,0,B68*100/B42)</f>
        <v>12.743648174326902</v>
      </c>
      <c r="C81" s="21">
        <f aca="true" t="shared" si="43" ref="C81:AF81">IF(C42=0,0,C68*100/C42)</f>
        <v>33.62345974793598</v>
      </c>
      <c r="D81" s="21">
        <f t="shared" si="43"/>
        <v>18.167245171034153</v>
      </c>
      <c r="E81" s="21">
        <f t="shared" si="43"/>
        <v>0</v>
      </c>
      <c r="F81" s="21">
        <f t="shared" si="43"/>
        <v>28.08148017568272</v>
      </c>
      <c r="G81" s="21">
        <f t="shared" si="43"/>
        <v>35.20355798836812</v>
      </c>
      <c r="H81" s="21">
        <f t="shared" si="43"/>
        <v>0</v>
      </c>
      <c r="I81" s="21">
        <f t="shared" si="43"/>
        <v>7.1168737842226255</v>
      </c>
      <c r="J81" s="21">
        <f t="shared" si="43"/>
        <v>0</v>
      </c>
      <c r="K81" s="21">
        <f t="shared" si="43"/>
        <v>32.72003029729383</v>
      </c>
      <c r="L81" s="21">
        <f t="shared" si="43"/>
        <v>0</v>
      </c>
      <c r="M81" s="21">
        <f t="shared" si="43"/>
        <v>0</v>
      </c>
      <c r="N81" s="21">
        <f t="shared" si="43"/>
        <v>42.0173831595906</v>
      </c>
      <c r="O81" s="21">
        <f t="shared" si="43"/>
        <v>0</v>
      </c>
      <c r="P81" s="21">
        <f t="shared" si="43"/>
        <v>0</v>
      </c>
      <c r="Q81" s="21">
        <f t="shared" si="43"/>
        <v>34.53472309431119</v>
      </c>
      <c r="R81" s="21">
        <f t="shared" si="43"/>
        <v>18.141067528119997</v>
      </c>
      <c r="S81" s="21">
        <f t="shared" si="43"/>
        <v>0</v>
      </c>
      <c r="T81" s="21">
        <f t="shared" si="43"/>
        <v>9.756333397795398</v>
      </c>
      <c r="U81" s="21">
        <f t="shared" si="43"/>
        <v>0</v>
      </c>
      <c r="V81" s="21">
        <f t="shared" si="43"/>
        <v>18.91489055844323</v>
      </c>
      <c r="W81" s="21">
        <f t="shared" si="43"/>
        <v>47.98517196402828</v>
      </c>
      <c r="X81" s="21">
        <f t="shared" si="43"/>
        <v>0</v>
      </c>
      <c r="Y81" s="21">
        <f t="shared" si="43"/>
        <v>46.164978292329955</v>
      </c>
      <c r="Z81" s="21">
        <f t="shared" si="43"/>
        <v>6.693511677552851</v>
      </c>
      <c r="AA81" s="21">
        <f t="shared" si="43"/>
        <v>0</v>
      </c>
      <c r="AB81" s="21">
        <f t="shared" si="43"/>
        <v>11.343380580445661</v>
      </c>
      <c r="AC81" s="21">
        <f t="shared" si="43"/>
        <v>58.728217670437175</v>
      </c>
      <c r="AD81" s="21">
        <f t="shared" si="43"/>
        <v>0</v>
      </c>
      <c r="AE81" s="21">
        <f t="shared" si="43"/>
        <v>15.980758289879049</v>
      </c>
      <c r="AF81" s="21">
        <f t="shared" si="43"/>
        <v>0</v>
      </c>
      <c r="AG81" s="9"/>
      <c r="AH81" s="9"/>
      <c r="AI81" s="9"/>
      <c r="AJ81" s="9"/>
      <c r="AK81" s="9"/>
      <c r="AL81" s="9"/>
      <c r="AM81" s="9"/>
      <c r="AN81" s="10"/>
    </row>
    <row r="82" spans="1:40" ht="9.75">
      <c r="A82" s="20" t="s">
        <v>151</v>
      </c>
      <c r="B82" s="21">
        <f>IF(B42=0,0,B69*100/B42)</f>
        <v>0</v>
      </c>
      <c r="C82" s="21">
        <f aca="true" t="shared" si="44" ref="C82:AF82">IF(C42=0,0,C69*100/C42)</f>
        <v>0</v>
      </c>
      <c r="D82" s="21">
        <f t="shared" si="44"/>
        <v>0</v>
      </c>
      <c r="E82" s="21">
        <f t="shared" si="44"/>
        <v>0</v>
      </c>
      <c r="F82" s="21">
        <f t="shared" si="44"/>
        <v>0.3750698567608217</v>
      </c>
      <c r="G82" s="21">
        <f t="shared" si="44"/>
        <v>0</v>
      </c>
      <c r="H82" s="21">
        <f t="shared" si="44"/>
        <v>0</v>
      </c>
      <c r="I82" s="21">
        <f t="shared" si="44"/>
        <v>0</v>
      </c>
      <c r="J82" s="21">
        <f t="shared" si="44"/>
        <v>0</v>
      </c>
      <c r="K82" s="21">
        <f t="shared" si="44"/>
        <v>0</v>
      </c>
      <c r="L82" s="21">
        <f t="shared" si="44"/>
        <v>0</v>
      </c>
      <c r="M82" s="21">
        <f t="shared" si="44"/>
        <v>0</v>
      </c>
      <c r="N82" s="21">
        <f t="shared" si="44"/>
        <v>0</v>
      </c>
      <c r="O82" s="21">
        <f t="shared" si="44"/>
        <v>0.037647992976938036</v>
      </c>
      <c r="P82" s="21">
        <f t="shared" si="44"/>
        <v>0</v>
      </c>
      <c r="Q82" s="21">
        <f t="shared" si="44"/>
        <v>0</v>
      </c>
      <c r="R82" s="21">
        <f t="shared" si="44"/>
        <v>0</v>
      </c>
      <c r="S82" s="21">
        <f t="shared" si="44"/>
        <v>0</v>
      </c>
      <c r="T82" s="21">
        <f t="shared" si="44"/>
        <v>6.185135048024238</v>
      </c>
      <c r="U82" s="21">
        <f t="shared" si="44"/>
        <v>0</v>
      </c>
      <c r="V82" s="21">
        <f t="shared" si="44"/>
        <v>0</v>
      </c>
      <c r="W82" s="21">
        <f t="shared" si="44"/>
        <v>0</v>
      </c>
      <c r="X82" s="21">
        <f t="shared" si="44"/>
        <v>0</v>
      </c>
      <c r="Y82" s="21">
        <f t="shared" si="44"/>
        <v>0</v>
      </c>
      <c r="Z82" s="21">
        <f t="shared" si="44"/>
        <v>0.0038406070125470613</v>
      </c>
      <c r="AA82" s="21">
        <f t="shared" si="44"/>
        <v>0</v>
      </c>
      <c r="AB82" s="21">
        <f t="shared" si="44"/>
        <v>0</v>
      </c>
      <c r="AC82" s="21">
        <f t="shared" si="44"/>
        <v>0</v>
      </c>
      <c r="AD82" s="21">
        <f t="shared" si="44"/>
        <v>0</v>
      </c>
      <c r="AE82" s="21">
        <f t="shared" si="44"/>
        <v>0</v>
      </c>
      <c r="AF82" s="21">
        <f t="shared" si="44"/>
        <v>0</v>
      </c>
      <c r="AG82" s="9"/>
      <c r="AH82" s="9"/>
      <c r="AI82" s="9"/>
      <c r="AJ82" s="9"/>
      <c r="AK82" s="9"/>
      <c r="AL82" s="9"/>
      <c r="AM82" s="9"/>
      <c r="AN82" s="10"/>
    </row>
    <row r="83" spans="1:40" ht="9.75">
      <c r="A83" s="11" t="s">
        <v>140</v>
      </c>
      <c r="B83" s="30">
        <f>IF(B42=0,0,B70*100/B42)</f>
        <v>11.90861794175244</v>
      </c>
      <c r="C83" s="30">
        <f aca="true" t="shared" si="45" ref="C83:AF83">IF(C42=0,0,C70*100/C42)</f>
        <v>31.78445937921573</v>
      </c>
      <c r="D83" s="30">
        <f t="shared" si="45"/>
        <v>0</v>
      </c>
      <c r="E83" s="30">
        <f t="shared" si="45"/>
        <v>17.532467532467532</v>
      </c>
      <c r="F83" s="30">
        <f t="shared" si="45"/>
        <v>0</v>
      </c>
      <c r="G83" s="30">
        <f t="shared" si="45"/>
        <v>16.68662333219295</v>
      </c>
      <c r="H83" s="30">
        <f t="shared" si="45"/>
        <v>4.964010920824026</v>
      </c>
      <c r="I83" s="30">
        <f t="shared" si="45"/>
        <v>4.098019388132405</v>
      </c>
      <c r="J83" s="30">
        <f t="shared" si="45"/>
        <v>5.46569741026806</v>
      </c>
      <c r="K83" s="30">
        <f t="shared" si="45"/>
        <v>0</v>
      </c>
      <c r="L83" s="30">
        <f t="shared" si="45"/>
        <v>0</v>
      </c>
      <c r="M83" s="30">
        <f t="shared" si="45"/>
        <v>66.35715246938501</v>
      </c>
      <c r="N83" s="30">
        <f t="shared" si="45"/>
        <v>0</v>
      </c>
      <c r="O83" s="30">
        <f t="shared" si="45"/>
        <v>24.748592692353437</v>
      </c>
      <c r="P83" s="30">
        <f t="shared" si="45"/>
        <v>0</v>
      </c>
      <c r="Q83" s="30">
        <f t="shared" si="45"/>
        <v>52.90719578048474</v>
      </c>
      <c r="R83" s="30">
        <f t="shared" si="45"/>
        <v>26.728884449846927</v>
      </c>
      <c r="S83" s="30">
        <f t="shared" si="45"/>
        <v>53.067015935385285</v>
      </c>
      <c r="T83" s="30">
        <f t="shared" si="45"/>
        <v>40.37581383355895</v>
      </c>
      <c r="U83" s="30">
        <f t="shared" si="45"/>
        <v>0</v>
      </c>
      <c r="V83" s="30">
        <f t="shared" si="45"/>
        <v>0</v>
      </c>
      <c r="W83" s="30">
        <f t="shared" si="45"/>
        <v>24.555502162421913</v>
      </c>
      <c r="X83" s="30">
        <f t="shared" si="45"/>
        <v>74.63632435546593</v>
      </c>
      <c r="Y83" s="30">
        <f t="shared" si="45"/>
        <v>0</v>
      </c>
      <c r="Z83" s="30">
        <f t="shared" si="45"/>
        <v>13.24305340048161</v>
      </c>
      <c r="AA83" s="30">
        <f t="shared" si="45"/>
        <v>20.298836328582247</v>
      </c>
      <c r="AB83" s="30">
        <f t="shared" si="45"/>
        <v>50.93807125420412</v>
      </c>
      <c r="AC83" s="30">
        <f t="shared" si="45"/>
        <v>0</v>
      </c>
      <c r="AD83" s="30">
        <f t="shared" si="45"/>
        <v>0</v>
      </c>
      <c r="AE83" s="30">
        <f t="shared" si="45"/>
        <v>17.975346159727223</v>
      </c>
      <c r="AF83" s="30">
        <f t="shared" si="45"/>
        <v>52.84453361326269</v>
      </c>
      <c r="AG83" s="9"/>
      <c r="AH83" s="9"/>
      <c r="AI83" s="9"/>
      <c r="AJ83" s="9"/>
      <c r="AK83" s="9"/>
      <c r="AL83" s="9"/>
      <c r="AM83" s="9"/>
      <c r="AN83" s="10"/>
    </row>
    <row r="84" spans="1:40" ht="9.75">
      <c r="A84" s="20" t="s">
        <v>152</v>
      </c>
      <c r="B84" s="21">
        <f>IF(B42=0,0,B71*100/B42)</f>
        <v>1.2004855901989535</v>
      </c>
      <c r="C84" s="21">
        <f aca="true" t="shared" si="46" ref="C84:AF84">IF(C42=0,0,C71*100/C42)</f>
        <v>1.4354704570247447</v>
      </c>
      <c r="D84" s="21">
        <f t="shared" si="46"/>
        <v>0</v>
      </c>
      <c r="E84" s="21">
        <f t="shared" si="46"/>
        <v>17.532467532467532</v>
      </c>
      <c r="F84" s="21">
        <f t="shared" si="46"/>
        <v>0</v>
      </c>
      <c r="G84" s="21">
        <f t="shared" si="46"/>
        <v>0</v>
      </c>
      <c r="H84" s="21">
        <f t="shared" si="46"/>
        <v>0</v>
      </c>
      <c r="I84" s="21">
        <f t="shared" si="46"/>
        <v>0</v>
      </c>
      <c r="J84" s="21">
        <f t="shared" si="46"/>
        <v>0</v>
      </c>
      <c r="K84" s="21">
        <f t="shared" si="46"/>
        <v>0</v>
      </c>
      <c r="L84" s="21">
        <f t="shared" si="46"/>
        <v>0</v>
      </c>
      <c r="M84" s="21">
        <f t="shared" si="46"/>
        <v>0</v>
      </c>
      <c r="N84" s="21">
        <f t="shared" si="46"/>
        <v>0</v>
      </c>
      <c r="O84" s="21">
        <f t="shared" si="46"/>
        <v>0</v>
      </c>
      <c r="P84" s="21">
        <f t="shared" si="46"/>
        <v>0</v>
      </c>
      <c r="Q84" s="21">
        <f t="shared" si="46"/>
        <v>0</v>
      </c>
      <c r="R84" s="21">
        <f t="shared" si="46"/>
        <v>26.724970351302932</v>
      </c>
      <c r="S84" s="21">
        <f t="shared" si="46"/>
        <v>0</v>
      </c>
      <c r="T84" s="21">
        <f t="shared" si="46"/>
        <v>0</v>
      </c>
      <c r="U84" s="21">
        <f t="shared" si="46"/>
        <v>0</v>
      </c>
      <c r="V84" s="21">
        <f t="shared" si="46"/>
        <v>0</v>
      </c>
      <c r="W84" s="21">
        <f t="shared" si="46"/>
        <v>0</v>
      </c>
      <c r="X84" s="21">
        <f t="shared" si="46"/>
        <v>0</v>
      </c>
      <c r="Y84" s="21">
        <f t="shared" si="46"/>
        <v>0</v>
      </c>
      <c r="Z84" s="21">
        <f t="shared" si="46"/>
        <v>0.06747658475519246</v>
      </c>
      <c r="AA84" s="21">
        <f t="shared" si="46"/>
        <v>20.298836328582247</v>
      </c>
      <c r="AB84" s="21">
        <f t="shared" si="46"/>
        <v>1.5004132288073457</v>
      </c>
      <c r="AC84" s="21">
        <f t="shared" si="46"/>
        <v>0</v>
      </c>
      <c r="AD84" s="21">
        <f t="shared" si="46"/>
        <v>0</v>
      </c>
      <c r="AE84" s="21">
        <f t="shared" si="46"/>
        <v>0.8448106864893897</v>
      </c>
      <c r="AF84" s="21">
        <f t="shared" si="46"/>
        <v>43.0701955985664</v>
      </c>
      <c r="AG84" s="9"/>
      <c r="AH84" s="9"/>
      <c r="AI84" s="9"/>
      <c r="AJ84" s="9"/>
      <c r="AK84" s="9"/>
      <c r="AL84" s="9"/>
      <c r="AM84" s="9"/>
      <c r="AN84" s="10"/>
    </row>
    <row r="85" spans="1:40" ht="9.75">
      <c r="A85" s="20" t="s">
        <v>153</v>
      </c>
      <c r="B85" s="21">
        <f>IF(B42=0,0,B72*100/B42)</f>
        <v>10.708132351553486</v>
      </c>
      <c r="C85" s="21">
        <f aca="true" t="shared" si="47" ref="C85:AF85">IF(C42=0,0,C72*100/C42)</f>
        <v>30.274120852457425</v>
      </c>
      <c r="D85" s="21">
        <f t="shared" si="47"/>
        <v>0</v>
      </c>
      <c r="E85" s="21">
        <f t="shared" si="47"/>
        <v>0</v>
      </c>
      <c r="F85" s="21">
        <f t="shared" si="47"/>
        <v>0</v>
      </c>
      <c r="G85" s="21">
        <f t="shared" si="47"/>
        <v>16.68662333219295</v>
      </c>
      <c r="H85" s="21">
        <f t="shared" si="47"/>
        <v>4.964010920824026</v>
      </c>
      <c r="I85" s="21">
        <f t="shared" si="47"/>
        <v>4.098019388132405</v>
      </c>
      <c r="J85" s="21">
        <f t="shared" si="47"/>
        <v>5.46569741026806</v>
      </c>
      <c r="K85" s="21">
        <f t="shared" si="47"/>
        <v>0</v>
      </c>
      <c r="L85" s="21">
        <f t="shared" si="47"/>
        <v>0</v>
      </c>
      <c r="M85" s="21">
        <f t="shared" si="47"/>
        <v>66.35715246938501</v>
      </c>
      <c r="N85" s="21">
        <f t="shared" si="47"/>
        <v>0</v>
      </c>
      <c r="O85" s="21">
        <f t="shared" si="47"/>
        <v>24.748592692353437</v>
      </c>
      <c r="P85" s="21">
        <f t="shared" si="47"/>
        <v>0</v>
      </c>
      <c r="Q85" s="21">
        <f t="shared" si="47"/>
        <v>52.90719578048474</v>
      </c>
      <c r="R85" s="21">
        <f t="shared" si="47"/>
        <v>0.003914098543994303</v>
      </c>
      <c r="S85" s="21">
        <f t="shared" si="47"/>
        <v>53.067015935385285</v>
      </c>
      <c r="T85" s="21">
        <f t="shared" si="47"/>
        <v>40.37581383355895</v>
      </c>
      <c r="U85" s="21">
        <f t="shared" si="47"/>
        <v>0</v>
      </c>
      <c r="V85" s="21">
        <f t="shared" si="47"/>
        <v>0</v>
      </c>
      <c r="W85" s="21">
        <f t="shared" si="47"/>
        <v>24.555502162421913</v>
      </c>
      <c r="X85" s="21">
        <f t="shared" si="47"/>
        <v>74.63632435546593</v>
      </c>
      <c r="Y85" s="21">
        <f t="shared" si="47"/>
        <v>0</v>
      </c>
      <c r="Z85" s="21">
        <f t="shared" si="47"/>
        <v>13.175576815726417</v>
      </c>
      <c r="AA85" s="21">
        <f t="shared" si="47"/>
        <v>0</v>
      </c>
      <c r="AB85" s="21">
        <f t="shared" si="47"/>
        <v>49.43765802539677</v>
      </c>
      <c r="AC85" s="21">
        <f t="shared" si="47"/>
        <v>0</v>
      </c>
      <c r="AD85" s="21">
        <f t="shared" si="47"/>
        <v>0</v>
      </c>
      <c r="AE85" s="21">
        <f t="shared" si="47"/>
        <v>17.130535473237835</v>
      </c>
      <c r="AF85" s="21">
        <f t="shared" si="47"/>
        <v>0</v>
      </c>
      <c r="AG85" s="9"/>
      <c r="AH85" s="9"/>
      <c r="AI85" s="9"/>
      <c r="AJ85" s="9"/>
      <c r="AK85" s="9"/>
      <c r="AL85" s="9"/>
      <c r="AM85" s="9"/>
      <c r="AN85" s="10"/>
    </row>
    <row r="86" spans="1:40" ht="9.75">
      <c r="A86" s="20" t="s">
        <v>154</v>
      </c>
      <c r="B86" s="21">
        <f>IF(B42=0,0,B73*100/B42)</f>
        <v>0</v>
      </c>
      <c r="C86" s="21">
        <f aca="true" t="shared" si="48" ref="C86:AF86">IF(C42=0,0,C73*100/C42)</f>
        <v>0.07486806973355761</v>
      </c>
      <c r="D86" s="21">
        <f t="shared" si="48"/>
        <v>0</v>
      </c>
      <c r="E86" s="21">
        <f t="shared" si="48"/>
        <v>0</v>
      </c>
      <c r="F86" s="21">
        <f t="shared" si="48"/>
        <v>0</v>
      </c>
      <c r="G86" s="21">
        <f t="shared" si="48"/>
        <v>0</v>
      </c>
      <c r="H86" s="21">
        <f t="shared" si="48"/>
        <v>0</v>
      </c>
      <c r="I86" s="21">
        <f t="shared" si="48"/>
        <v>0</v>
      </c>
      <c r="J86" s="21">
        <f t="shared" si="48"/>
        <v>0</v>
      </c>
      <c r="K86" s="21">
        <f t="shared" si="48"/>
        <v>0</v>
      </c>
      <c r="L86" s="21">
        <f t="shared" si="48"/>
        <v>0</v>
      </c>
      <c r="M86" s="21">
        <f t="shared" si="48"/>
        <v>0</v>
      </c>
      <c r="N86" s="21">
        <f t="shared" si="48"/>
        <v>0</v>
      </c>
      <c r="O86" s="21">
        <f t="shared" si="48"/>
        <v>0</v>
      </c>
      <c r="P86" s="21">
        <f t="shared" si="48"/>
        <v>0</v>
      </c>
      <c r="Q86" s="21">
        <f t="shared" si="48"/>
        <v>0</v>
      </c>
      <c r="R86" s="21">
        <f t="shared" si="48"/>
        <v>0</v>
      </c>
      <c r="S86" s="21">
        <f t="shared" si="48"/>
        <v>0</v>
      </c>
      <c r="T86" s="21">
        <f t="shared" si="48"/>
        <v>0</v>
      </c>
      <c r="U86" s="21">
        <f t="shared" si="48"/>
        <v>0</v>
      </c>
      <c r="V86" s="21">
        <f t="shared" si="48"/>
        <v>0</v>
      </c>
      <c r="W86" s="21">
        <f t="shared" si="48"/>
        <v>0</v>
      </c>
      <c r="X86" s="21">
        <f t="shared" si="48"/>
        <v>0</v>
      </c>
      <c r="Y86" s="21">
        <f t="shared" si="48"/>
        <v>0</v>
      </c>
      <c r="Z86" s="21">
        <f t="shared" si="48"/>
        <v>0</v>
      </c>
      <c r="AA86" s="21">
        <f t="shared" si="48"/>
        <v>0</v>
      </c>
      <c r="AB86" s="21">
        <f t="shared" si="48"/>
        <v>0</v>
      </c>
      <c r="AC86" s="21">
        <f t="shared" si="48"/>
        <v>0</v>
      </c>
      <c r="AD86" s="21">
        <f t="shared" si="48"/>
        <v>0</v>
      </c>
      <c r="AE86" s="21">
        <f t="shared" si="48"/>
        <v>0</v>
      </c>
      <c r="AF86" s="21">
        <f t="shared" si="48"/>
        <v>9.77433801469629</v>
      </c>
      <c r="AG86" s="9"/>
      <c r="AH86" s="9"/>
      <c r="AI86" s="9"/>
      <c r="AJ86" s="9"/>
      <c r="AK86" s="9"/>
      <c r="AL86" s="9"/>
      <c r="AM86" s="9"/>
      <c r="AN86" s="10"/>
    </row>
    <row r="87" spans="1:40" ht="9.75">
      <c r="A87" s="11" t="s">
        <v>144</v>
      </c>
      <c r="B87" s="30">
        <f>IF(B42=0,0,B74*100/B42)</f>
        <v>1.737889975089136</v>
      </c>
      <c r="C87" s="30">
        <f aca="true" t="shared" si="49" ref="C87:AF87">IF(C42=0,0,C74*100/C42)</f>
        <v>2.6148921155607225</v>
      </c>
      <c r="D87" s="30">
        <f t="shared" si="49"/>
        <v>0</v>
      </c>
      <c r="E87" s="30">
        <f t="shared" si="49"/>
        <v>65.97402597402598</v>
      </c>
      <c r="F87" s="30">
        <f t="shared" si="49"/>
        <v>0.27080043658131325</v>
      </c>
      <c r="G87" s="30">
        <f t="shared" si="49"/>
        <v>0</v>
      </c>
      <c r="H87" s="30">
        <f t="shared" si="49"/>
        <v>0</v>
      </c>
      <c r="I87" s="30">
        <f t="shared" si="49"/>
        <v>0.586788418565021</v>
      </c>
      <c r="J87" s="30">
        <f t="shared" si="49"/>
        <v>0</v>
      </c>
      <c r="K87" s="30">
        <f t="shared" si="49"/>
        <v>0.5453338382882306</v>
      </c>
      <c r="L87" s="30">
        <f t="shared" si="49"/>
        <v>97.69514988617587</v>
      </c>
      <c r="M87" s="30">
        <f t="shared" si="49"/>
        <v>0</v>
      </c>
      <c r="N87" s="30">
        <f t="shared" si="49"/>
        <v>5.981788699714656</v>
      </c>
      <c r="O87" s="30">
        <f t="shared" si="49"/>
        <v>4.632842226673432</v>
      </c>
      <c r="P87" s="30">
        <f t="shared" si="49"/>
        <v>19.42157454030324</v>
      </c>
      <c r="Q87" s="30">
        <f t="shared" si="49"/>
        <v>0</v>
      </c>
      <c r="R87" s="30">
        <f t="shared" si="49"/>
        <v>0.20979088673782634</v>
      </c>
      <c r="S87" s="30">
        <f t="shared" si="49"/>
        <v>0</v>
      </c>
      <c r="T87" s="30">
        <f t="shared" si="49"/>
        <v>0</v>
      </c>
      <c r="U87" s="30">
        <f t="shared" si="49"/>
        <v>100</v>
      </c>
      <c r="V87" s="30">
        <f t="shared" si="49"/>
        <v>1.891489055844323</v>
      </c>
      <c r="W87" s="30">
        <f t="shared" si="49"/>
        <v>0</v>
      </c>
      <c r="X87" s="30">
        <f t="shared" si="49"/>
        <v>6.159681213692448</v>
      </c>
      <c r="Y87" s="30">
        <f t="shared" si="49"/>
        <v>6.9464544138929085</v>
      </c>
      <c r="Z87" s="30">
        <f t="shared" si="49"/>
        <v>16.53443728765464</v>
      </c>
      <c r="AA87" s="30">
        <f t="shared" si="49"/>
        <v>79.70116367141775</v>
      </c>
      <c r="AB87" s="30">
        <f t="shared" si="49"/>
        <v>2.1005785203302842</v>
      </c>
      <c r="AC87" s="30">
        <f t="shared" si="49"/>
        <v>0</v>
      </c>
      <c r="AD87" s="30">
        <f t="shared" si="49"/>
        <v>0</v>
      </c>
      <c r="AE87" s="30">
        <f t="shared" si="49"/>
        <v>1.172864320761902</v>
      </c>
      <c r="AF87" s="30">
        <f t="shared" si="49"/>
        <v>2.1162410788046686</v>
      </c>
      <c r="AG87" s="9"/>
      <c r="AH87" s="9"/>
      <c r="AI87" s="9"/>
      <c r="AJ87" s="9"/>
      <c r="AK87" s="9"/>
      <c r="AL87" s="9"/>
      <c r="AM87" s="9"/>
      <c r="AN87" s="10"/>
    </row>
    <row r="88" spans="1:40" ht="9.75">
      <c r="A88" s="11" t="s">
        <v>145</v>
      </c>
      <c r="B88" s="30">
        <f>IF(B42=0,0,B75*100/B42)</f>
        <v>2.8290641759353363</v>
      </c>
      <c r="C88" s="30">
        <f aca="true" t="shared" si="50" ref="C88:AF88">IF(C42=0,0,C75*100/C42)</f>
        <v>19.68156573530821</v>
      </c>
      <c r="D88" s="30">
        <f t="shared" si="50"/>
        <v>2.8443867412098247</v>
      </c>
      <c r="E88" s="30">
        <f t="shared" si="50"/>
        <v>9.090909090909092</v>
      </c>
      <c r="F88" s="30">
        <f t="shared" si="50"/>
        <v>0.009376746419020542</v>
      </c>
      <c r="G88" s="30">
        <f t="shared" si="50"/>
        <v>0</v>
      </c>
      <c r="H88" s="30">
        <f t="shared" si="50"/>
        <v>21.692727724000992</v>
      </c>
      <c r="I88" s="30">
        <f t="shared" si="50"/>
        <v>4.927415076443259</v>
      </c>
      <c r="J88" s="30">
        <f t="shared" si="50"/>
        <v>0</v>
      </c>
      <c r="K88" s="30">
        <f t="shared" si="50"/>
        <v>8.573596818769605</v>
      </c>
      <c r="L88" s="30">
        <f t="shared" si="50"/>
        <v>2.3048501138241364</v>
      </c>
      <c r="M88" s="30">
        <f t="shared" si="50"/>
        <v>0</v>
      </c>
      <c r="N88" s="30">
        <f t="shared" si="50"/>
        <v>1.3333345805331749</v>
      </c>
      <c r="O88" s="30">
        <f t="shared" si="50"/>
        <v>0.35200873433437063</v>
      </c>
      <c r="P88" s="30">
        <f t="shared" si="50"/>
        <v>0</v>
      </c>
      <c r="Q88" s="30">
        <f t="shared" si="50"/>
        <v>0</v>
      </c>
      <c r="R88" s="30">
        <f t="shared" si="50"/>
        <v>0</v>
      </c>
      <c r="S88" s="30">
        <f t="shared" si="50"/>
        <v>0</v>
      </c>
      <c r="T88" s="30">
        <f t="shared" si="50"/>
        <v>0</v>
      </c>
      <c r="U88" s="30">
        <f t="shared" si="50"/>
        <v>0</v>
      </c>
      <c r="V88" s="30">
        <f t="shared" si="50"/>
        <v>0</v>
      </c>
      <c r="W88" s="30">
        <f t="shared" si="50"/>
        <v>0</v>
      </c>
      <c r="X88" s="30">
        <f t="shared" si="50"/>
        <v>0</v>
      </c>
      <c r="Y88" s="30">
        <f t="shared" si="50"/>
        <v>2.3154848046309695</v>
      </c>
      <c r="Z88" s="30">
        <f t="shared" si="50"/>
        <v>1.9277974907067632</v>
      </c>
      <c r="AA88" s="30">
        <f t="shared" si="50"/>
        <v>0</v>
      </c>
      <c r="AB88" s="30">
        <f t="shared" si="50"/>
        <v>1.4298118844911076</v>
      </c>
      <c r="AC88" s="30">
        <f t="shared" si="50"/>
        <v>0</v>
      </c>
      <c r="AD88" s="30">
        <f t="shared" si="50"/>
        <v>0</v>
      </c>
      <c r="AE88" s="30">
        <f t="shared" si="50"/>
        <v>19.902041442928525</v>
      </c>
      <c r="AF88" s="30">
        <f t="shared" si="50"/>
        <v>44.74107569894343</v>
      </c>
      <c r="AG88" s="9"/>
      <c r="AH88" s="9"/>
      <c r="AI88" s="9"/>
      <c r="AJ88" s="9"/>
      <c r="AK88" s="9"/>
      <c r="AL88" s="9"/>
      <c r="AM88" s="9"/>
      <c r="AN88" s="10"/>
    </row>
    <row r="89" spans="1:40" ht="9.75">
      <c r="A89" s="11" t="s">
        <v>146</v>
      </c>
      <c r="B89" s="30">
        <f>IF(B42=0,0,B76*100/B42)</f>
        <v>0</v>
      </c>
      <c r="C89" s="30">
        <f aca="true" t="shared" si="51" ref="C89:AF89">IF(C42=0,0,C76*100/C42)</f>
        <v>0</v>
      </c>
      <c r="D89" s="30">
        <f t="shared" si="51"/>
        <v>0</v>
      </c>
      <c r="E89" s="30">
        <f t="shared" si="51"/>
        <v>7.402597402597403</v>
      </c>
      <c r="F89" s="30">
        <f t="shared" si="51"/>
        <v>0</v>
      </c>
      <c r="G89" s="30">
        <f t="shared" si="51"/>
        <v>0</v>
      </c>
      <c r="H89" s="30">
        <f t="shared" si="51"/>
        <v>0</v>
      </c>
      <c r="I89" s="30">
        <f t="shared" si="51"/>
        <v>0</v>
      </c>
      <c r="J89" s="30">
        <f t="shared" si="51"/>
        <v>0</v>
      </c>
      <c r="K89" s="30">
        <f t="shared" si="51"/>
        <v>0</v>
      </c>
      <c r="L89" s="30">
        <f t="shared" si="51"/>
        <v>0</v>
      </c>
      <c r="M89" s="30">
        <f t="shared" si="51"/>
        <v>0</v>
      </c>
      <c r="N89" s="30">
        <f t="shared" si="51"/>
        <v>0</v>
      </c>
      <c r="O89" s="30">
        <f t="shared" si="51"/>
        <v>0</v>
      </c>
      <c r="P89" s="30">
        <f t="shared" si="51"/>
        <v>0</v>
      </c>
      <c r="Q89" s="30">
        <f t="shared" si="51"/>
        <v>0</v>
      </c>
      <c r="R89" s="30">
        <f t="shared" si="51"/>
        <v>0</v>
      </c>
      <c r="S89" s="30">
        <f t="shared" si="51"/>
        <v>0</v>
      </c>
      <c r="T89" s="30">
        <f t="shared" si="51"/>
        <v>0</v>
      </c>
      <c r="U89" s="30">
        <f t="shared" si="51"/>
        <v>0</v>
      </c>
      <c r="V89" s="30">
        <f t="shared" si="51"/>
        <v>0</v>
      </c>
      <c r="W89" s="30">
        <f t="shared" si="51"/>
        <v>0</v>
      </c>
      <c r="X89" s="30">
        <f t="shared" si="51"/>
        <v>0</v>
      </c>
      <c r="Y89" s="30">
        <f t="shared" si="51"/>
        <v>0</v>
      </c>
      <c r="Z89" s="30">
        <f t="shared" si="51"/>
        <v>0</v>
      </c>
      <c r="AA89" s="30">
        <f t="shared" si="51"/>
        <v>0</v>
      </c>
      <c r="AB89" s="30">
        <f t="shared" si="51"/>
        <v>1.2003305830458766</v>
      </c>
      <c r="AC89" s="30">
        <f t="shared" si="51"/>
        <v>0</v>
      </c>
      <c r="AD89" s="30">
        <f t="shared" si="51"/>
        <v>0</v>
      </c>
      <c r="AE89" s="30">
        <f t="shared" si="51"/>
        <v>0</v>
      </c>
      <c r="AF89" s="30">
        <f t="shared" si="51"/>
        <v>0.2981496089892107</v>
      </c>
      <c r="AG89" s="9"/>
      <c r="AH89" s="9"/>
      <c r="AI89" s="9"/>
      <c r="AJ89" s="9"/>
      <c r="AK89" s="9"/>
      <c r="AL89" s="9"/>
      <c r="AM89" s="9"/>
      <c r="AN89" s="10"/>
    </row>
    <row r="90" spans="1:40" ht="9.75">
      <c r="A90" s="13" t="s">
        <v>155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9"/>
      <c r="AH90" s="9"/>
      <c r="AI90" s="9"/>
      <c r="AJ90" s="9"/>
      <c r="AK90" s="9"/>
      <c r="AL90" s="9"/>
      <c r="AM90" s="9"/>
      <c r="AN90" s="10"/>
    </row>
    <row r="91" spans="1:40" ht="9.75">
      <c r="A91" s="20" t="s">
        <v>156</v>
      </c>
      <c r="B91" s="27">
        <v>1924846843</v>
      </c>
      <c r="C91" s="27">
        <v>1279413473</v>
      </c>
      <c r="D91" s="27">
        <v>944224805</v>
      </c>
      <c r="E91" s="27">
        <v>69204281</v>
      </c>
      <c r="F91" s="27">
        <v>134028466</v>
      </c>
      <c r="G91" s="27">
        <v>627912868</v>
      </c>
      <c r="H91" s="27">
        <v>191177000</v>
      </c>
      <c r="I91" s="27">
        <v>330235809</v>
      </c>
      <c r="J91" s="27">
        <v>232037200</v>
      </c>
      <c r="K91" s="27">
        <v>161855451</v>
      </c>
      <c r="L91" s="27">
        <v>9607780</v>
      </c>
      <c r="M91" s="27">
        <v>624867326</v>
      </c>
      <c r="N91" s="27">
        <v>549879229</v>
      </c>
      <c r="O91" s="27">
        <v>1068289632</v>
      </c>
      <c r="P91" s="27">
        <v>160747749</v>
      </c>
      <c r="Q91" s="27">
        <v>1107300000</v>
      </c>
      <c r="R91" s="27">
        <v>216201089</v>
      </c>
      <c r="S91" s="27">
        <v>426268115</v>
      </c>
      <c r="T91" s="27">
        <v>458045000</v>
      </c>
      <c r="U91" s="27">
        <v>12451599</v>
      </c>
      <c r="V91" s="27">
        <v>830643592</v>
      </c>
      <c r="W91" s="27">
        <v>190940000</v>
      </c>
      <c r="X91" s="27">
        <v>705525758</v>
      </c>
      <c r="Y91" s="27">
        <v>278091000</v>
      </c>
      <c r="Z91" s="27">
        <v>1833405984</v>
      </c>
      <c r="AA91" s="27">
        <v>23500000</v>
      </c>
      <c r="AB91" s="27">
        <v>1870185603</v>
      </c>
      <c r="AC91" s="27">
        <v>507898279</v>
      </c>
      <c r="AD91" s="27">
        <v>107560447</v>
      </c>
      <c r="AE91" s="27">
        <v>233446058</v>
      </c>
      <c r="AF91" s="27">
        <v>56356881</v>
      </c>
      <c r="AG91" s="9"/>
      <c r="AH91" s="9"/>
      <c r="AI91" s="9"/>
      <c r="AJ91" s="9"/>
      <c r="AK91" s="9"/>
      <c r="AL91" s="9"/>
      <c r="AM91" s="9"/>
      <c r="AN91" s="10"/>
    </row>
    <row r="92" spans="1:40" ht="9.75">
      <c r="A92" s="20" t="s">
        <v>157</v>
      </c>
      <c r="B92" s="27">
        <v>12500000</v>
      </c>
      <c r="C92" s="27">
        <v>75327469</v>
      </c>
      <c r="D92" s="27">
        <v>15748000</v>
      </c>
      <c r="E92" s="27">
        <v>0</v>
      </c>
      <c r="F92" s="27">
        <v>4000000</v>
      </c>
      <c r="G92" s="27">
        <v>0</v>
      </c>
      <c r="H92" s="27">
        <v>0</v>
      </c>
      <c r="I92" s="27">
        <v>17606000</v>
      </c>
      <c r="J92" s="27">
        <v>0</v>
      </c>
      <c r="K92" s="27">
        <v>23347826</v>
      </c>
      <c r="L92" s="27">
        <v>0</v>
      </c>
      <c r="M92" s="27">
        <v>0</v>
      </c>
      <c r="N92" s="27">
        <v>23780600</v>
      </c>
      <c r="O92" s="27">
        <v>6246050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25934200</v>
      </c>
      <c r="W92" s="27">
        <v>14567000</v>
      </c>
      <c r="X92" s="27">
        <v>0</v>
      </c>
      <c r="Y92" s="27">
        <v>0</v>
      </c>
      <c r="Z92" s="27">
        <v>53388851</v>
      </c>
      <c r="AA92" s="27">
        <v>0</v>
      </c>
      <c r="AB92" s="27">
        <v>216335107</v>
      </c>
      <c r="AC92" s="27">
        <v>0</v>
      </c>
      <c r="AD92" s="27">
        <v>0</v>
      </c>
      <c r="AE92" s="27">
        <v>0</v>
      </c>
      <c r="AF92" s="27">
        <v>893000</v>
      </c>
      <c r="AG92" s="9"/>
      <c r="AH92" s="9"/>
      <c r="AI92" s="9"/>
      <c r="AJ92" s="9"/>
      <c r="AK92" s="9"/>
      <c r="AL92" s="9"/>
      <c r="AM92" s="9"/>
      <c r="AN92" s="10"/>
    </row>
    <row r="93" spans="1:40" ht="9.75">
      <c r="A93" s="20" t="s">
        <v>158</v>
      </c>
      <c r="B93" s="27">
        <v>4490806</v>
      </c>
      <c r="C93" s="27">
        <v>9333189</v>
      </c>
      <c r="D93" s="27">
        <v>13939130</v>
      </c>
      <c r="E93" s="27">
        <v>0</v>
      </c>
      <c r="F93" s="27">
        <v>2565040</v>
      </c>
      <c r="G93" s="27">
        <v>16632017</v>
      </c>
      <c r="H93" s="27">
        <v>0</v>
      </c>
      <c r="I93" s="27">
        <v>6424279</v>
      </c>
      <c r="J93" s="27">
        <v>1341000</v>
      </c>
      <c r="K93" s="27">
        <v>1950909</v>
      </c>
      <c r="L93" s="27">
        <v>595134</v>
      </c>
      <c r="M93" s="27">
        <v>0</v>
      </c>
      <c r="N93" s="27">
        <v>3320100</v>
      </c>
      <c r="O93" s="27">
        <v>21104354</v>
      </c>
      <c r="P93" s="27">
        <v>1228190</v>
      </c>
      <c r="Q93" s="27">
        <v>0</v>
      </c>
      <c r="R93" s="27">
        <v>923693</v>
      </c>
      <c r="S93" s="27">
        <v>0</v>
      </c>
      <c r="T93" s="27">
        <v>0</v>
      </c>
      <c r="U93" s="27">
        <v>895000</v>
      </c>
      <c r="V93" s="27">
        <v>3166342</v>
      </c>
      <c r="W93" s="27">
        <v>2086000</v>
      </c>
      <c r="X93" s="27">
        <v>7562505</v>
      </c>
      <c r="Y93" s="27">
        <v>5026907</v>
      </c>
      <c r="Z93" s="27">
        <v>15915824</v>
      </c>
      <c r="AA93" s="27">
        <v>3706352</v>
      </c>
      <c r="AB93" s="27">
        <v>141852820</v>
      </c>
      <c r="AC93" s="27">
        <v>0</v>
      </c>
      <c r="AD93" s="27">
        <v>5425994</v>
      </c>
      <c r="AE93" s="27">
        <v>11178332</v>
      </c>
      <c r="AF93" s="27">
        <v>5144770</v>
      </c>
      <c r="AG93" s="9"/>
      <c r="AH93" s="9"/>
      <c r="AI93" s="9"/>
      <c r="AJ93" s="9"/>
      <c r="AK93" s="9"/>
      <c r="AL93" s="9"/>
      <c r="AM93" s="9"/>
      <c r="AN93" s="10"/>
    </row>
    <row r="94" spans="1:40" ht="9.75">
      <c r="A94" s="20" t="s">
        <v>159</v>
      </c>
      <c r="B94" s="21">
        <f>IF(B178=0,0,B92*100/B178)</f>
        <v>96.14337392173283</v>
      </c>
      <c r="C94" s="21">
        <f aca="true" t="shared" si="52" ref="C94:AF94">IF(C178=0,0,C92*100/C178)</f>
        <v>171.6871220827622</v>
      </c>
      <c r="D94" s="21">
        <f t="shared" si="52"/>
        <v>29.130454993548774</v>
      </c>
      <c r="E94" s="21">
        <f t="shared" si="52"/>
        <v>0</v>
      </c>
      <c r="F94" s="21">
        <f t="shared" si="52"/>
        <v>66.83360587520862</v>
      </c>
      <c r="G94" s="21">
        <f t="shared" si="52"/>
        <v>0</v>
      </c>
      <c r="H94" s="21">
        <f t="shared" si="52"/>
        <v>0</v>
      </c>
      <c r="I94" s="21">
        <f t="shared" si="52"/>
        <v>218.9225098124063</v>
      </c>
      <c r="J94" s="21">
        <f t="shared" si="52"/>
        <v>0</v>
      </c>
      <c r="K94" s="21">
        <f t="shared" si="52"/>
        <v>776.1561897986626</v>
      </c>
      <c r="L94" s="21">
        <f t="shared" si="52"/>
        <v>0</v>
      </c>
      <c r="M94" s="21">
        <f t="shared" si="52"/>
        <v>0</v>
      </c>
      <c r="N94" s="21">
        <f t="shared" si="52"/>
        <v>92.07556789600324</v>
      </c>
      <c r="O94" s="21">
        <f t="shared" si="52"/>
        <v>65.07024634193755</v>
      </c>
      <c r="P94" s="21">
        <f t="shared" si="52"/>
        <v>0</v>
      </c>
      <c r="Q94" s="21">
        <f t="shared" si="52"/>
        <v>0</v>
      </c>
      <c r="R94" s="21">
        <f t="shared" si="52"/>
        <v>0</v>
      </c>
      <c r="S94" s="21">
        <f t="shared" si="52"/>
        <v>0</v>
      </c>
      <c r="T94" s="21">
        <f t="shared" si="52"/>
        <v>0</v>
      </c>
      <c r="U94" s="21">
        <f t="shared" si="52"/>
        <v>0</v>
      </c>
      <c r="V94" s="21">
        <f t="shared" si="52"/>
        <v>819.0587119142531</v>
      </c>
      <c r="W94" s="21">
        <f t="shared" si="52"/>
        <v>321.4562029991398</v>
      </c>
      <c r="X94" s="21">
        <f t="shared" si="52"/>
        <v>0</v>
      </c>
      <c r="Y94" s="21">
        <f t="shared" si="52"/>
        <v>0</v>
      </c>
      <c r="Z94" s="21">
        <f t="shared" si="52"/>
        <v>55.8498307893636</v>
      </c>
      <c r="AA94" s="21">
        <f t="shared" si="52"/>
        <v>0</v>
      </c>
      <c r="AB94" s="21">
        <f t="shared" si="52"/>
        <v>312.39726642599277</v>
      </c>
      <c r="AC94" s="21">
        <f t="shared" si="52"/>
        <v>0</v>
      </c>
      <c r="AD94" s="21">
        <f t="shared" si="52"/>
        <v>0</v>
      </c>
      <c r="AE94" s="21">
        <f t="shared" si="52"/>
        <v>0</v>
      </c>
      <c r="AF94" s="21">
        <f t="shared" si="52"/>
        <v>25.150253755639795</v>
      </c>
      <c r="AG94" s="9"/>
      <c r="AH94" s="9"/>
      <c r="AI94" s="9"/>
      <c r="AJ94" s="9"/>
      <c r="AK94" s="9"/>
      <c r="AL94" s="9"/>
      <c r="AM94" s="9"/>
      <c r="AN94" s="10"/>
    </row>
    <row r="95" spans="1:40" ht="9.75">
      <c r="A95" s="20" t="s">
        <v>160</v>
      </c>
      <c r="B95" s="21">
        <f>IF(B91=0,0,B93*100/B91)</f>
        <v>0.23330718578111828</v>
      </c>
      <c r="C95" s="21">
        <f aca="true" t="shared" si="53" ref="C95:AF95">IF(C91=0,0,C93*100/C91)</f>
        <v>0.7294896604547481</v>
      </c>
      <c r="D95" s="21">
        <f t="shared" si="53"/>
        <v>1.4762511984632727</v>
      </c>
      <c r="E95" s="21">
        <f t="shared" si="53"/>
        <v>0</v>
      </c>
      <c r="F95" s="21">
        <f t="shared" si="53"/>
        <v>1.913802400752688</v>
      </c>
      <c r="G95" s="21">
        <f t="shared" si="53"/>
        <v>2.648777855592537</v>
      </c>
      <c r="H95" s="21">
        <f t="shared" si="53"/>
        <v>0</v>
      </c>
      <c r="I95" s="21">
        <f t="shared" si="53"/>
        <v>1.9453611101272181</v>
      </c>
      <c r="J95" s="21">
        <f t="shared" si="53"/>
        <v>0.5779245741631084</v>
      </c>
      <c r="K95" s="21">
        <f t="shared" si="53"/>
        <v>1.2053403131909348</v>
      </c>
      <c r="L95" s="21">
        <f t="shared" si="53"/>
        <v>6.194292542085685</v>
      </c>
      <c r="M95" s="21">
        <f t="shared" si="53"/>
        <v>0</v>
      </c>
      <c r="N95" s="21">
        <f t="shared" si="53"/>
        <v>0.6037871272275316</v>
      </c>
      <c r="O95" s="21">
        <f t="shared" si="53"/>
        <v>1.9755273633508408</v>
      </c>
      <c r="P95" s="21">
        <f t="shared" si="53"/>
        <v>0.7640480240877277</v>
      </c>
      <c r="Q95" s="21">
        <f t="shared" si="53"/>
        <v>0</v>
      </c>
      <c r="R95" s="21">
        <f t="shared" si="53"/>
        <v>0.42723790350565716</v>
      </c>
      <c r="S95" s="21">
        <f t="shared" si="53"/>
        <v>0</v>
      </c>
      <c r="T95" s="21">
        <f t="shared" si="53"/>
        <v>0</v>
      </c>
      <c r="U95" s="21">
        <f t="shared" si="53"/>
        <v>7.187831859988424</v>
      </c>
      <c r="V95" s="21">
        <f t="shared" si="53"/>
        <v>0.3811914075417318</v>
      </c>
      <c r="W95" s="21">
        <f t="shared" si="53"/>
        <v>1.0924897873677595</v>
      </c>
      <c r="X95" s="21">
        <f t="shared" si="53"/>
        <v>1.0718963715000183</v>
      </c>
      <c r="Y95" s="21">
        <f t="shared" si="53"/>
        <v>1.807648215871783</v>
      </c>
      <c r="Z95" s="21">
        <f t="shared" si="53"/>
        <v>0.8681014537367191</v>
      </c>
      <c r="AA95" s="21">
        <f t="shared" si="53"/>
        <v>15.771710638297872</v>
      </c>
      <c r="AB95" s="21">
        <f t="shared" si="53"/>
        <v>7.584959469929146</v>
      </c>
      <c r="AC95" s="21">
        <f t="shared" si="53"/>
        <v>0</v>
      </c>
      <c r="AD95" s="21">
        <f t="shared" si="53"/>
        <v>5.044599712383121</v>
      </c>
      <c r="AE95" s="21">
        <f t="shared" si="53"/>
        <v>4.788400410685024</v>
      </c>
      <c r="AF95" s="21">
        <f t="shared" si="53"/>
        <v>9.128911871471383</v>
      </c>
      <c r="AG95" s="9"/>
      <c r="AH95" s="9"/>
      <c r="AI95" s="9"/>
      <c r="AJ95" s="9"/>
      <c r="AK95" s="9"/>
      <c r="AL95" s="9"/>
      <c r="AM95" s="9"/>
      <c r="AN95" s="10"/>
    </row>
    <row r="96" spans="1:40" ht="9.75">
      <c r="A96" s="20" t="s">
        <v>161</v>
      </c>
      <c r="B96" s="21">
        <f>IF(B91=0,0,(B93+B92)*100/B91)</f>
        <v>0.8827095029295273</v>
      </c>
      <c r="C96" s="21">
        <f aca="true" t="shared" si="54" ref="C96:AF96">IF(C91=0,0,(C93+C92)*100/C91)</f>
        <v>6.617146042825828</v>
      </c>
      <c r="D96" s="21">
        <f t="shared" si="54"/>
        <v>3.1440743605544235</v>
      </c>
      <c r="E96" s="21">
        <f t="shared" si="54"/>
        <v>0</v>
      </c>
      <c r="F96" s="21">
        <f t="shared" si="54"/>
        <v>4.898243034431208</v>
      </c>
      <c r="G96" s="21">
        <f t="shared" si="54"/>
        <v>2.648777855592537</v>
      </c>
      <c r="H96" s="21">
        <f t="shared" si="54"/>
        <v>0</v>
      </c>
      <c r="I96" s="21">
        <f t="shared" si="54"/>
        <v>7.276702993768916</v>
      </c>
      <c r="J96" s="21">
        <f t="shared" si="54"/>
        <v>0.5779245741631084</v>
      </c>
      <c r="K96" s="21">
        <f t="shared" si="54"/>
        <v>15.630449789423528</v>
      </c>
      <c r="L96" s="21">
        <f t="shared" si="54"/>
        <v>6.194292542085685</v>
      </c>
      <c r="M96" s="21">
        <f t="shared" si="54"/>
        <v>0</v>
      </c>
      <c r="N96" s="21">
        <f t="shared" si="54"/>
        <v>4.928482214046314</v>
      </c>
      <c r="O96" s="21">
        <f t="shared" si="54"/>
        <v>2.5602049463679526</v>
      </c>
      <c r="P96" s="21">
        <f t="shared" si="54"/>
        <v>0.7640480240877277</v>
      </c>
      <c r="Q96" s="21">
        <f t="shared" si="54"/>
        <v>0</v>
      </c>
      <c r="R96" s="21">
        <f t="shared" si="54"/>
        <v>0.42723790350565716</v>
      </c>
      <c r="S96" s="21">
        <f t="shared" si="54"/>
        <v>0</v>
      </c>
      <c r="T96" s="21">
        <f t="shared" si="54"/>
        <v>0</v>
      </c>
      <c r="U96" s="21">
        <f t="shared" si="54"/>
        <v>7.187831859988424</v>
      </c>
      <c r="V96" s="21">
        <f t="shared" si="54"/>
        <v>3.5033728400808513</v>
      </c>
      <c r="W96" s="21">
        <f t="shared" si="54"/>
        <v>8.721587933382214</v>
      </c>
      <c r="X96" s="21">
        <f t="shared" si="54"/>
        <v>1.0718963715000183</v>
      </c>
      <c r="Y96" s="21">
        <f t="shared" si="54"/>
        <v>1.807648215871783</v>
      </c>
      <c r="Z96" s="21">
        <f t="shared" si="54"/>
        <v>3.7801052033655846</v>
      </c>
      <c r="AA96" s="21">
        <f t="shared" si="54"/>
        <v>15.771710638297872</v>
      </c>
      <c r="AB96" s="21">
        <f t="shared" si="54"/>
        <v>19.152533653634375</v>
      </c>
      <c r="AC96" s="21">
        <f t="shared" si="54"/>
        <v>0</v>
      </c>
      <c r="AD96" s="21">
        <f t="shared" si="54"/>
        <v>5.044599712383121</v>
      </c>
      <c r="AE96" s="21">
        <f t="shared" si="54"/>
        <v>4.788400410685024</v>
      </c>
      <c r="AF96" s="21">
        <f t="shared" si="54"/>
        <v>10.713456622980964</v>
      </c>
      <c r="AG96" s="9"/>
      <c r="AH96" s="9"/>
      <c r="AI96" s="9"/>
      <c r="AJ96" s="9"/>
      <c r="AK96" s="9"/>
      <c r="AL96" s="9"/>
      <c r="AM96" s="9"/>
      <c r="AN96" s="10"/>
    </row>
    <row r="97" spans="1:40" ht="9.75">
      <c r="A97" s="20" t="s">
        <v>162</v>
      </c>
      <c r="B97" s="21">
        <f>IF(B91=0,0,B178*100/B91)</f>
        <v>0.6754519741288321</v>
      </c>
      <c r="C97" s="21">
        <f aca="true" t="shared" si="55" ref="C97:AF97">IF(C91=0,0,C178*100/C91)</f>
        <v>3.4292941199939984</v>
      </c>
      <c r="D97" s="21">
        <f t="shared" si="55"/>
        <v>5.725359121443542</v>
      </c>
      <c r="E97" s="21">
        <f t="shared" si="55"/>
        <v>4.268707018284028</v>
      </c>
      <c r="F97" s="21">
        <f t="shared" si="55"/>
        <v>4.465478997573546</v>
      </c>
      <c r="G97" s="21">
        <f t="shared" si="55"/>
        <v>6.49570968817922</v>
      </c>
      <c r="H97" s="21">
        <f t="shared" si="55"/>
        <v>4.667402459500881</v>
      </c>
      <c r="I97" s="21">
        <f t="shared" si="55"/>
        <v>2.4352643719506504</v>
      </c>
      <c r="J97" s="21">
        <f t="shared" si="55"/>
        <v>0.17238615187564751</v>
      </c>
      <c r="K97" s="21">
        <f t="shared" si="55"/>
        <v>1.8585317833997448</v>
      </c>
      <c r="L97" s="21">
        <f t="shared" si="55"/>
        <v>14.294665364943826</v>
      </c>
      <c r="M97" s="21">
        <f t="shared" si="55"/>
        <v>8.23736365437677</v>
      </c>
      <c r="N97" s="21">
        <f t="shared" si="55"/>
        <v>4.696897543660446</v>
      </c>
      <c r="O97" s="21">
        <f t="shared" si="55"/>
        <v>0.8985329177097171</v>
      </c>
      <c r="P97" s="21">
        <f t="shared" si="55"/>
        <v>3.828293110343959</v>
      </c>
      <c r="Q97" s="21">
        <f t="shared" si="55"/>
        <v>1.8061952497064933</v>
      </c>
      <c r="R97" s="21">
        <f t="shared" si="55"/>
        <v>3.8078439096113894</v>
      </c>
      <c r="S97" s="21">
        <f t="shared" si="55"/>
        <v>3.655915010204317</v>
      </c>
      <c r="T97" s="21">
        <f t="shared" si="55"/>
        <v>2.5362136907945727</v>
      </c>
      <c r="U97" s="21">
        <f t="shared" si="55"/>
        <v>16.062194100532793</v>
      </c>
      <c r="V97" s="21">
        <f t="shared" si="55"/>
        <v>0.3811914075417318</v>
      </c>
      <c r="W97" s="21">
        <f t="shared" si="55"/>
        <v>2.3732931811040117</v>
      </c>
      <c r="X97" s="21">
        <f t="shared" si="55"/>
        <v>2.4170842533576216</v>
      </c>
      <c r="Y97" s="21">
        <f t="shared" si="55"/>
        <v>3.695339655005016</v>
      </c>
      <c r="Z97" s="21">
        <f t="shared" si="55"/>
        <v>5.213988491050982</v>
      </c>
      <c r="AA97" s="21">
        <f t="shared" si="55"/>
        <v>2.1554468085106384</v>
      </c>
      <c r="AB97" s="21">
        <f t="shared" si="55"/>
        <v>3.7028410382859738</v>
      </c>
      <c r="AC97" s="21">
        <f t="shared" si="55"/>
        <v>5.677142686281873</v>
      </c>
      <c r="AD97" s="21">
        <f t="shared" si="55"/>
        <v>13.554192462588036</v>
      </c>
      <c r="AE97" s="21">
        <f t="shared" si="55"/>
        <v>5.657686453630329</v>
      </c>
      <c r="AF97" s="21">
        <f t="shared" si="55"/>
        <v>6.300313177374028</v>
      </c>
      <c r="AG97" s="9"/>
      <c r="AH97" s="9"/>
      <c r="AI97" s="9"/>
      <c r="AJ97" s="9"/>
      <c r="AK97" s="9"/>
      <c r="AL97" s="9"/>
      <c r="AM97" s="9"/>
      <c r="AN97" s="10"/>
    </row>
    <row r="98" spans="1:40" ht="9.75">
      <c r="A98" s="52" t="s">
        <v>163</v>
      </c>
      <c r="B98" s="53">
        <f>IF(B7=0,0,B93*100/B7)</f>
        <v>2.436649582868373</v>
      </c>
      <c r="C98" s="53">
        <f aca="true" t="shared" si="56" ref="C98:AF98">IF(C7=0,0,C93*100/C7)</f>
        <v>2.437566732522642</v>
      </c>
      <c r="D98" s="53">
        <f t="shared" si="56"/>
        <v>3.6577835260870706</v>
      </c>
      <c r="E98" s="53">
        <f t="shared" si="56"/>
        <v>0</v>
      </c>
      <c r="F98" s="53">
        <f t="shared" si="56"/>
        <v>3.668263549628465</v>
      </c>
      <c r="G98" s="53">
        <f t="shared" si="56"/>
        <v>6.430651133731877</v>
      </c>
      <c r="H98" s="53">
        <f t="shared" si="56"/>
        <v>0</v>
      </c>
      <c r="I98" s="53">
        <f t="shared" si="56"/>
        <v>6.788067273503106</v>
      </c>
      <c r="J98" s="53">
        <f t="shared" si="56"/>
        <v>2.4727919129931295</v>
      </c>
      <c r="K98" s="53">
        <f t="shared" si="56"/>
        <v>4.09804424266721</v>
      </c>
      <c r="L98" s="53">
        <f t="shared" si="56"/>
        <v>0.8958510227208769</v>
      </c>
      <c r="M98" s="53">
        <f t="shared" si="56"/>
        <v>0</v>
      </c>
      <c r="N98" s="53">
        <f t="shared" si="56"/>
        <v>2.3326710737692946</v>
      </c>
      <c r="O98" s="53">
        <f t="shared" si="56"/>
        <v>8.982734778716697</v>
      </c>
      <c r="P98" s="53">
        <f t="shared" si="56"/>
        <v>1.6622256603256027</v>
      </c>
      <c r="Q98" s="53">
        <f t="shared" si="56"/>
        <v>0</v>
      </c>
      <c r="R98" s="53">
        <f t="shared" si="56"/>
        <v>1.3463459621114064</v>
      </c>
      <c r="S98" s="53">
        <f t="shared" si="56"/>
        <v>0</v>
      </c>
      <c r="T98" s="53">
        <f t="shared" si="56"/>
        <v>0</v>
      </c>
      <c r="U98" s="53">
        <f t="shared" si="56"/>
        <v>1.5649292193005255</v>
      </c>
      <c r="V98" s="53">
        <f t="shared" si="56"/>
        <v>1.3663824659331318</v>
      </c>
      <c r="W98" s="53">
        <f t="shared" si="56"/>
        <v>4.608989646499111</v>
      </c>
      <c r="X98" s="53">
        <f t="shared" si="56"/>
        <v>3.294581873422479</v>
      </c>
      <c r="Y98" s="53">
        <f t="shared" si="56"/>
        <v>5.157524452858559</v>
      </c>
      <c r="Z98" s="53">
        <f t="shared" si="56"/>
        <v>2.236066785725661</v>
      </c>
      <c r="AA98" s="53">
        <f t="shared" si="56"/>
        <v>4.9677675316319965</v>
      </c>
      <c r="AB98" s="53">
        <f t="shared" si="56"/>
        <v>6.899097425636511</v>
      </c>
      <c r="AC98" s="53">
        <f t="shared" si="56"/>
        <v>0</v>
      </c>
      <c r="AD98" s="53">
        <f t="shared" si="56"/>
        <v>4.652902042051716</v>
      </c>
      <c r="AE98" s="53">
        <f t="shared" si="56"/>
        <v>3.558532038666323</v>
      </c>
      <c r="AF98" s="53">
        <f t="shared" si="56"/>
        <v>4.03135555356003</v>
      </c>
      <c r="AG98" s="9"/>
      <c r="AH98" s="9"/>
      <c r="AI98" s="9"/>
      <c r="AJ98" s="9"/>
      <c r="AK98" s="9"/>
      <c r="AL98" s="9"/>
      <c r="AM98" s="9"/>
      <c r="AN98" s="10"/>
    </row>
    <row r="99" spans="1:40" ht="9.75">
      <c r="A99" s="11" t="s">
        <v>164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9"/>
      <c r="AH99" s="9"/>
      <c r="AI99" s="9"/>
      <c r="AJ99" s="9"/>
      <c r="AK99" s="9"/>
      <c r="AL99" s="9"/>
      <c r="AM99" s="9"/>
      <c r="AN99" s="10"/>
    </row>
    <row r="100" spans="1:40" ht="9.75">
      <c r="A100" s="11" t="s">
        <v>165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9"/>
      <c r="AH100" s="9"/>
      <c r="AI100" s="9"/>
      <c r="AJ100" s="9"/>
      <c r="AK100" s="9"/>
      <c r="AL100" s="9"/>
      <c r="AM100" s="9"/>
      <c r="AN100" s="10"/>
    </row>
    <row r="101" spans="1:40" ht="9.75">
      <c r="A101" s="18" t="s">
        <v>166</v>
      </c>
      <c r="B101" s="31">
        <v>6</v>
      </c>
      <c r="C101" s="31">
        <v>0</v>
      </c>
      <c r="D101" s="31">
        <v>6.8</v>
      </c>
      <c r="E101" s="31">
        <v>0</v>
      </c>
      <c r="F101" s="31">
        <v>5.4</v>
      </c>
      <c r="G101" s="31">
        <v>5.3</v>
      </c>
      <c r="H101" s="31">
        <v>0</v>
      </c>
      <c r="I101" s="31">
        <v>5.3</v>
      </c>
      <c r="J101" s="31">
        <v>5.3</v>
      </c>
      <c r="K101" s="31">
        <v>11.5</v>
      </c>
      <c r="L101" s="31">
        <v>0</v>
      </c>
      <c r="M101" s="31">
        <v>0</v>
      </c>
      <c r="N101" s="31">
        <v>6</v>
      </c>
      <c r="O101" s="31">
        <v>18.9</v>
      </c>
      <c r="P101" s="31">
        <v>0.5</v>
      </c>
      <c r="Q101" s="31">
        <v>13.6</v>
      </c>
      <c r="R101" s="31">
        <v>0</v>
      </c>
      <c r="S101" s="31">
        <v>0</v>
      </c>
      <c r="T101" s="31">
        <v>7</v>
      </c>
      <c r="U101" s="31">
        <v>0</v>
      </c>
      <c r="V101" s="31">
        <v>0</v>
      </c>
      <c r="W101" s="31">
        <v>246779.8</v>
      </c>
      <c r="X101" s="31">
        <v>5.3</v>
      </c>
      <c r="Y101" s="31">
        <v>5.3</v>
      </c>
      <c r="Z101" s="31">
        <v>6</v>
      </c>
      <c r="AA101" s="31">
        <v>0</v>
      </c>
      <c r="AB101" s="31">
        <v>6</v>
      </c>
      <c r="AC101" s="31">
        <v>0</v>
      </c>
      <c r="AD101" s="31">
        <v>-100</v>
      </c>
      <c r="AE101" s="31">
        <v>0</v>
      </c>
      <c r="AF101" s="31">
        <v>0</v>
      </c>
      <c r="AG101" s="9"/>
      <c r="AH101" s="9"/>
      <c r="AI101" s="9"/>
      <c r="AJ101" s="9"/>
      <c r="AK101" s="9"/>
      <c r="AL101" s="9"/>
      <c r="AM101" s="9"/>
      <c r="AN101" s="10"/>
    </row>
    <row r="102" spans="1:40" ht="9.75">
      <c r="A102" s="20" t="s">
        <v>167</v>
      </c>
      <c r="B102" s="32">
        <v>0</v>
      </c>
      <c r="C102" s="32">
        <v>0</v>
      </c>
      <c r="D102" s="32">
        <v>0</v>
      </c>
      <c r="E102" s="32">
        <v>0</v>
      </c>
      <c r="F102" s="32">
        <v>5.3</v>
      </c>
      <c r="G102" s="32">
        <v>6.8</v>
      </c>
      <c r="H102" s="32">
        <v>0</v>
      </c>
      <c r="I102" s="32">
        <v>6.8</v>
      </c>
      <c r="J102" s="32">
        <v>0</v>
      </c>
      <c r="K102" s="32">
        <v>0</v>
      </c>
      <c r="L102" s="32">
        <v>0</v>
      </c>
      <c r="M102" s="32">
        <v>0</v>
      </c>
      <c r="N102" s="32">
        <v>7.3</v>
      </c>
      <c r="O102" s="32">
        <v>3.8</v>
      </c>
      <c r="P102" s="32">
        <v>3.8</v>
      </c>
      <c r="Q102" s="32">
        <v>13.6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5.3</v>
      </c>
      <c r="Y102" s="32">
        <v>5.3</v>
      </c>
      <c r="Z102" s="32">
        <v>6.8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9"/>
      <c r="AH102" s="9"/>
      <c r="AI102" s="9"/>
      <c r="AJ102" s="9"/>
      <c r="AK102" s="9"/>
      <c r="AL102" s="9"/>
      <c r="AM102" s="9"/>
      <c r="AN102" s="10"/>
    </row>
    <row r="103" spans="1:40" ht="9.75">
      <c r="A103" s="20" t="s">
        <v>168</v>
      </c>
      <c r="B103" s="32">
        <v>0</v>
      </c>
      <c r="C103" s="32">
        <v>0</v>
      </c>
      <c r="D103" s="32">
        <v>6.8</v>
      </c>
      <c r="E103" s="32">
        <v>0</v>
      </c>
      <c r="F103" s="32">
        <v>5.3</v>
      </c>
      <c r="G103" s="32">
        <v>6.8</v>
      </c>
      <c r="H103" s="32">
        <v>0</v>
      </c>
      <c r="I103" s="32">
        <v>6.8</v>
      </c>
      <c r="J103" s="32">
        <v>6.8</v>
      </c>
      <c r="K103" s="32">
        <v>7.1</v>
      </c>
      <c r="L103" s="32">
        <v>0</v>
      </c>
      <c r="M103" s="32">
        <v>0</v>
      </c>
      <c r="N103" s="32">
        <v>7.3</v>
      </c>
      <c r="O103" s="32">
        <v>-31.3</v>
      </c>
      <c r="P103" s="32">
        <v>6.8</v>
      </c>
      <c r="Q103" s="32">
        <v>6.4</v>
      </c>
      <c r="R103" s="32">
        <v>0</v>
      </c>
      <c r="S103" s="32">
        <v>0</v>
      </c>
      <c r="T103" s="32">
        <v>6.8</v>
      </c>
      <c r="U103" s="32">
        <v>0</v>
      </c>
      <c r="V103" s="32">
        <v>0</v>
      </c>
      <c r="W103" s="32">
        <v>0</v>
      </c>
      <c r="X103" s="32">
        <v>5.3</v>
      </c>
      <c r="Y103" s="32">
        <v>6.4</v>
      </c>
      <c r="Z103" s="32">
        <v>6.8</v>
      </c>
      <c r="AA103" s="32">
        <v>0</v>
      </c>
      <c r="AB103" s="32">
        <v>-26.4</v>
      </c>
      <c r="AC103" s="32">
        <v>0</v>
      </c>
      <c r="AD103" s="32">
        <v>-100</v>
      </c>
      <c r="AE103" s="32">
        <v>0</v>
      </c>
      <c r="AF103" s="32">
        <v>0</v>
      </c>
      <c r="AG103" s="9"/>
      <c r="AH103" s="9"/>
      <c r="AI103" s="9"/>
      <c r="AJ103" s="9"/>
      <c r="AK103" s="9"/>
      <c r="AL103" s="9"/>
      <c r="AM103" s="9"/>
      <c r="AN103" s="10"/>
    </row>
    <row r="104" spans="1:40" ht="9.75">
      <c r="A104" s="20" t="s">
        <v>169</v>
      </c>
      <c r="B104" s="32">
        <v>0</v>
      </c>
      <c r="C104" s="32">
        <v>0</v>
      </c>
      <c r="D104" s="32">
        <v>0</v>
      </c>
      <c r="E104" s="32">
        <v>0</v>
      </c>
      <c r="F104" s="32">
        <v>1.7</v>
      </c>
      <c r="G104" s="32">
        <v>5.4</v>
      </c>
      <c r="H104" s="32">
        <v>0</v>
      </c>
      <c r="I104" s="32">
        <v>7</v>
      </c>
      <c r="J104" s="32">
        <v>8.5</v>
      </c>
      <c r="K104" s="32">
        <v>5.3</v>
      </c>
      <c r="L104" s="32">
        <v>0</v>
      </c>
      <c r="M104" s="32">
        <v>0</v>
      </c>
      <c r="N104" s="32">
        <v>6</v>
      </c>
      <c r="O104" s="32">
        <v>5.5</v>
      </c>
      <c r="P104" s="32">
        <v>6.6</v>
      </c>
      <c r="Q104" s="32">
        <v>6.4</v>
      </c>
      <c r="R104" s="32">
        <v>0</v>
      </c>
      <c r="S104" s="32">
        <v>0</v>
      </c>
      <c r="T104" s="32">
        <v>7</v>
      </c>
      <c r="U104" s="32">
        <v>0</v>
      </c>
      <c r="V104" s="32">
        <v>0</v>
      </c>
      <c r="W104" s="32">
        <v>106016.1</v>
      </c>
      <c r="X104" s="32">
        <v>0</v>
      </c>
      <c r="Y104" s="32">
        <v>5.3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9"/>
      <c r="AH104" s="9"/>
      <c r="AI104" s="9"/>
      <c r="AJ104" s="9"/>
      <c r="AK104" s="9"/>
      <c r="AL104" s="9"/>
      <c r="AM104" s="9"/>
      <c r="AN104" s="10"/>
    </row>
    <row r="105" spans="1:40" ht="9.75">
      <c r="A105" s="20" t="s">
        <v>170</v>
      </c>
      <c r="B105" s="32">
        <v>12</v>
      </c>
      <c r="C105" s="32">
        <v>0</v>
      </c>
      <c r="D105" s="32">
        <v>6.8</v>
      </c>
      <c r="E105" s="32">
        <v>0</v>
      </c>
      <c r="F105" s="32">
        <v>0</v>
      </c>
      <c r="G105" s="32">
        <v>5.3</v>
      </c>
      <c r="H105" s="32">
        <v>0</v>
      </c>
      <c r="I105" s="32">
        <v>7</v>
      </c>
      <c r="J105" s="32">
        <v>8.5</v>
      </c>
      <c r="K105" s="32">
        <v>5.3</v>
      </c>
      <c r="L105" s="32">
        <v>0</v>
      </c>
      <c r="M105" s="32">
        <v>0</v>
      </c>
      <c r="N105" s="32">
        <v>6</v>
      </c>
      <c r="O105" s="32">
        <v>16.4</v>
      </c>
      <c r="P105" s="32">
        <v>4.2</v>
      </c>
      <c r="Q105" s="32">
        <v>6.4</v>
      </c>
      <c r="R105" s="32">
        <v>0</v>
      </c>
      <c r="S105" s="32">
        <v>0</v>
      </c>
      <c r="T105" s="32">
        <v>7</v>
      </c>
      <c r="U105" s="32">
        <v>0</v>
      </c>
      <c r="V105" s="32">
        <v>0</v>
      </c>
      <c r="W105" s="32">
        <v>155686.2</v>
      </c>
      <c r="X105" s="32">
        <v>5.3</v>
      </c>
      <c r="Y105" s="32">
        <v>5.3</v>
      </c>
      <c r="Z105" s="32">
        <v>6.7</v>
      </c>
      <c r="AA105" s="32">
        <v>0</v>
      </c>
      <c r="AB105" s="32">
        <v>5.9</v>
      </c>
      <c r="AC105" s="32">
        <v>0</v>
      </c>
      <c r="AD105" s="32">
        <v>-100</v>
      </c>
      <c r="AE105" s="32">
        <v>0</v>
      </c>
      <c r="AF105" s="32">
        <v>0</v>
      </c>
      <c r="AG105" s="9"/>
      <c r="AH105" s="9"/>
      <c r="AI105" s="9"/>
      <c r="AJ105" s="9"/>
      <c r="AK105" s="9"/>
      <c r="AL105" s="9"/>
      <c r="AM105" s="9"/>
      <c r="AN105" s="10"/>
    </row>
    <row r="106" spans="1:40" ht="9.75">
      <c r="A106" s="20" t="s">
        <v>171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5.3</v>
      </c>
      <c r="H106" s="32">
        <v>0</v>
      </c>
      <c r="I106" s="32">
        <v>5.3</v>
      </c>
      <c r="J106" s="32">
        <v>6</v>
      </c>
      <c r="K106" s="32">
        <v>5.3</v>
      </c>
      <c r="L106" s="32">
        <v>0</v>
      </c>
      <c r="M106" s="32">
        <v>0</v>
      </c>
      <c r="N106" s="32">
        <v>6</v>
      </c>
      <c r="O106" s="32">
        <v>-7.5</v>
      </c>
      <c r="P106" s="32">
        <v>6.6</v>
      </c>
      <c r="Q106" s="32">
        <v>6.4</v>
      </c>
      <c r="R106" s="32">
        <v>0</v>
      </c>
      <c r="S106" s="32">
        <v>0</v>
      </c>
      <c r="T106" s="32">
        <v>7</v>
      </c>
      <c r="U106" s="32">
        <v>0</v>
      </c>
      <c r="V106" s="32">
        <v>0</v>
      </c>
      <c r="W106" s="32">
        <v>292392.1</v>
      </c>
      <c r="X106" s="32">
        <v>5.3</v>
      </c>
      <c r="Y106" s="32">
        <v>5.3</v>
      </c>
      <c r="Z106" s="32">
        <v>6</v>
      </c>
      <c r="AA106" s="32">
        <v>0</v>
      </c>
      <c r="AB106" s="32">
        <v>6</v>
      </c>
      <c r="AC106" s="32">
        <v>0</v>
      </c>
      <c r="AD106" s="32">
        <v>-62.8</v>
      </c>
      <c r="AE106" s="32">
        <v>0</v>
      </c>
      <c r="AF106" s="32">
        <v>0</v>
      </c>
      <c r="AG106" s="9"/>
      <c r="AH106" s="9"/>
      <c r="AI106" s="9"/>
      <c r="AJ106" s="9"/>
      <c r="AK106" s="9"/>
      <c r="AL106" s="9"/>
      <c r="AM106" s="9"/>
      <c r="AN106" s="10"/>
    </row>
    <row r="107" spans="1:40" ht="9.75">
      <c r="A107" s="20" t="s">
        <v>172</v>
      </c>
      <c r="B107" s="32">
        <v>0</v>
      </c>
      <c r="C107" s="32">
        <v>0</v>
      </c>
      <c r="D107" s="32">
        <v>6.8</v>
      </c>
      <c r="E107" s="32">
        <v>0</v>
      </c>
      <c r="F107" s="32">
        <v>-93</v>
      </c>
      <c r="G107" s="32">
        <v>5.3</v>
      </c>
      <c r="H107" s="32">
        <v>0</v>
      </c>
      <c r="I107" s="32">
        <v>5.3</v>
      </c>
      <c r="J107" s="32">
        <v>6</v>
      </c>
      <c r="K107" s="32">
        <v>5.6</v>
      </c>
      <c r="L107" s="32">
        <v>0</v>
      </c>
      <c r="M107" s="32">
        <v>0</v>
      </c>
      <c r="N107" s="32">
        <v>6</v>
      </c>
      <c r="O107" s="32">
        <v>-7.5</v>
      </c>
      <c r="P107" s="32">
        <v>6.6</v>
      </c>
      <c r="Q107" s="32">
        <v>6.4</v>
      </c>
      <c r="R107" s="32">
        <v>0</v>
      </c>
      <c r="S107" s="32">
        <v>0</v>
      </c>
      <c r="T107" s="32">
        <v>7</v>
      </c>
      <c r="U107" s="32">
        <v>0</v>
      </c>
      <c r="V107" s="32">
        <v>0</v>
      </c>
      <c r="W107" s="32">
        <v>198585.5</v>
      </c>
      <c r="X107" s="32">
        <v>5.3</v>
      </c>
      <c r="Y107" s="32">
        <v>5.3</v>
      </c>
      <c r="Z107" s="32">
        <v>6</v>
      </c>
      <c r="AA107" s="32">
        <v>0</v>
      </c>
      <c r="AB107" s="32">
        <v>6</v>
      </c>
      <c r="AC107" s="32">
        <v>0</v>
      </c>
      <c r="AD107" s="32">
        <v>-100</v>
      </c>
      <c r="AE107" s="32">
        <v>0</v>
      </c>
      <c r="AF107" s="32">
        <v>0</v>
      </c>
      <c r="AG107" s="9"/>
      <c r="AH107" s="9"/>
      <c r="AI107" s="9"/>
      <c r="AJ107" s="9"/>
      <c r="AK107" s="9"/>
      <c r="AL107" s="9"/>
      <c r="AM107" s="9"/>
      <c r="AN107" s="10"/>
    </row>
    <row r="108" spans="1:40" ht="9.75">
      <c r="A108" s="20" t="s">
        <v>146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12.9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9"/>
      <c r="AH108" s="9"/>
      <c r="AI108" s="9"/>
      <c r="AJ108" s="9"/>
      <c r="AK108" s="9"/>
      <c r="AL108" s="9"/>
      <c r="AM108" s="9"/>
      <c r="AN108" s="10"/>
    </row>
    <row r="109" spans="1:40" ht="9.75">
      <c r="A109" s="11" t="s">
        <v>173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9"/>
      <c r="AH109" s="9"/>
      <c r="AI109" s="9"/>
      <c r="AJ109" s="9"/>
      <c r="AK109" s="9"/>
      <c r="AL109" s="9"/>
      <c r="AM109" s="9"/>
      <c r="AN109" s="10"/>
    </row>
    <row r="110" spans="1:40" ht="9.75">
      <c r="A110" s="18" t="s">
        <v>166</v>
      </c>
      <c r="B110" s="33">
        <v>72.86</v>
      </c>
      <c r="C110" s="33">
        <v>0</v>
      </c>
      <c r="D110" s="33">
        <v>439.75</v>
      </c>
      <c r="E110" s="33">
        <v>0</v>
      </c>
      <c r="F110" s="33">
        <v>438.96</v>
      </c>
      <c r="G110" s="33">
        <v>763.07</v>
      </c>
      <c r="H110" s="33">
        <v>0</v>
      </c>
      <c r="I110" s="33">
        <v>701.74</v>
      </c>
      <c r="J110" s="33">
        <v>541.43</v>
      </c>
      <c r="K110" s="33">
        <v>703.75</v>
      </c>
      <c r="L110" s="33">
        <v>0</v>
      </c>
      <c r="M110" s="33">
        <v>550.9</v>
      </c>
      <c r="N110" s="33">
        <v>498.88</v>
      </c>
      <c r="O110" s="33">
        <v>456.46</v>
      </c>
      <c r="P110" s="33">
        <v>318.94</v>
      </c>
      <c r="Q110" s="33">
        <v>255.68</v>
      </c>
      <c r="R110" s="33">
        <v>0</v>
      </c>
      <c r="S110" s="33">
        <v>0</v>
      </c>
      <c r="T110" s="33">
        <v>451.53</v>
      </c>
      <c r="U110" s="33">
        <v>0</v>
      </c>
      <c r="V110" s="33">
        <v>0</v>
      </c>
      <c r="W110" s="33">
        <v>157.02</v>
      </c>
      <c r="X110" s="33">
        <v>278.32</v>
      </c>
      <c r="Y110" s="33">
        <v>575.07</v>
      </c>
      <c r="Z110" s="33">
        <v>497.44</v>
      </c>
      <c r="AA110" s="33">
        <v>0</v>
      </c>
      <c r="AB110" s="33">
        <v>394.09</v>
      </c>
      <c r="AC110" s="33">
        <v>0</v>
      </c>
      <c r="AD110" s="33">
        <v>0</v>
      </c>
      <c r="AE110" s="33">
        <v>0</v>
      </c>
      <c r="AF110" s="33">
        <v>0</v>
      </c>
      <c r="AG110" s="9"/>
      <c r="AH110" s="9"/>
      <c r="AI110" s="9"/>
      <c r="AJ110" s="9"/>
      <c r="AK110" s="9"/>
      <c r="AL110" s="9"/>
      <c r="AM110" s="9"/>
      <c r="AN110" s="10"/>
    </row>
    <row r="111" spans="1:40" ht="9.75">
      <c r="A111" s="20" t="s">
        <v>167</v>
      </c>
      <c r="B111" s="34">
        <v>0</v>
      </c>
      <c r="C111" s="34">
        <v>0</v>
      </c>
      <c r="D111" s="34">
        <v>0</v>
      </c>
      <c r="E111" s="34">
        <v>0</v>
      </c>
      <c r="F111" s="34">
        <v>136.49</v>
      </c>
      <c r="G111" s="34">
        <v>195.22</v>
      </c>
      <c r="H111" s="34">
        <v>0</v>
      </c>
      <c r="I111" s="34">
        <v>393.25</v>
      </c>
      <c r="J111" s="34">
        <v>0</v>
      </c>
      <c r="K111" s="34">
        <v>0</v>
      </c>
      <c r="L111" s="34">
        <v>0</v>
      </c>
      <c r="M111" s="34">
        <v>148.55</v>
      </c>
      <c r="N111" s="34">
        <v>90.1</v>
      </c>
      <c r="O111" s="34">
        <v>151.55</v>
      </c>
      <c r="P111" s="34">
        <v>146</v>
      </c>
      <c r="Q111" s="34">
        <v>106.96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77.44</v>
      </c>
      <c r="Y111" s="34">
        <v>152.05</v>
      </c>
      <c r="Z111" s="34">
        <v>263.63</v>
      </c>
      <c r="AA111" s="34">
        <v>0</v>
      </c>
      <c r="AB111" s="34">
        <v>226.09</v>
      </c>
      <c r="AC111" s="34">
        <v>0</v>
      </c>
      <c r="AD111" s="34">
        <v>139.76</v>
      </c>
      <c r="AE111" s="34">
        <v>0</v>
      </c>
      <c r="AF111" s="34">
        <v>0</v>
      </c>
      <c r="AG111" s="9"/>
      <c r="AH111" s="9"/>
      <c r="AI111" s="9"/>
      <c r="AJ111" s="9"/>
      <c r="AK111" s="9"/>
      <c r="AL111" s="9"/>
      <c r="AM111" s="9"/>
      <c r="AN111" s="10"/>
    </row>
    <row r="112" spans="1:40" ht="9.75">
      <c r="A112" s="20" t="s">
        <v>168</v>
      </c>
      <c r="B112" s="34">
        <v>0</v>
      </c>
      <c r="C112" s="34">
        <v>0</v>
      </c>
      <c r="D112" s="34">
        <v>621.71</v>
      </c>
      <c r="E112" s="34">
        <v>0</v>
      </c>
      <c r="F112" s="34">
        <v>221.8</v>
      </c>
      <c r="G112" s="34">
        <v>712.98</v>
      </c>
      <c r="H112" s="34">
        <v>0</v>
      </c>
      <c r="I112" s="34">
        <v>844.04</v>
      </c>
      <c r="J112" s="34">
        <v>1007.62</v>
      </c>
      <c r="K112" s="34">
        <v>948.55</v>
      </c>
      <c r="L112" s="34">
        <v>0</v>
      </c>
      <c r="M112" s="34">
        <v>457.54</v>
      </c>
      <c r="N112" s="34">
        <v>681.24</v>
      </c>
      <c r="O112" s="34">
        <v>633</v>
      </c>
      <c r="P112" s="34">
        <v>760.88</v>
      </c>
      <c r="Q112" s="34">
        <v>557.54</v>
      </c>
      <c r="R112" s="34">
        <v>0</v>
      </c>
      <c r="S112" s="34">
        <v>0</v>
      </c>
      <c r="T112" s="34">
        <v>893.18</v>
      </c>
      <c r="U112" s="34">
        <v>0</v>
      </c>
      <c r="V112" s="34">
        <v>0</v>
      </c>
      <c r="W112" s="34">
        <v>0</v>
      </c>
      <c r="X112" s="34">
        <v>1799.5</v>
      </c>
      <c r="Y112" s="34">
        <v>3305.67</v>
      </c>
      <c r="Z112" s="34">
        <v>745.7</v>
      </c>
      <c r="AA112" s="34">
        <v>0</v>
      </c>
      <c r="AB112" s="34">
        <v>646.58</v>
      </c>
      <c r="AC112" s="34">
        <v>0</v>
      </c>
      <c r="AD112" s="34">
        <v>0</v>
      </c>
      <c r="AE112" s="34">
        <v>0</v>
      </c>
      <c r="AF112" s="34">
        <v>0</v>
      </c>
      <c r="AG112" s="9"/>
      <c r="AH112" s="9"/>
      <c r="AI112" s="9"/>
      <c r="AJ112" s="9"/>
      <c r="AK112" s="9"/>
      <c r="AL112" s="9"/>
      <c r="AM112" s="9"/>
      <c r="AN112" s="10"/>
    </row>
    <row r="113" spans="1:40" ht="9.75">
      <c r="A113" s="20" t="s">
        <v>169</v>
      </c>
      <c r="B113" s="34">
        <v>0</v>
      </c>
      <c r="C113" s="34">
        <v>0</v>
      </c>
      <c r="D113" s="34">
        <v>0</v>
      </c>
      <c r="E113" s="34">
        <v>0</v>
      </c>
      <c r="F113" s="34">
        <v>62.25</v>
      </c>
      <c r="G113" s="34">
        <v>13.95</v>
      </c>
      <c r="H113" s="34">
        <v>0</v>
      </c>
      <c r="I113" s="34">
        <v>91.43</v>
      </c>
      <c r="J113" s="34">
        <v>80.12</v>
      </c>
      <c r="K113" s="34">
        <v>133.73</v>
      </c>
      <c r="L113" s="34">
        <v>0</v>
      </c>
      <c r="M113" s="34">
        <v>50.18</v>
      </c>
      <c r="N113" s="34">
        <v>80.31</v>
      </c>
      <c r="O113" s="34">
        <v>68.29</v>
      </c>
      <c r="P113" s="34">
        <v>158.95</v>
      </c>
      <c r="Q113" s="34">
        <v>31.92</v>
      </c>
      <c r="R113" s="34">
        <v>0</v>
      </c>
      <c r="S113" s="34">
        <v>0</v>
      </c>
      <c r="T113" s="34">
        <v>65.22</v>
      </c>
      <c r="U113" s="34">
        <v>0</v>
      </c>
      <c r="V113" s="34">
        <v>0</v>
      </c>
      <c r="W113" s="34">
        <v>67.49</v>
      </c>
      <c r="X113" s="34">
        <v>0</v>
      </c>
      <c r="Y113" s="34">
        <v>72</v>
      </c>
      <c r="Z113" s="34">
        <v>0</v>
      </c>
      <c r="AA113" s="34">
        <v>0</v>
      </c>
      <c r="AB113" s="34">
        <v>0</v>
      </c>
      <c r="AC113" s="34">
        <v>0</v>
      </c>
      <c r="AD113" s="34">
        <v>35.79</v>
      </c>
      <c r="AE113" s="34">
        <v>0</v>
      </c>
      <c r="AF113" s="34">
        <v>0</v>
      </c>
      <c r="AG113" s="9"/>
      <c r="AH113" s="9"/>
      <c r="AI113" s="9"/>
      <c r="AJ113" s="9"/>
      <c r="AK113" s="9"/>
      <c r="AL113" s="9"/>
      <c r="AM113" s="9"/>
      <c r="AN113" s="10"/>
    </row>
    <row r="114" spans="1:40" ht="9.75">
      <c r="A114" s="20" t="s">
        <v>170</v>
      </c>
      <c r="B114" s="34">
        <v>782.48</v>
      </c>
      <c r="C114" s="34">
        <v>0</v>
      </c>
      <c r="D114" s="34">
        <v>245.88</v>
      </c>
      <c r="E114" s="34">
        <v>0</v>
      </c>
      <c r="F114" s="34">
        <v>0</v>
      </c>
      <c r="G114" s="34">
        <v>473.56</v>
      </c>
      <c r="H114" s="34">
        <v>0</v>
      </c>
      <c r="I114" s="34">
        <v>156.41</v>
      </c>
      <c r="J114" s="34">
        <v>164.09</v>
      </c>
      <c r="K114" s="34">
        <v>347.5</v>
      </c>
      <c r="L114" s="34">
        <v>0</v>
      </c>
      <c r="M114" s="34">
        <v>228.56</v>
      </c>
      <c r="N114" s="34">
        <v>172.14</v>
      </c>
      <c r="O114" s="34">
        <v>204.7</v>
      </c>
      <c r="P114" s="34">
        <v>168.48</v>
      </c>
      <c r="Q114" s="34">
        <v>110.41</v>
      </c>
      <c r="R114" s="34">
        <v>0</v>
      </c>
      <c r="S114" s="34">
        <v>0</v>
      </c>
      <c r="T114" s="34">
        <v>215.09</v>
      </c>
      <c r="U114" s="34">
        <v>0</v>
      </c>
      <c r="V114" s="34">
        <v>0</v>
      </c>
      <c r="W114" s="34">
        <v>99.08</v>
      </c>
      <c r="X114" s="34">
        <v>209.36</v>
      </c>
      <c r="Y114" s="34">
        <v>848.88</v>
      </c>
      <c r="Z114" s="34">
        <v>198.81</v>
      </c>
      <c r="AA114" s="34">
        <v>0</v>
      </c>
      <c r="AB114" s="34">
        <v>415.79</v>
      </c>
      <c r="AC114" s="34">
        <v>0</v>
      </c>
      <c r="AD114" s="34">
        <v>0</v>
      </c>
      <c r="AE114" s="34">
        <v>0</v>
      </c>
      <c r="AF114" s="34">
        <v>0</v>
      </c>
      <c r="AG114" s="9"/>
      <c r="AH114" s="9"/>
      <c r="AI114" s="9"/>
      <c r="AJ114" s="9"/>
      <c r="AK114" s="9"/>
      <c r="AL114" s="9"/>
      <c r="AM114" s="9"/>
      <c r="AN114" s="10"/>
    </row>
    <row r="115" spans="1:40" ht="9.75">
      <c r="A115" s="20" t="s">
        <v>171</v>
      </c>
      <c r="B115" s="34">
        <v>0</v>
      </c>
      <c r="C115" s="34">
        <v>0</v>
      </c>
      <c r="D115" s="34">
        <v>0</v>
      </c>
      <c r="E115" s="34">
        <v>0</v>
      </c>
      <c r="F115" s="34">
        <v>0</v>
      </c>
      <c r="G115" s="34">
        <v>137.84</v>
      </c>
      <c r="H115" s="34">
        <v>0</v>
      </c>
      <c r="I115" s="34">
        <v>59.38</v>
      </c>
      <c r="J115" s="34">
        <v>124.58</v>
      </c>
      <c r="K115" s="34">
        <v>129.38</v>
      </c>
      <c r="L115" s="34">
        <v>0</v>
      </c>
      <c r="M115" s="34">
        <v>117.72</v>
      </c>
      <c r="N115" s="34">
        <v>117</v>
      </c>
      <c r="O115" s="34">
        <v>169.06</v>
      </c>
      <c r="P115" s="34">
        <v>192.66</v>
      </c>
      <c r="Q115" s="34">
        <v>97.39</v>
      </c>
      <c r="R115" s="34">
        <v>0</v>
      </c>
      <c r="S115" s="34">
        <v>0</v>
      </c>
      <c r="T115" s="34">
        <v>130.43</v>
      </c>
      <c r="U115" s="34">
        <v>0</v>
      </c>
      <c r="V115" s="34">
        <v>0</v>
      </c>
      <c r="W115" s="34">
        <v>186.03</v>
      </c>
      <c r="X115" s="34">
        <v>241.06</v>
      </c>
      <c r="Y115" s="34">
        <v>131.55</v>
      </c>
      <c r="Z115" s="34">
        <v>217.03</v>
      </c>
      <c r="AA115" s="34">
        <v>0</v>
      </c>
      <c r="AB115" s="34">
        <v>121.42</v>
      </c>
      <c r="AC115" s="34">
        <v>0</v>
      </c>
      <c r="AD115" s="34">
        <v>122.84</v>
      </c>
      <c r="AE115" s="34">
        <v>0</v>
      </c>
      <c r="AF115" s="34">
        <v>0</v>
      </c>
      <c r="AG115" s="9"/>
      <c r="AH115" s="9"/>
      <c r="AI115" s="9"/>
      <c r="AJ115" s="9"/>
      <c r="AK115" s="9"/>
      <c r="AL115" s="9"/>
      <c r="AM115" s="9"/>
      <c r="AN115" s="10"/>
    </row>
    <row r="116" spans="1:40" ht="9.75">
      <c r="A116" s="20" t="s">
        <v>172</v>
      </c>
      <c r="B116" s="34">
        <v>29.46</v>
      </c>
      <c r="C116" s="34">
        <v>0</v>
      </c>
      <c r="D116" s="34">
        <v>204.65</v>
      </c>
      <c r="E116" s="34">
        <v>0</v>
      </c>
      <c r="F116" s="34">
        <v>75.31</v>
      </c>
      <c r="G116" s="34">
        <v>107.46</v>
      </c>
      <c r="H116" s="34">
        <v>0</v>
      </c>
      <c r="I116" s="34">
        <v>110.42</v>
      </c>
      <c r="J116" s="34">
        <v>116.43</v>
      </c>
      <c r="K116" s="34">
        <v>122.5</v>
      </c>
      <c r="L116" s="34">
        <v>0</v>
      </c>
      <c r="M116" s="34">
        <v>117.72</v>
      </c>
      <c r="N116" s="34">
        <v>81.93</v>
      </c>
      <c r="O116" s="34">
        <v>105.43</v>
      </c>
      <c r="P116" s="34">
        <v>170.09</v>
      </c>
      <c r="Q116" s="34">
        <v>41.34</v>
      </c>
      <c r="R116" s="34">
        <v>0</v>
      </c>
      <c r="S116" s="34">
        <v>0</v>
      </c>
      <c r="T116" s="34">
        <v>99.81</v>
      </c>
      <c r="U116" s="34">
        <v>0</v>
      </c>
      <c r="V116" s="34">
        <v>0</v>
      </c>
      <c r="W116" s="34">
        <v>126.36</v>
      </c>
      <c r="X116" s="34">
        <v>150.59</v>
      </c>
      <c r="Y116" s="34">
        <v>93.79</v>
      </c>
      <c r="Z116" s="34">
        <v>171.35</v>
      </c>
      <c r="AA116" s="34">
        <v>0</v>
      </c>
      <c r="AB116" s="34">
        <v>86.68</v>
      </c>
      <c r="AC116" s="34">
        <v>0</v>
      </c>
      <c r="AD116" s="34">
        <v>0</v>
      </c>
      <c r="AE116" s="34">
        <v>0</v>
      </c>
      <c r="AF116" s="34">
        <v>0</v>
      </c>
      <c r="AG116" s="9"/>
      <c r="AH116" s="9"/>
      <c r="AI116" s="9"/>
      <c r="AJ116" s="9"/>
      <c r="AK116" s="9"/>
      <c r="AL116" s="9"/>
      <c r="AM116" s="9"/>
      <c r="AN116" s="10"/>
    </row>
    <row r="117" spans="1:40" ht="9.75">
      <c r="A117" s="20" t="s">
        <v>146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287.84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9"/>
      <c r="AH117" s="9"/>
      <c r="AI117" s="9"/>
      <c r="AJ117" s="9"/>
      <c r="AK117" s="9"/>
      <c r="AL117" s="9"/>
      <c r="AM117" s="9"/>
      <c r="AN117" s="10"/>
    </row>
    <row r="118" spans="1:40" ht="9.75">
      <c r="A118" s="20" t="s">
        <v>174</v>
      </c>
      <c r="B118" s="34">
        <v>884.79</v>
      </c>
      <c r="C118" s="34">
        <v>0</v>
      </c>
      <c r="D118" s="34">
        <v>1511.99</v>
      </c>
      <c r="E118" s="34">
        <v>0</v>
      </c>
      <c r="F118" s="34">
        <v>934.81</v>
      </c>
      <c r="G118" s="34">
        <v>2404.08</v>
      </c>
      <c r="H118" s="34">
        <v>0</v>
      </c>
      <c r="I118" s="34">
        <v>2356.66</v>
      </c>
      <c r="J118" s="34">
        <v>2034.27</v>
      </c>
      <c r="K118" s="34">
        <v>2385.41</v>
      </c>
      <c r="L118" s="34">
        <v>0</v>
      </c>
      <c r="M118" s="34">
        <v>1671.17</v>
      </c>
      <c r="N118" s="34">
        <v>1721.59</v>
      </c>
      <c r="O118" s="34">
        <v>1788.49</v>
      </c>
      <c r="P118" s="34">
        <v>2203.84</v>
      </c>
      <c r="Q118" s="34">
        <v>1201.24</v>
      </c>
      <c r="R118" s="34">
        <v>0</v>
      </c>
      <c r="S118" s="34">
        <v>0</v>
      </c>
      <c r="T118" s="34">
        <v>1855.27</v>
      </c>
      <c r="U118" s="34">
        <v>0</v>
      </c>
      <c r="V118" s="34">
        <v>0</v>
      </c>
      <c r="W118" s="34">
        <v>635.97</v>
      </c>
      <c r="X118" s="34">
        <v>2756.27</v>
      </c>
      <c r="Y118" s="34">
        <v>5179.01</v>
      </c>
      <c r="Z118" s="34">
        <v>2093.96</v>
      </c>
      <c r="AA118" s="34">
        <v>0</v>
      </c>
      <c r="AB118" s="34">
        <v>1890.65</v>
      </c>
      <c r="AC118" s="34">
        <v>0</v>
      </c>
      <c r="AD118" s="34">
        <v>298.38</v>
      </c>
      <c r="AE118" s="34">
        <v>0</v>
      </c>
      <c r="AF118" s="34">
        <v>0</v>
      </c>
      <c r="AG118" s="9"/>
      <c r="AH118" s="9"/>
      <c r="AI118" s="9"/>
      <c r="AJ118" s="9"/>
      <c r="AK118" s="9"/>
      <c r="AL118" s="9"/>
      <c r="AM118" s="9"/>
      <c r="AN118" s="10"/>
    </row>
    <row r="119" spans="1:40" ht="9.75">
      <c r="A119" s="13" t="s">
        <v>175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9"/>
      <c r="AH119" s="9"/>
      <c r="AI119" s="9"/>
      <c r="AJ119" s="9"/>
      <c r="AK119" s="9"/>
      <c r="AL119" s="9"/>
      <c r="AM119" s="9"/>
      <c r="AN119" s="10"/>
    </row>
    <row r="120" spans="1:40" ht="9.75">
      <c r="A120" s="20" t="s">
        <v>176</v>
      </c>
      <c r="B120" s="35">
        <v>26207</v>
      </c>
      <c r="C120" s="35">
        <v>44628</v>
      </c>
      <c r="D120" s="35">
        <v>11850</v>
      </c>
      <c r="E120" s="35">
        <v>0</v>
      </c>
      <c r="F120" s="35">
        <v>0</v>
      </c>
      <c r="G120" s="35">
        <v>13557</v>
      </c>
      <c r="H120" s="35">
        <v>3179</v>
      </c>
      <c r="I120" s="35">
        <v>0</v>
      </c>
      <c r="J120" s="35">
        <v>2307</v>
      </c>
      <c r="K120" s="35">
        <v>2852</v>
      </c>
      <c r="L120" s="35">
        <v>0</v>
      </c>
      <c r="M120" s="35">
        <v>6034</v>
      </c>
      <c r="N120" s="35">
        <v>8806</v>
      </c>
      <c r="O120" s="35">
        <v>13101</v>
      </c>
      <c r="P120" s="35">
        <v>3222</v>
      </c>
      <c r="Q120" s="35">
        <v>2771</v>
      </c>
      <c r="R120" s="35">
        <v>4061</v>
      </c>
      <c r="S120" s="35">
        <v>0</v>
      </c>
      <c r="T120" s="35">
        <v>0</v>
      </c>
      <c r="U120" s="35">
        <v>0</v>
      </c>
      <c r="V120" s="35">
        <v>0</v>
      </c>
      <c r="W120" s="35">
        <v>4586</v>
      </c>
      <c r="X120" s="35">
        <v>12542</v>
      </c>
      <c r="Y120" s="35">
        <v>0</v>
      </c>
      <c r="Z120" s="35">
        <v>29338</v>
      </c>
      <c r="AA120" s="35">
        <v>0</v>
      </c>
      <c r="AB120" s="35">
        <v>64176</v>
      </c>
      <c r="AC120" s="35">
        <v>0</v>
      </c>
      <c r="AD120" s="35">
        <v>0</v>
      </c>
      <c r="AE120" s="35">
        <v>0</v>
      </c>
      <c r="AF120" s="35">
        <v>0</v>
      </c>
      <c r="AG120" s="9"/>
      <c r="AH120" s="9"/>
      <c r="AI120" s="9"/>
      <c r="AJ120" s="9"/>
      <c r="AK120" s="9"/>
      <c r="AL120" s="9"/>
      <c r="AM120" s="9"/>
      <c r="AN120" s="10"/>
    </row>
    <row r="121" spans="1:40" ht="9.75">
      <c r="A121" s="13" t="s">
        <v>177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9"/>
      <c r="AH121" s="9"/>
      <c r="AI121" s="9"/>
      <c r="AJ121" s="9"/>
      <c r="AK121" s="9"/>
      <c r="AL121" s="9"/>
      <c r="AM121" s="9"/>
      <c r="AN121" s="10"/>
    </row>
    <row r="122" spans="1:40" ht="9.75">
      <c r="A122" s="20" t="s">
        <v>178</v>
      </c>
      <c r="B122" s="35">
        <v>0</v>
      </c>
      <c r="C122" s="35">
        <v>6</v>
      </c>
      <c r="D122" s="35">
        <v>0</v>
      </c>
      <c r="E122" s="35">
        <v>0</v>
      </c>
      <c r="F122" s="35">
        <v>6</v>
      </c>
      <c r="G122" s="35">
        <v>0</v>
      </c>
      <c r="H122" s="35">
        <v>2</v>
      </c>
      <c r="I122" s="35">
        <v>6</v>
      </c>
      <c r="J122" s="35">
        <v>0</v>
      </c>
      <c r="K122" s="35">
        <v>6</v>
      </c>
      <c r="L122" s="35">
        <v>0</v>
      </c>
      <c r="M122" s="35">
        <v>0</v>
      </c>
      <c r="N122" s="35">
        <v>0</v>
      </c>
      <c r="O122" s="35">
        <v>8</v>
      </c>
      <c r="P122" s="35">
        <v>0</v>
      </c>
      <c r="Q122" s="35">
        <v>0</v>
      </c>
      <c r="R122" s="35">
        <v>6</v>
      </c>
      <c r="S122" s="35">
        <v>0</v>
      </c>
      <c r="T122" s="35">
        <v>0</v>
      </c>
      <c r="U122" s="35">
        <v>0</v>
      </c>
      <c r="V122" s="35">
        <v>6</v>
      </c>
      <c r="W122" s="35">
        <v>0</v>
      </c>
      <c r="X122" s="35">
        <v>6</v>
      </c>
      <c r="Y122" s="35">
        <v>1055684</v>
      </c>
      <c r="Z122" s="35">
        <v>6</v>
      </c>
      <c r="AA122" s="35">
        <v>0</v>
      </c>
      <c r="AB122" s="35">
        <v>6</v>
      </c>
      <c r="AC122" s="35">
        <v>6</v>
      </c>
      <c r="AD122" s="35">
        <v>0</v>
      </c>
      <c r="AE122" s="35">
        <v>0</v>
      </c>
      <c r="AF122" s="35">
        <v>0</v>
      </c>
      <c r="AG122" s="9"/>
      <c r="AH122" s="9"/>
      <c r="AI122" s="9"/>
      <c r="AJ122" s="9"/>
      <c r="AK122" s="9"/>
      <c r="AL122" s="9"/>
      <c r="AM122" s="9"/>
      <c r="AN122" s="10"/>
    </row>
    <row r="123" spans="1:40" ht="9.75">
      <c r="A123" s="20" t="s">
        <v>179</v>
      </c>
      <c r="B123" s="35">
        <v>0</v>
      </c>
      <c r="C123" s="35">
        <v>50</v>
      </c>
      <c r="D123" s="35">
        <v>0</v>
      </c>
      <c r="E123" s="35">
        <v>0</v>
      </c>
      <c r="F123" s="35">
        <v>50</v>
      </c>
      <c r="G123" s="35">
        <v>0</v>
      </c>
      <c r="H123" s="35">
        <v>50</v>
      </c>
      <c r="I123" s="35">
        <v>50</v>
      </c>
      <c r="J123" s="35">
        <v>0</v>
      </c>
      <c r="K123" s="35">
        <v>50</v>
      </c>
      <c r="L123" s="35">
        <v>0</v>
      </c>
      <c r="M123" s="35">
        <v>0</v>
      </c>
      <c r="N123" s="35">
        <v>0</v>
      </c>
      <c r="O123" s="35">
        <v>50</v>
      </c>
      <c r="P123" s="35">
        <v>0</v>
      </c>
      <c r="Q123" s="35">
        <v>0</v>
      </c>
      <c r="R123" s="35">
        <v>50</v>
      </c>
      <c r="S123" s="35">
        <v>0</v>
      </c>
      <c r="T123" s="35">
        <v>0</v>
      </c>
      <c r="U123" s="35">
        <v>0</v>
      </c>
      <c r="V123" s="35">
        <v>50</v>
      </c>
      <c r="W123" s="35">
        <v>0</v>
      </c>
      <c r="X123" s="35">
        <v>50</v>
      </c>
      <c r="Y123" s="35">
        <v>1300160</v>
      </c>
      <c r="Z123" s="35">
        <v>50</v>
      </c>
      <c r="AA123" s="35">
        <v>0</v>
      </c>
      <c r="AB123" s="35">
        <v>50</v>
      </c>
      <c r="AC123" s="35">
        <v>50</v>
      </c>
      <c r="AD123" s="35">
        <v>0</v>
      </c>
      <c r="AE123" s="35">
        <v>0</v>
      </c>
      <c r="AF123" s="35">
        <v>0</v>
      </c>
      <c r="AG123" s="9"/>
      <c r="AH123" s="9"/>
      <c r="AI123" s="9"/>
      <c r="AJ123" s="9"/>
      <c r="AK123" s="9"/>
      <c r="AL123" s="9"/>
      <c r="AM123" s="9"/>
      <c r="AN123" s="10"/>
    </row>
    <row r="124" spans="1:40" ht="9.75">
      <c r="A124" s="11" t="s">
        <v>180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9"/>
      <c r="AH124" s="9"/>
      <c r="AI124" s="9"/>
      <c r="AJ124" s="9"/>
      <c r="AK124" s="9"/>
      <c r="AL124" s="9"/>
      <c r="AM124" s="9"/>
      <c r="AN124" s="10"/>
    </row>
    <row r="125" spans="1:40" ht="9.75">
      <c r="A125" s="18" t="s">
        <v>181</v>
      </c>
      <c r="B125" s="36">
        <v>0</v>
      </c>
      <c r="C125" s="36">
        <v>0</v>
      </c>
      <c r="D125" s="36">
        <v>1000</v>
      </c>
      <c r="E125" s="36">
        <v>0</v>
      </c>
      <c r="F125" s="36">
        <v>1064</v>
      </c>
      <c r="G125" s="36">
        <v>0</v>
      </c>
      <c r="H125" s="36">
        <v>1305</v>
      </c>
      <c r="I125" s="36">
        <v>0</v>
      </c>
      <c r="J125" s="36">
        <v>745</v>
      </c>
      <c r="K125" s="36">
        <v>0</v>
      </c>
      <c r="L125" s="36">
        <v>0</v>
      </c>
      <c r="M125" s="36">
        <v>3823</v>
      </c>
      <c r="N125" s="36">
        <v>3556</v>
      </c>
      <c r="O125" s="36">
        <v>4000</v>
      </c>
      <c r="P125" s="36">
        <v>1502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6162</v>
      </c>
      <c r="AA125" s="36">
        <v>0</v>
      </c>
      <c r="AB125" s="36">
        <v>15000</v>
      </c>
      <c r="AC125" s="36">
        <v>0</v>
      </c>
      <c r="AD125" s="36">
        <v>0</v>
      </c>
      <c r="AE125" s="36">
        <v>0</v>
      </c>
      <c r="AF125" s="36">
        <v>0</v>
      </c>
      <c r="AG125" s="9"/>
      <c r="AH125" s="9"/>
      <c r="AI125" s="9"/>
      <c r="AJ125" s="9"/>
      <c r="AK125" s="9"/>
      <c r="AL125" s="9"/>
      <c r="AM125" s="9"/>
      <c r="AN125" s="10"/>
    </row>
    <row r="126" spans="1:40" ht="9.75">
      <c r="A126" s="20" t="s">
        <v>182</v>
      </c>
      <c r="B126" s="35">
        <v>0</v>
      </c>
      <c r="C126" s="35">
        <v>0</v>
      </c>
      <c r="D126" s="35">
        <v>1000</v>
      </c>
      <c r="E126" s="35">
        <v>0</v>
      </c>
      <c r="F126" s="35">
        <v>1064</v>
      </c>
      <c r="G126" s="35">
        <v>0</v>
      </c>
      <c r="H126" s="35">
        <v>289</v>
      </c>
      <c r="I126" s="35">
        <v>0</v>
      </c>
      <c r="J126" s="35">
        <v>745</v>
      </c>
      <c r="K126" s="35">
        <v>0</v>
      </c>
      <c r="L126" s="35">
        <v>0</v>
      </c>
      <c r="M126" s="35">
        <v>3823</v>
      </c>
      <c r="N126" s="35">
        <v>3556</v>
      </c>
      <c r="O126" s="35">
        <v>4000</v>
      </c>
      <c r="P126" s="35">
        <v>1502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6162</v>
      </c>
      <c r="AA126" s="35">
        <v>0</v>
      </c>
      <c r="AB126" s="35">
        <v>15000</v>
      </c>
      <c r="AC126" s="35">
        <v>0</v>
      </c>
      <c r="AD126" s="35">
        <v>0</v>
      </c>
      <c r="AE126" s="35">
        <v>0</v>
      </c>
      <c r="AF126" s="35">
        <v>0</v>
      </c>
      <c r="AG126" s="9"/>
      <c r="AH126" s="9"/>
      <c r="AI126" s="9"/>
      <c r="AJ126" s="9"/>
      <c r="AK126" s="9"/>
      <c r="AL126" s="9"/>
      <c r="AM126" s="9"/>
      <c r="AN126" s="10"/>
    </row>
    <row r="127" spans="1:40" ht="9.75">
      <c r="A127" s="20" t="s">
        <v>183</v>
      </c>
      <c r="B127" s="35">
        <v>0</v>
      </c>
      <c r="C127" s="35">
        <v>0</v>
      </c>
      <c r="D127" s="35">
        <v>1000</v>
      </c>
      <c r="E127" s="35">
        <v>0</v>
      </c>
      <c r="F127" s="35">
        <v>1064</v>
      </c>
      <c r="G127" s="35">
        <v>0</v>
      </c>
      <c r="H127" s="35">
        <v>1305</v>
      </c>
      <c r="I127" s="35">
        <v>0</v>
      </c>
      <c r="J127" s="35">
        <v>580</v>
      </c>
      <c r="K127" s="35">
        <v>0</v>
      </c>
      <c r="L127" s="35">
        <v>0</v>
      </c>
      <c r="M127" s="35">
        <v>3823</v>
      </c>
      <c r="N127" s="35">
        <v>3556</v>
      </c>
      <c r="O127" s="35">
        <v>4000</v>
      </c>
      <c r="P127" s="35">
        <v>1502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4048</v>
      </c>
      <c r="AA127" s="35">
        <v>0</v>
      </c>
      <c r="AB127" s="35">
        <v>15000</v>
      </c>
      <c r="AC127" s="35">
        <v>0</v>
      </c>
      <c r="AD127" s="35">
        <v>0</v>
      </c>
      <c r="AE127" s="35">
        <v>0</v>
      </c>
      <c r="AF127" s="35">
        <v>0</v>
      </c>
      <c r="AG127" s="9"/>
      <c r="AH127" s="9"/>
      <c r="AI127" s="9"/>
      <c r="AJ127" s="9"/>
      <c r="AK127" s="9"/>
      <c r="AL127" s="9"/>
      <c r="AM127" s="9"/>
      <c r="AN127" s="10"/>
    </row>
    <row r="128" spans="1:40" ht="9.75">
      <c r="A128" s="20" t="s">
        <v>184</v>
      </c>
      <c r="B128" s="35">
        <v>0</v>
      </c>
      <c r="C128" s="35">
        <v>0</v>
      </c>
      <c r="D128" s="35">
        <v>1000</v>
      </c>
      <c r="E128" s="35">
        <v>0</v>
      </c>
      <c r="F128" s="35">
        <v>1064</v>
      </c>
      <c r="G128" s="35">
        <v>0</v>
      </c>
      <c r="H128" s="35">
        <v>1305</v>
      </c>
      <c r="I128" s="35">
        <v>0</v>
      </c>
      <c r="J128" s="35">
        <v>745</v>
      </c>
      <c r="K128" s="35">
        <v>0</v>
      </c>
      <c r="L128" s="35">
        <v>0</v>
      </c>
      <c r="M128" s="35">
        <v>3823</v>
      </c>
      <c r="N128" s="35">
        <v>3556</v>
      </c>
      <c r="O128" s="35">
        <v>4000</v>
      </c>
      <c r="P128" s="35">
        <v>1502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6162</v>
      </c>
      <c r="AA128" s="35">
        <v>0</v>
      </c>
      <c r="AB128" s="35">
        <v>15000</v>
      </c>
      <c r="AC128" s="35">
        <v>0</v>
      </c>
      <c r="AD128" s="35">
        <v>0</v>
      </c>
      <c r="AE128" s="35">
        <v>0</v>
      </c>
      <c r="AF128" s="35">
        <v>0</v>
      </c>
      <c r="AG128" s="9"/>
      <c r="AH128" s="9"/>
      <c r="AI128" s="9"/>
      <c r="AJ128" s="9"/>
      <c r="AK128" s="9"/>
      <c r="AL128" s="9"/>
      <c r="AM128" s="9"/>
      <c r="AN128" s="10"/>
    </row>
    <row r="129" spans="1:40" ht="9.75">
      <c r="A129" s="11" t="s">
        <v>185</v>
      </c>
      <c r="B129" s="37">
        <v>4214956</v>
      </c>
      <c r="C129" s="37">
        <v>13538295</v>
      </c>
      <c r="D129" s="37">
        <v>5574420</v>
      </c>
      <c r="E129" s="37">
        <v>0</v>
      </c>
      <c r="F129" s="37">
        <v>1210589</v>
      </c>
      <c r="G129" s="37">
        <v>16086498</v>
      </c>
      <c r="H129" s="37">
        <v>3685730</v>
      </c>
      <c r="I129" s="37">
        <v>6481620</v>
      </c>
      <c r="J129" s="37">
        <v>4042400</v>
      </c>
      <c r="K129" s="37">
        <v>20202104</v>
      </c>
      <c r="L129" s="37">
        <v>0</v>
      </c>
      <c r="M129" s="37">
        <v>20906151</v>
      </c>
      <c r="N129" s="37">
        <v>7923436</v>
      </c>
      <c r="O129" s="37">
        <v>23301120</v>
      </c>
      <c r="P129" s="37">
        <v>9687634</v>
      </c>
      <c r="Q129" s="37">
        <v>8780</v>
      </c>
      <c r="R129" s="37">
        <v>0</v>
      </c>
      <c r="S129" s="37">
        <v>0</v>
      </c>
      <c r="T129" s="37">
        <v>11641889</v>
      </c>
      <c r="U129" s="37">
        <v>0</v>
      </c>
      <c r="V129" s="37">
        <v>0</v>
      </c>
      <c r="W129" s="37">
        <v>2238692</v>
      </c>
      <c r="X129" s="37">
        <v>8338406</v>
      </c>
      <c r="Y129" s="37">
        <v>7520998</v>
      </c>
      <c r="Z129" s="37">
        <v>27334764</v>
      </c>
      <c r="AA129" s="37">
        <v>0</v>
      </c>
      <c r="AB129" s="37">
        <v>169672297</v>
      </c>
      <c r="AC129" s="37">
        <v>6652180</v>
      </c>
      <c r="AD129" s="37">
        <v>15063368</v>
      </c>
      <c r="AE129" s="37">
        <v>15473096</v>
      </c>
      <c r="AF129" s="37">
        <v>0</v>
      </c>
      <c r="AG129" s="9"/>
      <c r="AH129" s="9"/>
      <c r="AI129" s="9"/>
      <c r="AJ129" s="9"/>
      <c r="AK129" s="9"/>
      <c r="AL129" s="9"/>
      <c r="AM129" s="9"/>
      <c r="AN129" s="10"/>
    </row>
    <row r="130" spans="1:40" ht="9.75">
      <c r="A130" s="18" t="s">
        <v>181</v>
      </c>
      <c r="B130" s="26">
        <v>1122654</v>
      </c>
      <c r="C130" s="26">
        <v>1386618</v>
      </c>
      <c r="D130" s="26">
        <v>923760</v>
      </c>
      <c r="E130" s="26">
        <v>0</v>
      </c>
      <c r="F130" s="26">
        <v>405966</v>
      </c>
      <c r="G130" s="26">
        <v>4571010</v>
      </c>
      <c r="H130" s="26">
        <v>1273081</v>
      </c>
      <c r="I130" s="26">
        <v>2543002</v>
      </c>
      <c r="J130" s="26">
        <v>1119000</v>
      </c>
      <c r="K130" s="26">
        <v>7778410</v>
      </c>
      <c r="L130" s="26">
        <v>0</v>
      </c>
      <c r="M130" s="26">
        <v>5755144</v>
      </c>
      <c r="N130" s="26">
        <v>2051100</v>
      </c>
      <c r="O130" s="26">
        <v>5747520</v>
      </c>
      <c r="P130" s="26">
        <v>2791552</v>
      </c>
      <c r="Q130" s="26">
        <v>2195</v>
      </c>
      <c r="R130" s="26">
        <v>0</v>
      </c>
      <c r="S130" s="26">
        <v>0</v>
      </c>
      <c r="T130" s="26">
        <v>2214900</v>
      </c>
      <c r="U130" s="26">
        <v>0</v>
      </c>
      <c r="V130" s="26">
        <v>0</v>
      </c>
      <c r="W130" s="26">
        <v>1004541</v>
      </c>
      <c r="X130" s="26">
        <v>0</v>
      </c>
      <c r="Y130" s="26">
        <v>1055683</v>
      </c>
      <c r="Z130" s="26">
        <v>4108560</v>
      </c>
      <c r="AA130" s="26">
        <v>0</v>
      </c>
      <c r="AB130" s="26">
        <v>8375116</v>
      </c>
      <c r="AC130" s="26">
        <v>3691197</v>
      </c>
      <c r="AD130" s="26">
        <v>3002928</v>
      </c>
      <c r="AE130" s="26">
        <v>2240123</v>
      </c>
      <c r="AF130" s="26">
        <v>0</v>
      </c>
      <c r="AG130" s="9"/>
      <c r="AH130" s="9"/>
      <c r="AI130" s="9"/>
      <c r="AJ130" s="9"/>
      <c r="AK130" s="9"/>
      <c r="AL130" s="9"/>
      <c r="AM130" s="9"/>
      <c r="AN130" s="10"/>
    </row>
    <row r="131" spans="1:40" ht="9.75">
      <c r="A131" s="20" t="s">
        <v>182</v>
      </c>
      <c r="B131" s="27">
        <v>0</v>
      </c>
      <c r="C131" s="27">
        <v>1835984</v>
      </c>
      <c r="D131" s="27">
        <v>1682760</v>
      </c>
      <c r="E131" s="27">
        <v>0</v>
      </c>
      <c r="F131" s="27">
        <v>0</v>
      </c>
      <c r="G131" s="27">
        <v>4424989</v>
      </c>
      <c r="H131" s="27">
        <v>307861</v>
      </c>
      <c r="I131" s="27">
        <v>1197073</v>
      </c>
      <c r="J131" s="27">
        <v>1265000</v>
      </c>
      <c r="K131" s="27">
        <v>2056000</v>
      </c>
      <c r="L131" s="27">
        <v>0</v>
      </c>
      <c r="M131" s="27">
        <v>5703304</v>
      </c>
      <c r="N131" s="27">
        <v>2106050</v>
      </c>
      <c r="O131" s="27">
        <v>9332160</v>
      </c>
      <c r="P131" s="27">
        <v>2096877</v>
      </c>
      <c r="Q131" s="27">
        <v>2195</v>
      </c>
      <c r="R131" s="27">
        <v>0</v>
      </c>
      <c r="S131" s="27">
        <v>0</v>
      </c>
      <c r="T131" s="27">
        <v>3316646</v>
      </c>
      <c r="U131" s="27">
        <v>0</v>
      </c>
      <c r="V131" s="27">
        <v>0</v>
      </c>
      <c r="W131" s="27">
        <v>516621</v>
      </c>
      <c r="X131" s="27">
        <v>0</v>
      </c>
      <c r="Y131" s="27">
        <v>2786048</v>
      </c>
      <c r="Z131" s="27">
        <v>9106426</v>
      </c>
      <c r="AA131" s="27">
        <v>0</v>
      </c>
      <c r="AB131" s="27">
        <v>21867186</v>
      </c>
      <c r="AC131" s="27">
        <v>1110358</v>
      </c>
      <c r="AD131" s="27">
        <v>4167812</v>
      </c>
      <c r="AE131" s="27">
        <v>5781409</v>
      </c>
      <c r="AF131" s="27">
        <v>0</v>
      </c>
      <c r="AG131" s="9"/>
      <c r="AH131" s="9"/>
      <c r="AI131" s="9"/>
      <c r="AJ131" s="9"/>
      <c r="AK131" s="9"/>
      <c r="AL131" s="9"/>
      <c r="AM131" s="9"/>
      <c r="AN131" s="10"/>
    </row>
    <row r="132" spans="1:40" ht="9.75">
      <c r="A132" s="20" t="s">
        <v>183</v>
      </c>
      <c r="B132" s="27">
        <v>3092302</v>
      </c>
      <c r="C132" s="27">
        <v>8104135</v>
      </c>
      <c r="D132" s="27">
        <v>512100</v>
      </c>
      <c r="E132" s="27">
        <v>0</v>
      </c>
      <c r="F132" s="27">
        <v>804623</v>
      </c>
      <c r="G132" s="27">
        <v>942554</v>
      </c>
      <c r="H132" s="27">
        <v>1167197</v>
      </c>
      <c r="I132" s="27">
        <v>662640</v>
      </c>
      <c r="J132" s="27">
        <v>540900</v>
      </c>
      <c r="K132" s="27">
        <v>7092443</v>
      </c>
      <c r="L132" s="27">
        <v>0</v>
      </c>
      <c r="M132" s="27">
        <v>3744399</v>
      </c>
      <c r="N132" s="27">
        <v>2291402</v>
      </c>
      <c r="O132" s="27">
        <v>2401440</v>
      </c>
      <c r="P132" s="27">
        <v>1204366</v>
      </c>
      <c r="Q132" s="27">
        <v>2195</v>
      </c>
      <c r="R132" s="27">
        <v>0</v>
      </c>
      <c r="S132" s="27">
        <v>0</v>
      </c>
      <c r="T132" s="27">
        <v>1830343</v>
      </c>
      <c r="U132" s="27">
        <v>0</v>
      </c>
      <c r="V132" s="27">
        <v>0</v>
      </c>
      <c r="W132" s="27">
        <v>0</v>
      </c>
      <c r="X132" s="27">
        <v>0</v>
      </c>
      <c r="Y132" s="27">
        <v>1300159</v>
      </c>
      <c r="Z132" s="27">
        <v>5349987</v>
      </c>
      <c r="AA132" s="27">
        <v>0</v>
      </c>
      <c r="AB132" s="27">
        <v>8229913</v>
      </c>
      <c r="AC132" s="27">
        <v>0</v>
      </c>
      <c r="AD132" s="27">
        <v>4889700</v>
      </c>
      <c r="AE132" s="27">
        <v>5323272</v>
      </c>
      <c r="AF132" s="27">
        <v>0</v>
      </c>
      <c r="AG132" s="9"/>
      <c r="AH132" s="9"/>
      <c r="AI132" s="9"/>
      <c r="AJ132" s="9"/>
      <c r="AK132" s="9"/>
      <c r="AL132" s="9"/>
      <c r="AM132" s="9"/>
      <c r="AN132" s="10"/>
    </row>
    <row r="133" spans="1:40" ht="9.75">
      <c r="A133" s="20" t="s">
        <v>184</v>
      </c>
      <c r="B133" s="27">
        <v>0</v>
      </c>
      <c r="C133" s="27">
        <v>2211558</v>
      </c>
      <c r="D133" s="27">
        <v>2455800</v>
      </c>
      <c r="E133" s="27">
        <v>0</v>
      </c>
      <c r="F133" s="27">
        <v>0</v>
      </c>
      <c r="G133" s="27">
        <v>6147945</v>
      </c>
      <c r="H133" s="27">
        <v>937591</v>
      </c>
      <c r="I133" s="27">
        <v>2078905</v>
      </c>
      <c r="J133" s="27">
        <v>1117500</v>
      </c>
      <c r="K133" s="27">
        <v>3275251</v>
      </c>
      <c r="L133" s="27">
        <v>0</v>
      </c>
      <c r="M133" s="27">
        <v>5703304</v>
      </c>
      <c r="N133" s="27">
        <v>1474884</v>
      </c>
      <c r="O133" s="27">
        <v>5820000</v>
      </c>
      <c r="P133" s="27">
        <v>2276602</v>
      </c>
      <c r="Q133" s="27">
        <v>2195</v>
      </c>
      <c r="R133" s="27">
        <v>0</v>
      </c>
      <c r="S133" s="27">
        <v>0</v>
      </c>
      <c r="T133" s="27">
        <v>4280000</v>
      </c>
      <c r="U133" s="27">
        <v>0</v>
      </c>
      <c r="V133" s="27">
        <v>0</v>
      </c>
      <c r="W133" s="27">
        <v>430518</v>
      </c>
      <c r="X133" s="27">
        <v>0</v>
      </c>
      <c r="Y133" s="27">
        <v>2379108</v>
      </c>
      <c r="Z133" s="27">
        <v>8769791</v>
      </c>
      <c r="AA133" s="27">
        <v>0</v>
      </c>
      <c r="AB133" s="27">
        <v>15602419</v>
      </c>
      <c r="AC133" s="27">
        <v>1850625</v>
      </c>
      <c r="AD133" s="27">
        <v>3002928</v>
      </c>
      <c r="AE133" s="27">
        <v>2128292</v>
      </c>
      <c r="AF133" s="27">
        <v>0</v>
      </c>
      <c r="AG133" s="9"/>
      <c r="AH133" s="9"/>
      <c r="AI133" s="9"/>
      <c r="AJ133" s="9"/>
      <c r="AK133" s="9"/>
      <c r="AL133" s="9"/>
      <c r="AM133" s="9"/>
      <c r="AN133" s="10"/>
    </row>
    <row r="134" spans="1:40" ht="9.75">
      <c r="A134" s="11" t="s">
        <v>186</v>
      </c>
      <c r="B134" s="38">
        <f>SUM(B135:B138)</f>
        <v>0</v>
      </c>
      <c r="C134" s="38">
        <f aca="true" t="shared" si="57" ref="C134:AF134">SUM(C135:C138)</f>
        <v>0</v>
      </c>
      <c r="D134" s="38">
        <f t="shared" si="57"/>
        <v>5574.42</v>
      </c>
      <c r="E134" s="38">
        <f t="shared" si="57"/>
        <v>0</v>
      </c>
      <c r="F134" s="38">
        <f t="shared" si="57"/>
        <v>1137.7716165413535</v>
      </c>
      <c r="G134" s="38">
        <f t="shared" si="57"/>
        <v>0</v>
      </c>
      <c r="H134" s="38">
        <f t="shared" si="57"/>
        <v>3653.668339763221</v>
      </c>
      <c r="I134" s="38">
        <f t="shared" si="57"/>
        <v>0</v>
      </c>
      <c r="J134" s="38">
        <f t="shared" si="57"/>
        <v>5632.586206896552</v>
      </c>
      <c r="K134" s="38">
        <f t="shared" si="57"/>
        <v>0</v>
      </c>
      <c r="L134" s="38">
        <f t="shared" si="57"/>
        <v>0</v>
      </c>
      <c r="M134" s="38">
        <f t="shared" si="57"/>
        <v>5468.519748888307</v>
      </c>
      <c r="N134" s="38">
        <f t="shared" si="57"/>
        <v>2228.1878515185604</v>
      </c>
      <c r="O134" s="38">
        <f t="shared" si="57"/>
        <v>5825.28</v>
      </c>
      <c r="P134" s="38">
        <f t="shared" si="57"/>
        <v>5572.16844207723</v>
      </c>
      <c r="Q134" s="38">
        <f t="shared" si="57"/>
        <v>0</v>
      </c>
      <c r="R134" s="38">
        <f t="shared" si="57"/>
        <v>0</v>
      </c>
      <c r="S134" s="38">
        <f t="shared" si="57"/>
        <v>0</v>
      </c>
      <c r="T134" s="38">
        <f t="shared" si="57"/>
        <v>0</v>
      </c>
      <c r="U134" s="38">
        <f t="shared" si="57"/>
        <v>0</v>
      </c>
      <c r="V134" s="38">
        <f t="shared" si="57"/>
        <v>0</v>
      </c>
      <c r="W134" s="38">
        <f t="shared" si="57"/>
        <v>0</v>
      </c>
      <c r="X134" s="38">
        <f t="shared" si="57"/>
        <v>0</v>
      </c>
      <c r="Y134" s="38">
        <f t="shared" si="57"/>
        <v>0</v>
      </c>
      <c r="Z134" s="38">
        <f t="shared" si="57"/>
        <v>4889.436033662265</v>
      </c>
      <c r="AA134" s="38">
        <f t="shared" si="57"/>
        <v>0</v>
      </c>
      <c r="AB134" s="38">
        <f t="shared" si="57"/>
        <v>3604.9755999999998</v>
      </c>
      <c r="AC134" s="38">
        <f t="shared" si="57"/>
        <v>0</v>
      </c>
      <c r="AD134" s="38">
        <f t="shared" si="57"/>
        <v>0</v>
      </c>
      <c r="AE134" s="38">
        <f t="shared" si="57"/>
        <v>0</v>
      </c>
      <c r="AF134" s="38">
        <f t="shared" si="57"/>
        <v>0</v>
      </c>
      <c r="AG134" s="9"/>
      <c r="AH134" s="9"/>
      <c r="AI134" s="9"/>
      <c r="AJ134" s="9"/>
      <c r="AK134" s="9"/>
      <c r="AL134" s="9"/>
      <c r="AM134" s="9"/>
      <c r="AN134" s="10"/>
    </row>
    <row r="135" spans="1:40" ht="9.75">
      <c r="A135" s="18" t="s">
        <v>181</v>
      </c>
      <c r="B135" s="39">
        <f>IF(B125=0,0,B130/B125)</f>
        <v>0</v>
      </c>
      <c r="C135" s="39">
        <f aca="true" t="shared" si="58" ref="C135:AF138">IF(C125=0,0,C130/C125)</f>
        <v>0</v>
      </c>
      <c r="D135" s="39">
        <f t="shared" si="58"/>
        <v>923.76</v>
      </c>
      <c r="E135" s="39">
        <f t="shared" si="58"/>
        <v>0</v>
      </c>
      <c r="F135" s="39">
        <f t="shared" si="58"/>
        <v>381.546992481203</v>
      </c>
      <c r="G135" s="39">
        <f t="shared" si="58"/>
        <v>0</v>
      </c>
      <c r="H135" s="39">
        <f t="shared" si="58"/>
        <v>975.5409961685824</v>
      </c>
      <c r="I135" s="39">
        <f t="shared" si="58"/>
        <v>0</v>
      </c>
      <c r="J135" s="39">
        <f t="shared" si="58"/>
        <v>1502.013422818792</v>
      </c>
      <c r="K135" s="39">
        <f t="shared" si="58"/>
        <v>0</v>
      </c>
      <c r="L135" s="39">
        <f t="shared" si="58"/>
        <v>0</v>
      </c>
      <c r="M135" s="39">
        <f t="shared" si="58"/>
        <v>1505.399947685064</v>
      </c>
      <c r="N135" s="39">
        <f t="shared" si="58"/>
        <v>576.7997750281215</v>
      </c>
      <c r="O135" s="39">
        <f t="shared" si="58"/>
        <v>1436.88</v>
      </c>
      <c r="P135" s="39">
        <f t="shared" si="58"/>
        <v>1858.5565912117177</v>
      </c>
      <c r="Q135" s="39">
        <f t="shared" si="58"/>
        <v>0</v>
      </c>
      <c r="R135" s="39">
        <f t="shared" si="58"/>
        <v>0</v>
      </c>
      <c r="S135" s="39">
        <f t="shared" si="58"/>
        <v>0</v>
      </c>
      <c r="T135" s="39">
        <f t="shared" si="58"/>
        <v>0</v>
      </c>
      <c r="U135" s="39">
        <f t="shared" si="58"/>
        <v>0</v>
      </c>
      <c r="V135" s="39">
        <f t="shared" si="58"/>
        <v>0</v>
      </c>
      <c r="W135" s="39">
        <f t="shared" si="58"/>
        <v>0</v>
      </c>
      <c r="X135" s="39">
        <f t="shared" si="58"/>
        <v>0</v>
      </c>
      <c r="Y135" s="39">
        <f t="shared" si="58"/>
        <v>0</v>
      </c>
      <c r="Z135" s="39">
        <f t="shared" si="58"/>
        <v>666.7575462512171</v>
      </c>
      <c r="AA135" s="39">
        <f t="shared" si="58"/>
        <v>0</v>
      </c>
      <c r="AB135" s="39">
        <f t="shared" si="58"/>
        <v>558.3410666666666</v>
      </c>
      <c r="AC135" s="39">
        <f t="shared" si="58"/>
        <v>0</v>
      </c>
      <c r="AD135" s="39">
        <f t="shared" si="58"/>
        <v>0</v>
      </c>
      <c r="AE135" s="39">
        <f t="shared" si="58"/>
        <v>0</v>
      </c>
      <c r="AF135" s="39">
        <f t="shared" si="58"/>
        <v>0</v>
      </c>
      <c r="AG135" s="9"/>
      <c r="AH135" s="9"/>
      <c r="AI135" s="9"/>
      <c r="AJ135" s="9"/>
      <c r="AK135" s="9"/>
      <c r="AL135" s="9"/>
      <c r="AM135" s="9"/>
      <c r="AN135" s="10"/>
    </row>
    <row r="136" spans="1:40" ht="9.75">
      <c r="A136" s="20" t="s">
        <v>182</v>
      </c>
      <c r="B136" s="40">
        <f>IF(B126=0,0,B131/B126)</f>
        <v>0</v>
      </c>
      <c r="C136" s="40">
        <f t="shared" si="58"/>
        <v>0</v>
      </c>
      <c r="D136" s="40">
        <f t="shared" si="58"/>
        <v>1682.76</v>
      </c>
      <c r="E136" s="40">
        <f t="shared" si="58"/>
        <v>0</v>
      </c>
      <c r="F136" s="40">
        <f t="shared" si="58"/>
        <v>0</v>
      </c>
      <c r="G136" s="40">
        <f t="shared" si="58"/>
        <v>0</v>
      </c>
      <c r="H136" s="40">
        <f t="shared" si="58"/>
        <v>1065.2629757785467</v>
      </c>
      <c r="I136" s="40">
        <f t="shared" si="58"/>
        <v>0</v>
      </c>
      <c r="J136" s="40">
        <f t="shared" si="58"/>
        <v>1697.986577181208</v>
      </c>
      <c r="K136" s="40">
        <f t="shared" si="58"/>
        <v>0</v>
      </c>
      <c r="L136" s="40">
        <f t="shared" si="58"/>
        <v>0</v>
      </c>
      <c r="M136" s="40">
        <f t="shared" si="58"/>
        <v>1491.8399162961025</v>
      </c>
      <c r="N136" s="40">
        <f t="shared" si="58"/>
        <v>592.2525309336334</v>
      </c>
      <c r="O136" s="40">
        <f t="shared" si="58"/>
        <v>2333.04</v>
      </c>
      <c r="P136" s="40">
        <f t="shared" si="58"/>
        <v>1396.0565912117177</v>
      </c>
      <c r="Q136" s="40">
        <f t="shared" si="58"/>
        <v>0</v>
      </c>
      <c r="R136" s="40">
        <f t="shared" si="58"/>
        <v>0</v>
      </c>
      <c r="S136" s="40">
        <f t="shared" si="58"/>
        <v>0</v>
      </c>
      <c r="T136" s="40">
        <f t="shared" si="58"/>
        <v>0</v>
      </c>
      <c r="U136" s="40">
        <f t="shared" si="58"/>
        <v>0</v>
      </c>
      <c r="V136" s="40">
        <f t="shared" si="58"/>
        <v>0</v>
      </c>
      <c r="W136" s="40">
        <f t="shared" si="58"/>
        <v>0</v>
      </c>
      <c r="X136" s="40">
        <f t="shared" si="58"/>
        <v>0</v>
      </c>
      <c r="Y136" s="40">
        <f t="shared" si="58"/>
        <v>0</v>
      </c>
      <c r="Z136" s="40">
        <f t="shared" si="58"/>
        <v>1477.8360921778644</v>
      </c>
      <c r="AA136" s="40">
        <f t="shared" si="58"/>
        <v>0</v>
      </c>
      <c r="AB136" s="40">
        <f t="shared" si="58"/>
        <v>1457.8124</v>
      </c>
      <c r="AC136" s="40">
        <f t="shared" si="58"/>
        <v>0</v>
      </c>
      <c r="AD136" s="40">
        <f t="shared" si="58"/>
        <v>0</v>
      </c>
      <c r="AE136" s="40">
        <f t="shared" si="58"/>
        <v>0</v>
      </c>
      <c r="AF136" s="40">
        <f t="shared" si="58"/>
        <v>0</v>
      </c>
      <c r="AG136" s="9"/>
      <c r="AH136" s="9"/>
      <c r="AI136" s="9"/>
      <c r="AJ136" s="9"/>
      <c r="AK136" s="9"/>
      <c r="AL136" s="9"/>
      <c r="AM136" s="9"/>
      <c r="AN136" s="10"/>
    </row>
    <row r="137" spans="1:40" ht="9.75">
      <c r="A137" s="20" t="s">
        <v>183</v>
      </c>
      <c r="B137" s="40">
        <f>IF(B127=0,0,B132/B127)</f>
        <v>0</v>
      </c>
      <c r="C137" s="40">
        <f t="shared" si="58"/>
        <v>0</v>
      </c>
      <c r="D137" s="40">
        <f t="shared" si="58"/>
        <v>512.1</v>
      </c>
      <c r="E137" s="40">
        <f t="shared" si="58"/>
        <v>0</v>
      </c>
      <c r="F137" s="40">
        <f t="shared" si="58"/>
        <v>756.2246240601504</v>
      </c>
      <c r="G137" s="40">
        <f t="shared" si="58"/>
        <v>0</v>
      </c>
      <c r="H137" s="40">
        <f t="shared" si="58"/>
        <v>894.4038314176245</v>
      </c>
      <c r="I137" s="40">
        <f t="shared" si="58"/>
        <v>0</v>
      </c>
      <c r="J137" s="40">
        <f t="shared" si="58"/>
        <v>932.5862068965517</v>
      </c>
      <c r="K137" s="40">
        <f t="shared" si="58"/>
        <v>0</v>
      </c>
      <c r="L137" s="40">
        <f t="shared" si="58"/>
        <v>0</v>
      </c>
      <c r="M137" s="40">
        <f t="shared" si="58"/>
        <v>979.4399686110385</v>
      </c>
      <c r="N137" s="40">
        <f t="shared" si="58"/>
        <v>644.3762654668167</v>
      </c>
      <c r="O137" s="40">
        <f t="shared" si="58"/>
        <v>600.36</v>
      </c>
      <c r="P137" s="40">
        <f t="shared" si="58"/>
        <v>801.8415446071904</v>
      </c>
      <c r="Q137" s="40">
        <f t="shared" si="58"/>
        <v>0</v>
      </c>
      <c r="R137" s="40">
        <f t="shared" si="58"/>
        <v>0</v>
      </c>
      <c r="S137" s="40">
        <f t="shared" si="58"/>
        <v>0</v>
      </c>
      <c r="T137" s="40">
        <f t="shared" si="58"/>
        <v>0</v>
      </c>
      <c r="U137" s="40">
        <f t="shared" si="58"/>
        <v>0</v>
      </c>
      <c r="V137" s="40">
        <f t="shared" si="58"/>
        <v>0</v>
      </c>
      <c r="W137" s="40">
        <f t="shared" si="58"/>
        <v>0</v>
      </c>
      <c r="X137" s="40">
        <f t="shared" si="58"/>
        <v>0</v>
      </c>
      <c r="Y137" s="40">
        <f t="shared" si="58"/>
        <v>0</v>
      </c>
      <c r="Z137" s="40">
        <f t="shared" si="58"/>
        <v>1321.637104743083</v>
      </c>
      <c r="AA137" s="40">
        <f t="shared" si="58"/>
        <v>0</v>
      </c>
      <c r="AB137" s="40">
        <f t="shared" si="58"/>
        <v>548.6608666666667</v>
      </c>
      <c r="AC137" s="40">
        <f t="shared" si="58"/>
        <v>0</v>
      </c>
      <c r="AD137" s="40">
        <f t="shared" si="58"/>
        <v>0</v>
      </c>
      <c r="AE137" s="40">
        <f t="shared" si="58"/>
        <v>0</v>
      </c>
      <c r="AF137" s="40">
        <f t="shared" si="58"/>
        <v>0</v>
      </c>
      <c r="AG137" s="9"/>
      <c r="AH137" s="9"/>
      <c r="AI137" s="9"/>
      <c r="AJ137" s="9"/>
      <c r="AK137" s="9"/>
      <c r="AL137" s="9"/>
      <c r="AM137" s="9"/>
      <c r="AN137" s="10"/>
    </row>
    <row r="138" spans="1:40" ht="9.75">
      <c r="A138" s="20" t="s">
        <v>184</v>
      </c>
      <c r="B138" s="40">
        <f>IF(B128=0,0,B133/B128)</f>
        <v>0</v>
      </c>
      <c r="C138" s="40">
        <f t="shared" si="58"/>
        <v>0</v>
      </c>
      <c r="D138" s="40">
        <f t="shared" si="58"/>
        <v>2455.8</v>
      </c>
      <c r="E138" s="40">
        <f t="shared" si="58"/>
        <v>0</v>
      </c>
      <c r="F138" s="40">
        <f t="shared" si="58"/>
        <v>0</v>
      </c>
      <c r="G138" s="40">
        <f t="shared" si="58"/>
        <v>0</v>
      </c>
      <c r="H138" s="40">
        <f t="shared" si="58"/>
        <v>718.4605363984674</v>
      </c>
      <c r="I138" s="40">
        <f t="shared" si="58"/>
        <v>0</v>
      </c>
      <c r="J138" s="40">
        <f t="shared" si="58"/>
        <v>1500</v>
      </c>
      <c r="K138" s="40">
        <f t="shared" si="58"/>
        <v>0</v>
      </c>
      <c r="L138" s="40">
        <f t="shared" si="58"/>
        <v>0</v>
      </c>
      <c r="M138" s="40">
        <f t="shared" si="58"/>
        <v>1491.8399162961025</v>
      </c>
      <c r="N138" s="40">
        <f t="shared" si="58"/>
        <v>414.75928008998875</v>
      </c>
      <c r="O138" s="40">
        <f t="shared" si="58"/>
        <v>1455</v>
      </c>
      <c r="P138" s="40">
        <f t="shared" si="58"/>
        <v>1515.7137150466044</v>
      </c>
      <c r="Q138" s="40">
        <f t="shared" si="58"/>
        <v>0</v>
      </c>
      <c r="R138" s="40">
        <f t="shared" si="58"/>
        <v>0</v>
      </c>
      <c r="S138" s="40">
        <f t="shared" si="58"/>
        <v>0</v>
      </c>
      <c r="T138" s="40">
        <f t="shared" si="58"/>
        <v>0</v>
      </c>
      <c r="U138" s="40">
        <f t="shared" si="58"/>
        <v>0</v>
      </c>
      <c r="V138" s="40">
        <f t="shared" si="58"/>
        <v>0</v>
      </c>
      <c r="W138" s="40">
        <f t="shared" si="58"/>
        <v>0</v>
      </c>
      <c r="X138" s="40">
        <f t="shared" si="58"/>
        <v>0</v>
      </c>
      <c r="Y138" s="40">
        <f t="shared" si="58"/>
        <v>0</v>
      </c>
      <c r="Z138" s="40">
        <f t="shared" si="58"/>
        <v>1423.2052904901007</v>
      </c>
      <c r="AA138" s="40">
        <f t="shared" si="58"/>
        <v>0</v>
      </c>
      <c r="AB138" s="40">
        <f t="shared" si="58"/>
        <v>1040.1612666666667</v>
      </c>
      <c r="AC138" s="40">
        <f t="shared" si="58"/>
        <v>0</v>
      </c>
      <c r="AD138" s="40">
        <f t="shared" si="58"/>
        <v>0</v>
      </c>
      <c r="AE138" s="40">
        <f t="shared" si="58"/>
        <v>0</v>
      </c>
      <c r="AF138" s="40">
        <f t="shared" si="58"/>
        <v>0</v>
      </c>
      <c r="AG138" s="9"/>
      <c r="AH138" s="9"/>
      <c r="AI138" s="9"/>
      <c r="AJ138" s="9"/>
      <c r="AK138" s="9"/>
      <c r="AL138" s="9"/>
      <c r="AM138" s="9"/>
      <c r="AN138" s="10"/>
    </row>
    <row r="139" spans="1:40" ht="20.25">
      <c r="A139" s="11" t="s">
        <v>187</v>
      </c>
      <c r="B139" s="41">
        <f>+B134*B125</f>
        <v>0</v>
      </c>
      <c r="C139" s="41">
        <f aca="true" t="shared" si="59" ref="C139:AF139">+C134*C125</f>
        <v>0</v>
      </c>
      <c r="D139" s="41">
        <f t="shared" si="59"/>
        <v>5574420</v>
      </c>
      <c r="E139" s="41">
        <f t="shared" si="59"/>
        <v>0</v>
      </c>
      <c r="F139" s="41">
        <f t="shared" si="59"/>
        <v>1210589.0000000002</v>
      </c>
      <c r="G139" s="41">
        <f t="shared" si="59"/>
        <v>0</v>
      </c>
      <c r="H139" s="41">
        <f t="shared" si="59"/>
        <v>4768037.183391003</v>
      </c>
      <c r="I139" s="41">
        <f t="shared" si="59"/>
        <v>0</v>
      </c>
      <c r="J139" s="41">
        <f t="shared" si="59"/>
        <v>4196276.724137931</v>
      </c>
      <c r="K139" s="41">
        <f t="shared" si="59"/>
        <v>0</v>
      </c>
      <c r="L139" s="41">
        <f t="shared" si="59"/>
        <v>0</v>
      </c>
      <c r="M139" s="41">
        <f t="shared" si="59"/>
        <v>20906150.999999996</v>
      </c>
      <c r="N139" s="41">
        <f t="shared" si="59"/>
        <v>7923436.000000001</v>
      </c>
      <c r="O139" s="41">
        <f t="shared" si="59"/>
        <v>23301120</v>
      </c>
      <c r="P139" s="41">
        <f t="shared" si="59"/>
        <v>8369396.999999999</v>
      </c>
      <c r="Q139" s="41">
        <f t="shared" si="59"/>
        <v>0</v>
      </c>
      <c r="R139" s="41">
        <f t="shared" si="59"/>
        <v>0</v>
      </c>
      <c r="S139" s="41">
        <f t="shared" si="59"/>
        <v>0</v>
      </c>
      <c r="T139" s="41">
        <f t="shared" si="59"/>
        <v>0</v>
      </c>
      <c r="U139" s="41">
        <f t="shared" si="59"/>
        <v>0</v>
      </c>
      <c r="V139" s="41">
        <f t="shared" si="59"/>
        <v>0</v>
      </c>
      <c r="W139" s="41">
        <f t="shared" si="59"/>
        <v>0</v>
      </c>
      <c r="X139" s="41">
        <f t="shared" si="59"/>
        <v>0</v>
      </c>
      <c r="Y139" s="41">
        <f t="shared" si="59"/>
        <v>0</v>
      </c>
      <c r="Z139" s="41">
        <f t="shared" si="59"/>
        <v>30128704.839426875</v>
      </c>
      <c r="AA139" s="41">
        <f t="shared" si="59"/>
        <v>0</v>
      </c>
      <c r="AB139" s="41">
        <f t="shared" si="59"/>
        <v>54074634</v>
      </c>
      <c r="AC139" s="41">
        <f t="shared" si="59"/>
        <v>0</v>
      </c>
      <c r="AD139" s="41">
        <f t="shared" si="59"/>
        <v>0</v>
      </c>
      <c r="AE139" s="41">
        <f t="shared" si="59"/>
        <v>0</v>
      </c>
      <c r="AF139" s="41">
        <f t="shared" si="59"/>
        <v>0</v>
      </c>
      <c r="AG139" s="9"/>
      <c r="AH139" s="9"/>
      <c r="AI139" s="9"/>
      <c r="AJ139" s="9"/>
      <c r="AK139" s="9"/>
      <c r="AL139" s="9"/>
      <c r="AM139" s="9"/>
      <c r="AN139" s="10"/>
    </row>
    <row r="140" spans="1:40" ht="20.25">
      <c r="A140" s="13" t="s">
        <v>188</v>
      </c>
      <c r="B140" s="42">
        <v>0</v>
      </c>
      <c r="C140" s="42">
        <v>0</v>
      </c>
      <c r="D140" s="42">
        <v>0</v>
      </c>
      <c r="E140" s="42">
        <v>0</v>
      </c>
      <c r="F140" s="42">
        <v>885088</v>
      </c>
      <c r="G140" s="42">
        <v>0</v>
      </c>
      <c r="H140" s="42">
        <v>0</v>
      </c>
      <c r="I140" s="42">
        <v>7656797</v>
      </c>
      <c r="J140" s="42">
        <v>0</v>
      </c>
      <c r="K140" s="42">
        <v>10733430</v>
      </c>
      <c r="L140" s="42">
        <v>0</v>
      </c>
      <c r="M140" s="42">
        <v>0</v>
      </c>
      <c r="N140" s="42">
        <v>0</v>
      </c>
      <c r="O140" s="42">
        <v>480960</v>
      </c>
      <c r="P140" s="42">
        <v>0</v>
      </c>
      <c r="Q140" s="42">
        <v>10089385</v>
      </c>
      <c r="R140" s="42">
        <v>2896493</v>
      </c>
      <c r="S140" s="42">
        <v>12281128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2108000</v>
      </c>
      <c r="AF140" s="42">
        <v>0</v>
      </c>
      <c r="AG140" s="9"/>
      <c r="AH140" s="9"/>
      <c r="AI140" s="9"/>
      <c r="AJ140" s="9"/>
      <c r="AK140" s="9"/>
      <c r="AL140" s="9"/>
      <c r="AM140" s="9"/>
      <c r="AN140" s="10"/>
    </row>
    <row r="141" spans="1:40" ht="9.75">
      <c r="A141" s="43" t="s">
        <v>189</v>
      </c>
      <c r="B141" s="44">
        <v>128635000</v>
      </c>
      <c r="C141" s="44">
        <v>141895000</v>
      </c>
      <c r="D141" s="44">
        <v>33008000</v>
      </c>
      <c r="E141" s="44">
        <v>85253000</v>
      </c>
      <c r="F141" s="44">
        <v>15473000</v>
      </c>
      <c r="G141" s="44">
        <v>43917000</v>
      </c>
      <c r="H141" s="44">
        <v>20768000</v>
      </c>
      <c r="I141" s="44">
        <v>22818000</v>
      </c>
      <c r="J141" s="44">
        <v>20251000</v>
      </c>
      <c r="K141" s="44">
        <v>17420000</v>
      </c>
      <c r="L141" s="44">
        <v>47152000</v>
      </c>
      <c r="M141" s="44">
        <v>31165000</v>
      </c>
      <c r="N141" s="44">
        <v>44259000</v>
      </c>
      <c r="O141" s="44">
        <v>40793000</v>
      </c>
      <c r="P141" s="44">
        <v>22024000</v>
      </c>
      <c r="Q141" s="44">
        <v>22237000</v>
      </c>
      <c r="R141" s="44">
        <v>22988000</v>
      </c>
      <c r="S141" s="44">
        <v>29848000</v>
      </c>
      <c r="T141" s="44">
        <v>45402000</v>
      </c>
      <c r="U141" s="44">
        <v>47820000</v>
      </c>
      <c r="V141" s="44">
        <v>77186000</v>
      </c>
      <c r="W141" s="44">
        <v>23163000</v>
      </c>
      <c r="X141" s="44">
        <v>35385000</v>
      </c>
      <c r="Y141" s="44">
        <v>20469000</v>
      </c>
      <c r="Z141" s="44">
        <v>77934000</v>
      </c>
      <c r="AA141" s="44">
        <v>66094000</v>
      </c>
      <c r="AB141" s="44">
        <v>172437000</v>
      </c>
      <c r="AC141" s="44">
        <v>76057000</v>
      </c>
      <c r="AD141" s="44">
        <v>41743000</v>
      </c>
      <c r="AE141" s="44">
        <v>94534000</v>
      </c>
      <c r="AF141" s="44">
        <v>116209000</v>
      </c>
      <c r="AG141" s="45"/>
      <c r="AH141" s="45"/>
      <c r="AI141" s="45"/>
      <c r="AJ141" s="45"/>
      <c r="AK141" s="45"/>
      <c r="AL141" s="45"/>
      <c r="AM141" s="45"/>
      <c r="AN141" s="46"/>
    </row>
    <row r="142" s="1" customFormat="1" ht="12.75"/>
    <row r="143" spans="1:32" ht="9.75" hidden="1">
      <c r="A143" s="47" t="s">
        <v>190</v>
      </c>
      <c r="B143" s="48">
        <v>33065221</v>
      </c>
      <c r="C143" s="48">
        <v>171948649</v>
      </c>
      <c r="D143" s="48">
        <v>423154011</v>
      </c>
      <c r="E143" s="48">
        <v>6133147</v>
      </c>
      <c r="F143" s="48">
        <v>39907571</v>
      </c>
      <c r="G143" s="48">
        <v>180744494</v>
      </c>
      <c r="H143" s="48">
        <v>21312104</v>
      </c>
      <c r="I143" s="48">
        <v>57383119</v>
      </c>
      <c r="J143" s="48">
        <v>28289296</v>
      </c>
      <c r="K143" s="48">
        <v>18515402</v>
      </c>
      <c r="L143" s="48">
        <v>11917107</v>
      </c>
      <c r="M143" s="48">
        <v>28217985</v>
      </c>
      <c r="N143" s="48">
        <v>70256101</v>
      </c>
      <c r="O143" s="48">
        <v>179095488</v>
      </c>
      <c r="P143" s="48">
        <v>51579630</v>
      </c>
      <c r="Q143" s="48">
        <v>6669348</v>
      </c>
      <c r="R143" s="48">
        <v>36054564</v>
      </c>
      <c r="S143" s="48">
        <v>63035000</v>
      </c>
      <c r="T143" s="48">
        <v>74828923</v>
      </c>
      <c r="U143" s="48">
        <v>3143085</v>
      </c>
      <c r="V143" s="48">
        <v>107614766</v>
      </c>
      <c r="W143" s="48">
        <v>11067849</v>
      </c>
      <c r="X143" s="48">
        <v>157013572</v>
      </c>
      <c r="Y143" s="48">
        <v>72925035</v>
      </c>
      <c r="Z143" s="48">
        <v>571912376</v>
      </c>
      <c r="AA143" s="48">
        <v>259992</v>
      </c>
      <c r="AB143" s="48">
        <v>1453172144</v>
      </c>
      <c r="AC143" s="48">
        <v>24112920</v>
      </c>
      <c r="AD143" s="48">
        <v>35137882</v>
      </c>
      <c r="AE143" s="48">
        <v>158067360</v>
      </c>
      <c r="AF143" s="48">
        <v>632004</v>
      </c>
    </row>
    <row r="144" spans="1:32" ht="9.75" hidden="1">
      <c r="A144" s="49" t="s">
        <v>191</v>
      </c>
      <c r="B144" s="27">
        <v>47127099</v>
      </c>
      <c r="C144" s="27">
        <v>184029950</v>
      </c>
      <c r="D144" s="27">
        <v>317128539</v>
      </c>
      <c r="E144" s="27">
        <v>216000</v>
      </c>
      <c r="F144" s="27">
        <v>44904257</v>
      </c>
      <c r="G144" s="27">
        <v>190664798</v>
      </c>
      <c r="H144" s="27">
        <v>26101570</v>
      </c>
      <c r="I144" s="27">
        <v>62957319</v>
      </c>
      <c r="J144" s="27">
        <v>24761500</v>
      </c>
      <c r="K144" s="27">
        <v>22985985</v>
      </c>
      <c r="L144" s="27">
        <v>937511</v>
      </c>
      <c r="M144" s="27">
        <v>32013975</v>
      </c>
      <c r="N144" s="27">
        <v>73601524</v>
      </c>
      <c r="O144" s="27">
        <v>154388368</v>
      </c>
      <c r="P144" s="27">
        <v>25693934</v>
      </c>
      <c r="Q144" s="27">
        <v>12902296</v>
      </c>
      <c r="R144" s="27">
        <v>34683331</v>
      </c>
      <c r="S144" s="27">
        <v>69617090</v>
      </c>
      <c r="T144" s="27">
        <v>81250114</v>
      </c>
      <c r="U144" s="27">
        <v>71000</v>
      </c>
      <c r="V144" s="27">
        <v>138121600</v>
      </c>
      <c r="W144" s="27">
        <v>13931708</v>
      </c>
      <c r="X144" s="27">
        <v>184980096</v>
      </c>
      <c r="Y144" s="27">
        <v>61353921</v>
      </c>
      <c r="Z144" s="27">
        <v>555043172</v>
      </c>
      <c r="AA144" s="27">
        <v>10000</v>
      </c>
      <c r="AB144" s="27">
        <v>1660077439</v>
      </c>
      <c r="AC144" s="27">
        <v>67121085</v>
      </c>
      <c r="AD144" s="27">
        <v>52239542</v>
      </c>
      <c r="AE144" s="27">
        <v>180585190</v>
      </c>
      <c r="AF144" s="27">
        <v>1002860</v>
      </c>
    </row>
    <row r="145" spans="1:32" ht="9.75" hidden="1">
      <c r="A145" s="49" t="s">
        <v>192</v>
      </c>
      <c r="B145" s="27">
        <v>2388397</v>
      </c>
      <c r="C145" s="27">
        <v>29815538</v>
      </c>
      <c r="D145" s="27">
        <v>6883788</v>
      </c>
      <c r="E145" s="27">
        <v>5917530</v>
      </c>
      <c r="F145" s="27">
        <v>5494505</v>
      </c>
      <c r="G145" s="27">
        <v>10861028</v>
      </c>
      <c r="H145" s="27">
        <v>5066203</v>
      </c>
      <c r="I145" s="27">
        <v>4470449</v>
      </c>
      <c r="J145" s="27">
        <v>5147700</v>
      </c>
      <c r="K145" s="27">
        <v>2315957</v>
      </c>
      <c r="L145" s="27">
        <v>11098740</v>
      </c>
      <c r="M145" s="27">
        <v>39244571</v>
      </c>
      <c r="N145" s="27">
        <v>18893473</v>
      </c>
      <c r="O145" s="27">
        <v>35182300</v>
      </c>
      <c r="P145" s="27">
        <v>20768999</v>
      </c>
      <c r="Q145" s="27">
        <v>1777101</v>
      </c>
      <c r="R145" s="27">
        <v>5346840</v>
      </c>
      <c r="S145" s="27">
        <v>4232242</v>
      </c>
      <c r="T145" s="27">
        <v>6227235</v>
      </c>
      <c r="U145" s="27">
        <v>3072085</v>
      </c>
      <c r="V145" s="27">
        <v>11332350</v>
      </c>
      <c r="W145" s="27">
        <v>3719569</v>
      </c>
      <c r="X145" s="27">
        <v>2254000</v>
      </c>
      <c r="Y145" s="27">
        <v>11747835</v>
      </c>
      <c r="Z145" s="27">
        <v>29907227</v>
      </c>
      <c r="AA145" s="27">
        <v>250000</v>
      </c>
      <c r="AB145" s="27">
        <v>184887900</v>
      </c>
      <c r="AC145" s="27">
        <v>29332050</v>
      </c>
      <c r="AD145" s="27">
        <v>16695722</v>
      </c>
      <c r="AE145" s="27">
        <v>33893430</v>
      </c>
      <c r="AF145" s="27">
        <v>500000</v>
      </c>
    </row>
    <row r="146" spans="1:32" ht="9.75" hidden="1">
      <c r="A146" s="49" t="s">
        <v>193</v>
      </c>
      <c r="B146" s="27">
        <v>23125689</v>
      </c>
      <c r="C146" s="27">
        <v>38886845</v>
      </c>
      <c r="D146" s="27">
        <v>2427847</v>
      </c>
      <c r="E146" s="27">
        <v>7396000</v>
      </c>
      <c r="F146" s="27">
        <v>4663581</v>
      </c>
      <c r="G146" s="27">
        <v>16915794</v>
      </c>
      <c r="H146" s="27">
        <v>8576000</v>
      </c>
      <c r="I146" s="27">
        <v>22778969</v>
      </c>
      <c r="J146" s="27">
        <v>1317500</v>
      </c>
      <c r="K146" s="27">
        <v>1223163</v>
      </c>
      <c r="L146" s="27">
        <v>10641958</v>
      </c>
      <c r="M146" s="27">
        <v>2901828</v>
      </c>
      <c r="N146" s="27">
        <v>21988949</v>
      </c>
      <c r="O146" s="27">
        <v>1006572</v>
      </c>
      <c r="P146" s="27">
        <v>31271302</v>
      </c>
      <c r="Q146" s="27">
        <v>100000</v>
      </c>
      <c r="R146" s="27">
        <v>2345768</v>
      </c>
      <c r="S146" s="27">
        <v>2343874</v>
      </c>
      <c r="T146" s="27">
        <v>-37336495</v>
      </c>
      <c r="U146" s="27">
        <v>4510000</v>
      </c>
      <c r="V146" s="27">
        <v>1607188</v>
      </c>
      <c r="W146" s="27">
        <v>650000</v>
      </c>
      <c r="X146" s="27">
        <v>9681500</v>
      </c>
      <c r="Y146" s="27">
        <v>1467668</v>
      </c>
      <c r="Z146" s="27">
        <v>33261537</v>
      </c>
      <c r="AA146" s="27">
        <v>3500000</v>
      </c>
      <c r="AB146" s="27">
        <v>183583871</v>
      </c>
      <c r="AC146" s="27">
        <v>-13438355</v>
      </c>
      <c r="AD146" s="27">
        <v>2136961</v>
      </c>
      <c r="AE146" s="27">
        <v>26795764</v>
      </c>
      <c r="AF146" s="27">
        <v>41400980</v>
      </c>
    </row>
    <row r="147" spans="1:32" ht="9.75" hidden="1">
      <c r="A147" s="49" t="s">
        <v>194</v>
      </c>
      <c r="B147" s="27">
        <v>0</v>
      </c>
      <c r="C147" s="27">
        <v>54656756</v>
      </c>
      <c r="D147" s="27">
        <v>68000000</v>
      </c>
      <c r="E147" s="27">
        <v>16774497</v>
      </c>
      <c r="F147" s="27">
        <v>8136237</v>
      </c>
      <c r="G147" s="27">
        <v>110387047</v>
      </c>
      <c r="H147" s="27">
        <v>25744250</v>
      </c>
      <c r="I147" s="27">
        <v>12811180</v>
      </c>
      <c r="J147" s="27">
        <v>3689000</v>
      </c>
      <c r="K147" s="27">
        <v>24148919</v>
      </c>
      <c r="L147" s="27">
        <v>1937236</v>
      </c>
      <c r="M147" s="27">
        <v>61376313</v>
      </c>
      <c r="N147" s="27">
        <v>18116660</v>
      </c>
      <c r="O147" s="27">
        <v>37181915</v>
      </c>
      <c r="P147" s="27">
        <v>7221964</v>
      </c>
      <c r="Q147" s="27">
        <v>70981493</v>
      </c>
      <c r="R147" s="27">
        <v>25573158</v>
      </c>
      <c r="S147" s="27">
        <v>34524500</v>
      </c>
      <c r="T147" s="27">
        <v>149155000</v>
      </c>
      <c r="U147" s="27">
        <v>5641500</v>
      </c>
      <c r="V147" s="27">
        <v>219237000</v>
      </c>
      <c r="W147" s="27">
        <v>8504000</v>
      </c>
      <c r="X147" s="27">
        <v>154564924</v>
      </c>
      <c r="Y147" s="27">
        <v>27029000</v>
      </c>
      <c r="Z147" s="27">
        <v>76611000</v>
      </c>
      <c r="AA147" s="27">
        <v>16600000</v>
      </c>
      <c r="AB147" s="27">
        <v>221172267</v>
      </c>
      <c r="AC147" s="27">
        <v>108000000</v>
      </c>
      <c r="AD147" s="27">
        <v>107258979</v>
      </c>
      <c r="AE147" s="27">
        <v>166483877</v>
      </c>
      <c r="AF147" s="27">
        <v>12757000</v>
      </c>
    </row>
    <row r="148" spans="1:32" ht="9.75" hidden="1">
      <c r="A148" s="49" t="s">
        <v>195</v>
      </c>
      <c r="B148" s="27">
        <v>44158612</v>
      </c>
      <c r="C148" s="27">
        <v>28606000</v>
      </c>
      <c r="D148" s="27">
        <v>70383846</v>
      </c>
      <c r="E148" s="27">
        <v>18145678</v>
      </c>
      <c r="F148" s="27">
        <v>4149613</v>
      </c>
      <c r="G148" s="27">
        <v>19262418</v>
      </c>
      <c r="H148" s="27">
        <v>11653000</v>
      </c>
      <c r="I148" s="27">
        <v>2100000</v>
      </c>
      <c r="J148" s="27">
        <v>8628263</v>
      </c>
      <c r="K148" s="27">
        <v>11337039</v>
      </c>
      <c r="L148" s="27">
        <v>0</v>
      </c>
      <c r="M148" s="27">
        <v>12599030</v>
      </c>
      <c r="N148" s="27">
        <v>21446359</v>
      </c>
      <c r="O148" s="27">
        <v>56306284</v>
      </c>
      <c r="P148" s="27">
        <v>2894188</v>
      </c>
      <c r="Q148" s="27">
        <v>58817905</v>
      </c>
      <c r="R148" s="27">
        <v>10324665</v>
      </c>
      <c r="S148" s="27">
        <v>6800684</v>
      </c>
      <c r="T148" s="27">
        <v>17755303</v>
      </c>
      <c r="U148" s="27">
        <v>0</v>
      </c>
      <c r="V148" s="27">
        <v>52792927</v>
      </c>
      <c r="W148" s="27">
        <v>27179000</v>
      </c>
      <c r="X148" s="27">
        <v>63396341</v>
      </c>
      <c r="Y148" s="27">
        <v>18500000</v>
      </c>
      <c r="Z148" s="27">
        <v>59987426</v>
      </c>
      <c r="AA148" s="27">
        <v>0</v>
      </c>
      <c r="AB148" s="27">
        <v>505520666</v>
      </c>
      <c r="AC148" s="27">
        <v>80717897</v>
      </c>
      <c r="AD148" s="27">
        <v>88957651</v>
      </c>
      <c r="AE148" s="27">
        <v>50934102</v>
      </c>
      <c r="AF148" s="27">
        <v>0</v>
      </c>
    </row>
    <row r="149" spans="1:32" ht="9.75" hidden="1">
      <c r="A149" s="49" t="s">
        <v>196</v>
      </c>
      <c r="B149" s="27">
        <v>23755430</v>
      </c>
      <c r="C149" s="27">
        <v>42325266</v>
      </c>
      <c r="D149" s="27">
        <v>3582245</v>
      </c>
      <c r="E149" s="27">
        <v>0</v>
      </c>
      <c r="F149" s="27">
        <v>1111107</v>
      </c>
      <c r="G149" s="27">
        <v>12581327</v>
      </c>
      <c r="H149" s="27">
        <v>1161000</v>
      </c>
      <c r="I149" s="27">
        <v>5774292</v>
      </c>
      <c r="J149" s="27">
        <v>302498</v>
      </c>
      <c r="K149" s="27">
        <v>1123613</v>
      </c>
      <c r="L149" s="27">
        <v>640000</v>
      </c>
      <c r="M149" s="27">
        <v>260907</v>
      </c>
      <c r="N149" s="27">
        <v>2957939</v>
      </c>
      <c r="O149" s="27">
        <v>0</v>
      </c>
      <c r="P149" s="27">
        <v>0</v>
      </c>
      <c r="Q149" s="27">
        <v>4000000</v>
      </c>
      <c r="R149" s="27">
        <v>3391713</v>
      </c>
      <c r="S149" s="27">
        <v>2012501</v>
      </c>
      <c r="T149" s="27">
        <v>18303623</v>
      </c>
      <c r="U149" s="27">
        <v>2250000</v>
      </c>
      <c r="V149" s="27">
        <v>0</v>
      </c>
      <c r="W149" s="27">
        <v>0</v>
      </c>
      <c r="X149" s="27">
        <v>33199736</v>
      </c>
      <c r="Y149" s="27">
        <v>0</v>
      </c>
      <c r="Z149" s="27">
        <v>0</v>
      </c>
      <c r="AA149" s="27">
        <v>500000</v>
      </c>
      <c r="AB149" s="27">
        <v>729631315</v>
      </c>
      <c r="AC149" s="27">
        <v>0</v>
      </c>
      <c r="AD149" s="27">
        <v>16168715</v>
      </c>
      <c r="AE149" s="27">
        <v>0</v>
      </c>
      <c r="AF149" s="27">
        <v>2000000</v>
      </c>
    </row>
    <row r="150" spans="1:32" ht="9.75" hidden="1">
      <c r="A150" s="49" t="s">
        <v>197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3941011</v>
      </c>
      <c r="K150" s="27">
        <v>0</v>
      </c>
      <c r="L150" s="27">
        <v>0</v>
      </c>
      <c r="M150" s="27">
        <v>0</v>
      </c>
      <c r="N150" s="27">
        <v>0</v>
      </c>
      <c r="O150" s="27">
        <v>1504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4218940</v>
      </c>
      <c r="W150" s="27">
        <v>0</v>
      </c>
      <c r="X150" s="27">
        <v>0</v>
      </c>
      <c r="Y150" s="27">
        <v>0</v>
      </c>
      <c r="Z150" s="27">
        <v>0</v>
      </c>
      <c r="AA150" s="27">
        <v>100000</v>
      </c>
      <c r="AB150" s="27">
        <v>7817307</v>
      </c>
      <c r="AC150" s="27">
        <v>0</v>
      </c>
      <c r="AD150" s="27">
        <v>0</v>
      </c>
      <c r="AE150" s="27">
        <v>0</v>
      </c>
      <c r="AF150" s="27">
        <v>8000000</v>
      </c>
    </row>
    <row r="151" spans="1:32" ht="9.75" hidden="1">
      <c r="A151" s="49" t="s">
        <v>198</v>
      </c>
      <c r="B151" s="27">
        <v>0</v>
      </c>
      <c r="C151" s="27">
        <v>0</v>
      </c>
      <c r="D151" s="27">
        <v>0</v>
      </c>
      <c r="E151" s="27">
        <v>0</v>
      </c>
      <c r="F151" s="27">
        <v>3000957</v>
      </c>
      <c r="G151" s="27">
        <v>0</v>
      </c>
      <c r="H151" s="27">
        <v>-7985000</v>
      </c>
      <c r="I151" s="27">
        <v>5778404</v>
      </c>
      <c r="J151" s="27">
        <v>0</v>
      </c>
      <c r="K151" s="27">
        <v>16155</v>
      </c>
      <c r="L151" s="27">
        <v>0</v>
      </c>
      <c r="M151" s="27">
        <v>-167000</v>
      </c>
      <c r="N151" s="27">
        <v>9860000</v>
      </c>
      <c r="O151" s="27">
        <v>8067458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6000000</v>
      </c>
      <c r="AA151" s="27">
        <v>-2150000</v>
      </c>
      <c r="AB151" s="27">
        <v>95500000</v>
      </c>
      <c r="AC151" s="27">
        <v>0</v>
      </c>
      <c r="AD151" s="27">
        <v>0</v>
      </c>
      <c r="AE151" s="27">
        <v>0</v>
      </c>
      <c r="AF151" s="27">
        <v>2957082</v>
      </c>
    </row>
    <row r="152" spans="1:32" ht="9.75" hidden="1">
      <c r="A152" s="49" t="s">
        <v>199</v>
      </c>
      <c r="B152" s="27">
        <v>105608302</v>
      </c>
      <c r="C152" s="27">
        <v>288907472</v>
      </c>
      <c r="D152" s="27">
        <v>343093100</v>
      </c>
      <c r="E152" s="27">
        <v>77201596</v>
      </c>
      <c r="F152" s="27">
        <v>47937951</v>
      </c>
      <c r="G152" s="27">
        <v>229968678</v>
      </c>
      <c r="H152" s="27">
        <v>39536359</v>
      </c>
      <c r="I152" s="27">
        <v>80256008</v>
      </c>
      <c r="J152" s="27">
        <v>37871500</v>
      </c>
      <c r="K152" s="27">
        <v>50408781</v>
      </c>
      <c r="L152" s="27">
        <v>56363108</v>
      </c>
      <c r="M152" s="27">
        <v>79867107</v>
      </c>
      <c r="N152" s="27">
        <v>80827740</v>
      </c>
      <c r="O152" s="27">
        <v>167475794</v>
      </c>
      <c r="P152" s="27">
        <v>48468902</v>
      </c>
      <c r="Q152" s="27">
        <v>32581182</v>
      </c>
      <c r="R152" s="27">
        <v>45681512</v>
      </c>
      <c r="S152" s="27">
        <v>84586177</v>
      </c>
      <c r="T152" s="27">
        <v>128245428</v>
      </c>
      <c r="U152" s="27">
        <v>39939637</v>
      </c>
      <c r="V152" s="27">
        <v>177682182</v>
      </c>
      <c r="W152" s="27">
        <v>37122250</v>
      </c>
      <c r="X152" s="27">
        <v>155876298</v>
      </c>
      <c r="Y152" s="27">
        <v>62338762</v>
      </c>
      <c r="Z152" s="27">
        <v>559706364</v>
      </c>
      <c r="AA152" s="27">
        <v>58528179</v>
      </c>
      <c r="AB152" s="27">
        <v>1384855616</v>
      </c>
      <c r="AC152" s="27">
        <v>129104520</v>
      </c>
      <c r="AD152" s="27">
        <v>87943433</v>
      </c>
      <c r="AE152" s="27">
        <v>211282882</v>
      </c>
      <c r="AF152" s="27">
        <v>108407510</v>
      </c>
    </row>
    <row r="153" spans="1:32" ht="9.75" hidden="1">
      <c r="A153" s="49" t="s">
        <v>200</v>
      </c>
      <c r="B153" s="27">
        <v>20087331</v>
      </c>
      <c r="C153" s="27">
        <v>1035000</v>
      </c>
      <c r="D153" s="27">
        <v>13883999</v>
      </c>
      <c r="E153" s="27">
        <v>0</v>
      </c>
      <c r="F153" s="27">
        <v>8980851</v>
      </c>
      <c r="G153" s="27">
        <v>19066479</v>
      </c>
      <c r="H153" s="27">
        <v>4343000</v>
      </c>
      <c r="I153" s="27">
        <v>12980764</v>
      </c>
      <c r="J153" s="27">
        <v>2467600</v>
      </c>
      <c r="K153" s="27">
        <v>4996486</v>
      </c>
      <c r="L153" s="27">
        <v>0</v>
      </c>
      <c r="M153" s="27">
        <v>39027284</v>
      </c>
      <c r="N153" s="27">
        <v>11387767</v>
      </c>
      <c r="O153" s="27">
        <v>7212613</v>
      </c>
      <c r="P153" s="27">
        <v>3401247</v>
      </c>
      <c r="Q153" s="27">
        <v>5710655</v>
      </c>
      <c r="R153" s="27">
        <v>0</v>
      </c>
      <c r="S153" s="27">
        <v>7160</v>
      </c>
      <c r="T153" s="27">
        <v>15104182</v>
      </c>
      <c r="U153" s="27">
        <v>0</v>
      </c>
      <c r="V153" s="27">
        <v>17617133</v>
      </c>
      <c r="W153" s="27">
        <v>0</v>
      </c>
      <c r="X153" s="27">
        <v>11806374</v>
      </c>
      <c r="Y153" s="27">
        <v>5773806</v>
      </c>
      <c r="Z153" s="27">
        <v>15000000</v>
      </c>
      <c r="AA153" s="27">
        <v>50000</v>
      </c>
      <c r="AB153" s="27">
        <v>227000000</v>
      </c>
      <c r="AC153" s="27">
        <v>14665023</v>
      </c>
      <c r="AD153" s="27">
        <v>27440512</v>
      </c>
      <c r="AE153" s="27">
        <v>12207723</v>
      </c>
      <c r="AF153" s="27">
        <v>3000</v>
      </c>
    </row>
    <row r="154" spans="1:32" ht="9.75" hidden="1">
      <c r="A154" s="49" t="s">
        <v>201</v>
      </c>
      <c r="B154" s="27">
        <v>39740643</v>
      </c>
      <c r="C154" s="27">
        <v>47629056</v>
      </c>
      <c r="D154" s="27">
        <v>84917466</v>
      </c>
      <c r="E154" s="27">
        <v>19483276</v>
      </c>
      <c r="F154" s="27">
        <v>7720246</v>
      </c>
      <c r="G154" s="27">
        <v>35137115</v>
      </c>
      <c r="H154" s="27">
        <v>9485000</v>
      </c>
      <c r="I154" s="27">
        <v>12097566</v>
      </c>
      <c r="J154" s="27">
        <v>13436100</v>
      </c>
      <c r="K154" s="27">
        <v>10671223</v>
      </c>
      <c r="L154" s="27">
        <v>12311140</v>
      </c>
      <c r="M154" s="27">
        <v>14169957</v>
      </c>
      <c r="N154" s="27">
        <v>37797355</v>
      </c>
      <c r="O154" s="27">
        <v>61874680</v>
      </c>
      <c r="P154" s="27">
        <v>15218091</v>
      </c>
      <c r="Q154" s="27">
        <v>10794911</v>
      </c>
      <c r="R154" s="27">
        <v>13441784</v>
      </c>
      <c r="S154" s="27">
        <v>8405999</v>
      </c>
      <c r="T154" s="27">
        <v>30270973</v>
      </c>
      <c r="U154" s="27">
        <v>13833050</v>
      </c>
      <c r="V154" s="27">
        <v>32766101</v>
      </c>
      <c r="W154" s="27">
        <v>18068119</v>
      </c>
      <c r="X154" s="27">
        <v>43201999</v>
      </c>
      <c r="Y154" s="27">
        <v>18930047</v>
      </c>
      <c r="Z154" s="27">
        <v>77751470</v>
      </c>
      <c r="AA154" s="27">
        <v>11241986</v>
      </c>
      <c r="AB154" s="27">
        <v>365749399</v>
      </c>
      <c r="AC154" s="27">
        <v>19780000</v>
      </c>
      <c r="AD154" s="27">
        <v>20110556</v>
      </c>
      <c r="AE154" s="27">
        <v>67097614</v>
      </c>
      <c r="AF154" s="27">
        <v>16256080</v>
      </c>
    </row>
    <row r="155" spans="1:32" ht="9.75" hidden="1">
      <c r="A155" s="49" t="s">
        <v>202</v>
      </c>
      <c r="B155" s="27">
        <v>40</v>
      </c>
      <c r="C155" s="27">
        <v>40</v>
      </c>
      <c r="D155" s="27">
        <v>40</v>
      </c>
      <c r="E155" s="27">
        <v>40</v>
      </c>
      <c r="F155" s="27">
        <v>40</v>
      </c>
      <c r="G155" s="27">
        <v>40</v>
      </c>
      <c r="H155" s="27">
        <v>40</v>
      </c>
      <c r="I155" s="27">
        <v>40</v>
      </c>
      <c r="J155" s="27">
        <v>40</v>
      </c>
      <c r="K155" s="27">
        <v>40</v>
      </c>
      <c r="L155" s="27">
        <v>40</v>
      </c>
      <c r="M155" s="27">
        <v>40</v>
      </c>
      <c r="N155" s="27">
        <v>40</v>
      </c>
      <c r="O155" s="27">
        <v>40</v>
      </c>
      <c r="P155" s="27">
        <v>40</v>
      </c>
      <c r="Q155" s="27">
        <v>40</v>
      </c>
      <c r="R155" s="27">
        <v>40</v>
      </c>
      <c r="S155" s="27">
        <v>40</v>
      </c>
      <c r="T155" s="27">
        <v>40</v>
      </c>
      <c r="U155" s="27">
        <v>40</v>
      </c>
      <c r="V155" s="27">
        <v>40</v>
      </c>
      <c r="W155" s="27">
        <v>40</v>
      </c>
      <c r="X155" s="27">
        <v>40</v>
      </c>
      <c r="Y155" s="27">
        <v>40</v>
      </c>
      <c r="Z155" s="27">
        <v>0</v>
      </c>
      <c r="AA155" s="27">
        <v>40</v>
      </c>
      <c r="AB155" s="27">
        <v>40</v>
      </c>
      <c r="AC155" s="27">
        <v>10</v>
      </c>
      <c r="AD155" s="27">
        <v>40</v>
      </c>
      <c r="AE155" s="27">
        <v>40</v>
      </c>
      <c r="AF155" s="27">
        <v>40</v>
      </c>
    </row>
    <row r="156" spans="1:32" ht="9.75" hidden="1">
      <c r="A156" s="49" t="s">
        <v>203</v>
      </c>
      <c r="B156" s="27">
        <v>166047498</v>
      </c>
      <c r="C156" s="27">
        <v>332051417</v>
      </c>
      <c r="D156" s="27">
        <v>360394879</v>
      </c>
      <c r="E156" s="27">
        <v>82374134</v>
      </c>
      <c r="F156" s="27">
        <v>66197268</v>
      </c>
      <c r="G156" s="27">
        <v>232447234</v>
      </c>
      <c r="H156" s="27">
        <v>52220250</v>
      </c>
      <c r="I156" s="27">
        <v>88544628</v>
      </c>
      <c r="J156" s="27">
        <v>59185700</v>
      </c>
      <c r="K156" s="27">
        <v>43328565</v>
      </c>
      <c r="L156" s="27">
        <v>56591095</v>
      </c>
      <c r="M156" s="27">
        <v>113261493</v>
      </c>
      <c r="N156" s="27">
        <v>132393809</v>
      </c>
      <c r="O156" s="27">
        <v>225256696</v>
      </c>
      <c r="P156" s="27">
        <v>0</v>
      </c>
      <c r="Q156" s="27">
        <v>46211930</v>
      </c>
      <c r="R156" s="27">
        <v>73201137</v>
      </c>
      <c r="S156" s="27">
        <v>112279564</v>
      </c>
      <c r="T156" s="27">
        <v>129950098</v>
      </c>
      <c r="U156" s="27">
        <v>51105010</v>
      </c>
      <c r="V156" s="27">
        <v>210007735</v>
      </c>
      <c r="W156" s="27">
        <v>44919967</v>
      </c>
      <c r="X156" s="27">
        <v>226273103</v>
      </c>
      <c r="Y156" s="27">
        <v>83613905</v>
      </c>
      <c r="Z156" s="27">
        <v>639921334</v>
      </c>
      <c r="AA156" s="27">
        <v>65815000</v>
      </c>
      <c r="AB156" s="27">
        <v>1944728508</v>
      </c>
      <c r="AC156" s="27">
        <v>160459351</v>
      </c>
      <c r="AD156" s="27">
        <v>95884132</v>
      </c>
      <c r="AE156" s="27">
        <v>280838572</v>
      </c>
      <c r="AF156" s="27">
        <v>125558260</v>
      </c>
    </row>
    <row r="157" spans="1:32" ht="9.75" hidden="1">
      <c r="A157" s="49" t="s">
        <v>204</v>
      </c>
      <c r="B157" s="27">
        <v>26622632</v>
      </c>
      <c r="C157" s="27">
        <v>44667795</v>
      </c>
      <c r="D157" s="27">
        <v>55187569</v>
      </c>
      <c r="E157" s="27">
        <v>0</v>
      </c>
      <c r="F157" s="27">
        <v>13682417</v>
      </c>
      <c r="G157" s="27">
        <v>49087458</v>
      </c>
      <c r="H157" s="27">
        <v>8382000</v>
      </c>
      <c r="I157" s="27">
        <v>8832882</v>
      </c>
      <c r="J157" s="27">
        <v>6574100</v>
      </c>
      <c r="K157" s="27">
        <v>5065730</v>
      </c>
      <c r="L157" s="27">
        <v>0</v>
      </c>
      <c r="M157" s="27">
        <v>5694041</v>
      </c>
      <c r="N157" s="27">
        <v>10446602</v>
      </c>
      <c r="O157" s="27">
        <v>29289480</v>
      </c>
      <c r="P157" s="27">
        <v>7497216</v>
      </c>
      <c r="Q157" s="27">
        <v>1515401</v>
      </c>
      <c r="R157" s="27">
        <v>8406304</v>
      </c>
      <c r="S157" s="27">
        <v>19209092</v>
      </c>
      <c r="T157" s="27">
        <v>13056140</v>
      </c>
      <c r="U157" s="27">
        <v>0</v>
      </c>
      <c r="V157" s="27">
        <v>22580446</v>
      </c>
      <c r="W157" s="27">
        <v>4367871</v>
      </c>
      <c r="X157" s="27">
        <v>35502329</v>
      </c>
      <c r="Y157" s="27">
        <v>14966102</v>
      </c>
      <c r="Z157" s="27">
        <v>99461638</v>
      </c>
      <c r="AA157" s="27">
        <v>0</v>
      </c>
      <c r="AB157" s="27">
        <v>541312085</v>
      </c>
      <c r="AC157" s="27">
        <v>7533000</v>
      </c>
      <c r="AD157" s="27">
        <v>9418052</v>
      </c>
      <c r="AE157" s="27">
        <v>27145605</v>
      </c>
      <c r="AF157" s="27">
        <v>0</v>
      </c>
    </row>
    <row r="158" spans="1:32" ht="9.75" hidden="1">
      <c r="A158" s="49" t="s">
        <v>205</v>
      </c>
      <c r="B158" s="27">
        <v>13053507</v>
      </c>
      <c r="C158" s="27">
        <v>39074683</v>
      </c>
      <c r="D158" s="27">
        <v>58083343</v>
      </c>
      <c r="E158" s="27">
        <v>0</v>
      </c>
      <c r="F158" s="27">
        <v>11770689</v>
      </c>
      <c r="G158" s="27">
        <v>44116516</v>
      </c>
      <c r="H158" s="27">
        <v>8237000</v>
      </c>
      <c r="I158" s="27">
        <v>8116238</v>
      </c>
      <c r="J158" s="27">
        <v>6238000</v>
      </c>
      <c r="K158" s="27">
        <v>4500048</v>
      </c>
      <c r="L158" s="27">
        <v>0</v>
      </c>
      <c r="M158" s="27">
        <v>10882140</v>
      </c>
      <c r="N158" s="27">
        <v>9266409</v>
      </c>
      <c r="O158" s="27">
        <v>27762540</v>
      </c>
      <c r="P158" s="27">
        <v>0</v>
      </c>
      <c r="Q158" s="27">
        <v>4468570</v>
      </c>
      <c r="R158" s="27">
        <v>7571102</v>
      </c>
      <c r="S158" s="27">
        <v>14894000</v>
      </c>
      <c r="T158" s="27">
        <v>10802000</v>
      </c>
      <c r="U158" s="27">
        <v>0</v>
      </c>
      <c r="V158" s="27">
        <v>18354572</v>
      </c>
      <c r="W158" s="27">
        <v>4703007</v>
      </c>
      <c r="X158" s="27">
        <v>37972000</v>
      </c>
      <c r="Y158" s="27">
        <v>14165335</v>
      </c>
      <c r="Z158" s="27">
        <v>97249233</v>
      </c>
      <c r="AA158" s="27">
        <v>0</v>
      </c>
      <c r="AB158" s="27">
        <v>511595364</v>
      </c>
      <c r="AC158" s="27">
        <v>4719636</v>
      </c>
      <c r="AD158" s="27">
        <v>7499584</v>
      </c>
      <c r="AE158" s="27">
        <v>23754844</v>
      </c>
      <c r="AF158" s="27">
        <v>0</v>
      </c>
    </row>
    <row r="159" spans="1:32" ht="9.75" hidden="1">
      <c r="A159" s="49" t="s">
        <v>206</v>
      </c>
      <c r="B159" s="27">
        <v>4733771</v>
      </c>
      <c r="C159" s="27">
        <v>99851871</v>
      </c>
      <c r="D159" s="27">
        <v>131156123</v>
      </c>
      <c r="E159" s="27">
        <v>0</v>
      </c>
      <c r="F159" s="27">
        <v>12612533</v>
      </c>
      <c r="G159" s="27">
        <v>82719739</v>
      </c>
      <c r="H159" s="27">
        <v>8707000</v>
      </c>
      <c r="I159" s="27">
        <v>28527193</v>
      </c>
      <c r="J159" s="27">
        <v>9855100</v>
      </c>
      <c r="K159" s="27">
        <v>9015640</v>
      </c>
      <c r="L159" s="27">
        <v>0</v>
      </c>
      <c r="M159" s="27">
        <v>11726503</v>
      </c>
      <c r="N159" s="27">
        <v>33817551</v>
      </c>
      <c r="O159" s="27">
        <v>58374363</v>
      </c>
      <c r="P159" s="27">
        <v>10388495</v>
      </c>
      <c r="Q159" s="27">
        <v>4384449</v>
      </c>
      <c r="R159" s="27">
        <v>15531823</v>
      </c>
      <c r="S159" s="27">
        <v>18053000</v>
      </c>
      <c r="T159" s="27">
        <v>40810813</v>
      </c>
      <c r="U159" s="27">
        <v>0</v>
      </c>
      <c r="V159" s="27">
        <v>77113060</v>
      </c>
      <c r="W159" s="27">
        <v>0</v>
      </c>
      <c r="X159" s="27">
        <v>54132802</v>
      </c>
      <c r="Y159" s="27">
        <v>28966681</v>
      </c>
      <c r="Z159" s="27">
        <v>316656230</v>
      </c>
      <c r="AA159" s="27">
        <v>0</v>
      </c>
      <c r="AB159" s="27">
        <v>727992073</v>
      </c>
      <c r="AC159" s="27">
        <v>32140000</v>
      </c>
      <c r="AD159" s="27">
        <v>20825757</v>
      </c>
      <c r="AE159" s="27">
        <v>82884709</v>
      </c>
      <c r="AF159" s="27">
        <v>0</v>
      </c>
    </row>
    <row r="160" spans="1:32" ht="9.75" hidden="1">
      <c r="A160" s="49" t="s">
        <v>207</v>
      </c>
      <c r="B160" s="27">
        <v>6079905</v>
      </c>
      <c r="C160" s="27">
        <v>90281062</v>
      </c>
      <c r="D160" s="27">
        <v>136497763</v>
      </c>
      <c r="E160" s="27">
        <v>0</v>
      </c>
      <c r="F160" s="27">
        <v>11805066</v>
      </c>
      <c r="G160" s="27">
        <v>78578715</v>
      </c>
      <c r="H160" s="27">
        <v>7571000</v>
      </c>
      <c r="I160" s="27">
        <v>26700854</v>
      </c>
      <c r="J160" s="27">
        <v>10109000</v>
      </c>
      <c r="K160" s="27">
        <v>8694040</v>
      </c>
      <c r="L160" s="27">
        <v>0</v>
      </c>
      <c r="M160" s="27">
        <v>17103847</v>
      </c>
      <c r="N160" s="27">
        <v>34447725</v>
      </c>
      <c r="O160" s="27">
        <v>58966060</v>
      </c>
      <c r="P160" s="27">
        <v>0</v>
      </c>
      <c r="Q160" s="27">
        <v>6189275</v>
      </c>
      <c r="R160" s="27">
        <v>13261195</v>
      </c>
      <c r="S160" s="27">
        <v>19827132</v>
      </c>
      <c r="T160" s="27">
        <v>38198064</v>
      </c>
      <c r="U160" s="27">
        <v>0</v>
      </c>
      <c r="V160" s="27">
        <v>72515935</v>
      </c>
      <c r="W160" s="27">
        <v>0</v>
      </c>
      <c r="X160" s="27">
        <v>49011000</v>
      </c>
      <c r="Y160" s="27">
        <v>22411292</v>
      </c>
      <c r="Z160" s="27">
        <v>274112834</v>
      </c>
      <c r="AA160" s="27">
        <v>0</v>
      </c>
      <c r="AB160" s="27">
        <v>711105787</v>
      </c>
      <c r="AC160" s="27">
        <v>27323585</v>
      </c>
      <c r="AD160" s="27">
        <v>22223747</v>
      </c>
      <c r="AE160" s="27">
        <v>72646225</v>
      </c>
      <c r="AF160" s="27">
        <v>0</v>
      </c>
    </row>
    <row r="161" spans="1:32" ht="9.75" hidden="1">
      <c r="A161" s="49" t="s">
        <v>208</v>
      </c>
      <c r="B161" s="27">
        <v>12321097</v>
      </c>
      <c r="C161" s="27">
        <v>23957634</v>
      </c>
      <c r="D161" s="27">
        <v>69924955</v>
      </c>
      <c r="E161" s="27">
        <v>0</v>
      </c>
      <c r="F161" s="27">
        <v>8129192</v>
      </c>
      <c r="G161" s="27">
        <v>33053220</v>
      </c>
      <c r="H161" s="27">
        <v>4774000</v>
      </c>
      <c r="I161" s="27">
        <v>11062679</v>
      </c>
      <c r="J161" s="27">
        <v>2820000</v>
      </c>
      <c r="K161" s="27">
        <v>6584080</v>
      </c>
      <c r="L161" s="27">
        <v>0</v>
      </c>
      <c r="M161" s="27">
        <v>6330056</v>
      </c>
      <c r="N161" s="27">
        <v>13617213</v>
      </c>
      <c r="O161" s="27">
        <v>32364669</v>
      </c>
      <c r="P161" s="27">
        <v>2700330</v>
      </c>
      <c r="Q161" s="27">
        <v>2804126</v>
      </c>
      <c r="R161" s="27">
        <v>4636212</v>
      </c>
      <c r="S161" s="27">
        <v>13334850</v>
      </c>
      <c r="T161" s="27">
        <v>18671337</v>
      </c>
      <c r="U161" s="27">
        <v>0</v>
      </c>
      <c r="V161" s="27">
        <v>18403531</v>
      </c>
      <c r="W161" s="27">
        <v>4300792</v>
      </c>
      <c r="X161" s="27">
        <v>49317070</v>
      </c>
      <c r="Y161" s="27">
        <v>7415188</v>
      </c>
      <c r="Z161" s="27">
        <v>62986556</v>
      </c>
      <c r="AA161" s="27">
        <v>0</v>
      </c>
      <c r="AB161" s="27">
        <v>268107667</v>
      </c>
      <c r="AC161" s="27">
        <v>15786000</v>
      </c>
      <c r="AD161" s="27">
        <v>8752183</v>
      </c>
      <c r="AE161" s="27">
        <v>41330179</v>
      </c>
      <c r="AF161" s="27">
        <v>0</v>
      </c>
    </row>
    <row r="162" spans="1:32" ht="9.75" hidden="1">
      <c r="A162" s="49" t="s">
        <v>209</v>
      </c>
      <c r="B162" s="27">
        <v>16712068</v>
      </c>
      <c r="C162" s="27">
        <v>18602000</v>
      </c>
      <c r="D162" s="27">
        <v>68673408</v>
      </c>
      <c r="E162" s="27">
        <v>0</v>
      </c>
      <c r="F162" s="27">
        <v>7720031</v>
      </c>
      <c r="G162" s="27">
        <v>28194353</v>
      </c>
      <c r="H162" s="27">
        <v>3723000</v>
      </c>
      <c r="I162" s="27">
        <v>10034387</v>
      </c>
      <c r="J162" s="27">
        <v>3055000</v>
      </c>
      <c r="K162" s="27">
        <v>6235326</v>
      </c>
      <c r="L162" s="27">
        <v>0</v>
      </c>
      <c r="M162" s="27">
        <v>7340497</v>
      </c>
      <c r="N162" s="27">
        <v>12846427</v>
      </c>
      <c r="O162" s="27">
        <v>30345658</v>
      </c>
      <c r="P162" s="27">
        <v>0</v>
      </c>
      <c r="Q162" s="27">
        <v>1869656</v>
      </c>
      <c r="R162" s="27">
        <v>5604220</v>
      </c>
      <c r="S162" s="27">
        <v>18659000</v>
      </c>
      <c r="T162" s="27">
        <v>18031908</v>
      </c>
      <c r="U162" s="27">
        <v>0</v>
      </c>
      <c r="V162" s="27">
        <v>19117125</v>
      </c>
      <c r="W162" s="27">
        <v>4820000</v>
      </c>
      <c r="X162" s="27">
        <v>35816000</v>
      </c>
      <c r="Y162" s="27">
        <v>7921349</v>
      </c>
      <c r="Z162" s="27">
        <v>66225849</v>
      </c>
      <c r="AA162" s="27">
        <v>0</v>
      </c>
      <c r="AB162" s="27">
        <v>264046462</v>
      </c>
      <c r="AC162" s="27">
        <v>14646507</v>
      </c>
      <c r="AD162" s="27">
        <v>2285319</v>
      </c>
      <c r="AE162" s="27">
        <v>38215203</v>
      </c>
      <c r="AF162" s="27">
        <v>0</v>
      </c>
    </row>
    <row r="163" spans="1:32" ht="9.75" hidden="1">
      <c r="A163" s="49" t="s">
        <v>210</v>
      </c>
      <c r="B163" s="27">
        <v>46990795</v>
      </c>
      <c r="C163" s="27">
        <v>183264554</v>
      </c>
      <c r="D163" s="27">
        <v>316662659</v>
      </c>
      <c r="E163" s="27">
        <v>0</v>
      </c>
      <c r="F163" s="27">
        <v>43387133</v>
      </c>
      <c r="G163" s="27">
        <v>189397083</v>
      </c>
      <c r="H163" s="27">
        <v>25921000</v>
      </c>
      <c r="I163" s="27">
        <v>61869206</v>
      </c>
      <c r="J163" s="27">
        <v>24027200</v>
      </c>
      <c r="K163" s="27">
        <v>22799285</v>
      </c>
      <c r="L163" s="27">
        <v>0</v>
      </c>
      <c r="M163" s="27">
        <v>31745176</v>
      </c>
      <c r="N163" s="27">
        <v>73310086</v>
      </c>
      <c r="O163" s="27">
        <v>153555630</v>
      </c>
      <c r="P163" s="27">
        <v>25317519</v>
      </c>
      <c r="Q163" s="27">
        <v>12829764</v>
      </c>
      <c r="R163" s="27">
        <v>33637171</v>
      </c>
      <c r="S163" s="27">
        <v>56790942</v>
      </c>
      <c r="T163" s="27">
        <v>80816164</v>
      </c>
      <c r="U163" s="27">
        <v>0</v>
      </c>
      <c r="V163" s="27">
        <v>138052300</v>
      </c>
      <c r="W163" s="27">
        <v>13339021</v>
      </c>
      <c r="X163" s="27">
        <v>184734496</v>
      </c>
      <c r="Y163" s="27">
        <v>60949869</v>
      </c>
      <c r="Z163" s="27">
        <v>547056258</v>
      </c>
      <c r="AA163" s="27">
        <v>0</v>
      </c>
      <c r="AB163" s="27">
        <v>1648820439</v>
      </c>
      <c r="AC163" s="27">
        <v>66741000</v>
      </c>
      <c r="AD163" s="27">
        <v>52203542</v>
      </c>
      <c r="AE163" s="27">
        <v>179935190</v>
      </c>
      <c r="AF163" s="27">
        <v>0</v>
      </c>
    </row>
    <row r="164" spans="1:32" ht="9.75" hidden="1">
      <c r="A164" s="49" t="s">
        <v>211</v>
      </c>
      <c r="B164" s="27">
        <v>38796198</v>
      </c>
      <c r="C164" s="27">
        <v>169329635</v>
      </c>
      <c r="D164" s="27">
        <v>324174379</v>
      </c>
      <c r="E164" s="27">
        <v>0</v>
      </c>
      <c r="F164" s="27">
        <v>41030709</v>
      </c>
      <c r="G164" s="27">
        <v>174305549</v>
      </c>
      <c r="H164" s="27">
        <v>22622000</v>
      </c>
      <c r="I164" s="27">
        <v>57572189</v>
      </c>
      <c r="J164" s="27">
        <v>24794000</v>
      </c>
      <c r="K164" s="27">
        <v>22081725</v>
      </c>
      <c r="L164" s="27">
        <v>0</v>
      </c>
      <c r="M164" s="27">
        <v>42890782</v>
      </c>
      <c r="N164" s="27">
        <v>70593815</v>
      </c>
      <c r="O164" s="27">
        <v>147438519</v>
      </c>
      <c r="P164" s="27">
        <v>0</v>
      </c>
      <c r="Q164" s="27">
        <v>15709223</v>
      </c>
      <c r="R164" s="27">
        <v>30322665</v>
      </c>
      <c r="S164" s="27">
        <v>62315679</v>
      </c>
      <c r="T164" s="27">
        <v>74051303</v>
      </c>
      <c r="U164" s="27">
        <v>0</v>
      </c>
      <c r="V164" s="27">
        <v>128824405</v>
      </c>
      <c r="W164" s="27">
        <v>14034007</v>
      </c>
      <c r="X164" s="27">
        <v>153422000</v>
      </c>
      <c r="Y164" s="27">
        <v>54991834</v>
      </c>
      <c r="Z164" s="27">
        <v>501475766</v>
      </c>
      <c r="AA164" s="27">
        <v>0</v>
      </c>
      <c r="AB164" s="27">
        <v>1590538795</v>
      </c>
      <c r="AC164" s="27">
        <v>56691569</v>
      </c>
      <c r="AD164" s="27">
        <v>42682339</v>
      </c>
      <c r="AE164" s="27">
        <v>157984665</v>
      </c>
      <c r="AF164" s="27">
        <v>0</v>
      </c>
    </row>
    <row r="165" spans="1:32" ht="9.75" hidden="1">
      <c r="A165" s="49" t="s">
        <v>212</v>
      </c>
      <c r="B165" s="27">
        <v>133787000</v>
      </c>
      <c r="C165" s="27">
        <v>166052283</v>
      </c>
      <c r="D165" s="27">
        <v>37069000</v>
      </c>
      <c r="E165" s="27">
        <v>94024000</v>
      </c>
      <c r="F165" s="27">
        <v>19071000</v>
      </c>
      <c r="G165" s="27">
        <v>47927000</v>
      </c>
      <c r="H165" s="27">
        <v>23183000</v>
      </c>
      <c r="I165" s="27">
        <v>27213000</v>
      </c>
      <c r="J165" s="27">
        <v>23918000</v>
      </c>
      <c r="K165" s="27">
        <v>22103913</v>
      </c>
      <c r="L165" s="27">
        <v>51376000</v>
      </c>
      <c r="M165" s="27">
        <v>37795000</v>
      </c>
      <c r="N165" s="27">
        <v>49275400</v>
      </c>
      <c r="O165" s="27">
        <v>44186000</v>
      </c>
      <c r="P165" s="27">
        <v>26106000</v>
      </c>
      <c r="Q165" s="27">
        <v>25733300</v>
      </c>
      <c r="R165" s="27">
        <v>27935599</v>
      </c>
      <c r="S165" s="27">
        <v>34352773</v>
      </c>
      <c r="T165" s="27">
        <v>49479000</v>
      </c>
      <c r="U165" s="27">
        <v>53538000</v>
      </c>
      <c r="V165" s="27">
        <v>82249800</v>
      </c>
      <c r="W165" s="27">
        <v>27328000</v>
      </c>
      <c r="X165" s="27">
        <v>40759600</v>
      </c>
      <c r="Y165" s="27">
        <v>23549000</v>
      </c>
      <c r="Z165" s="27">
        <v>93391658</v>
      </c>
      <c r="AA165" s="27">
        <v>73048000</v>
      </c>
      <c r="AB165" s="27">
        <v>191141587</v>
      </c>
      <c r="AC165" s="27">
        <v>80176000</v>
      </c>
      <c r="AD165" s="27">
        <v>47412000</v>
      </c>
      <c r="AE165" s="27">
        <v>96849000</v>
      </c>
      <c r="AF165" s="27">
        <v>121311000</v>
      </c>
    </row>
    <row r="166" spans="1:32" ht="9.75" hidden="1">
      <c r="A166" s="49" t="s">
        <v>213</v>
      </c>
      <c r="B166" s="27">
        <v>126386000</v>
      </c>
      <c r="C166" s="27">
        <v>134546000</v>
      </c>
      <c r="D166" s="27">
        <v>30669000</v>
      </c>
      <c r="E166" s="27">
        <v>80278000</v>
      </c>
      <c r="F166" s="27">
        <v>18104261</v>
      </c>
      <c r="G166" s="27">
        <v>44440507</v>
      </c>
      <c r="H166" s="27">
        <v>23498000</v>
      </c>
      <c r="I166" s="27">
        <v>25184000</v>
      </c>
      <c r="J166" s="27">
        <v>29765000</v>
      </c>
      <c r="K166" s="27">
        <v>19193000</v>
      </c>
      <c r="L166" s="27">
        <v>44526584</v>
      </c>
      <c r="M166" s="27">
        <v>31952000</v>
      </c>
      <c r="N166" s="27">
        <v>44919600</v>
      </c>
      <c r="O166" s="27">
        <v>40761000</v>
      </c>
      <c r="P166" s="27">
        <v>0</v>
      </c>
      <c r="Q166" s="27">
        <v>29079000</v>
      </c>
      <c r="R166" s="27">
        <v>26023000</v>
      </c>
      <c r="S166" s="27">
        <v>30305032</v>
      </c>
      <c r="T166" s="27">
        <v>45569000</v>
      </c>
      <c r="U166" s="27">
        <v>47800000</v>
      </c>
      <c r="V166" s="27">
        <v>68635200</v>
      </c>
      <c r="W166" s="27">
        <v>25185900</v>
      </c>
      <c r="X166" s="27">
        <v>37723000</v>
      </c>
      <c r="Y166" s="27">
        <v>23042000</v>
      </c>
      <c r="Z166" s="27">
        <v>89757965</v>
      </c>
      <c r="AA166" s="27">
        <v>61530000</v>
      </c>
      <c r="AB166" s="27">
        <v>173255653</v>
      </c>
      <c r="AC166" s="27">
        <v>74105200</v>
      </c>
      <c r="AD166" s="27">
        <v>42714000</v>
      </c>
      <c r="AE166" s="27">
        <v>88897000</v>
      </c>
      <c r="AF166" s="27">
        <v>118569000</v>
      </c>
    </row>
    <row r="167" spans="1:32" ht="9.75" hidden="1">
      <c r="A167" s="49" t="s">
        <v>214</v>
      </c>
      <c r="B167" s="27">
        <v>116324000</v>
      </c>
      <c r="C167" s="27">
        <v>94431717</v>
      </c>
      <c r="D167" s="27">
        <v>75482000</v>
      </c>
      <c r="E167" s="27">
        <v>0</v>
      </c>
      <c r="F167" s="27">
        <v>26587000</v>
      </c>
      <c r="G167" s="27">
        <v>23384000</v>
      </c>
      <c r="H167" s="27">
        <v>20145118</v>
      </c>
      <c r="I167" s="27">
        <v>61837000</v>
      </c>
      <c r="J167" s="27">
        <v>44020000</v>
      </c>
      <c r="K167" s="27">
        <v>27356087</v>
      </c>
      <c r="L167" s="27">
        <v>0</v>
      </c>
      <c r="M167" s="27">
        <v>14862000</v>
      </c>
      <c r="N167" s="27">
        <v>23780600</v>
      </c>
      <c r="O167" s="27">
        <v>52190000</v>
      </c>
      <c r="P167" s="27">
        <v>65422420</v>
      </c>
      <c r="Q167" s="27">
        <v>15926000</v>
      </c>
      <c r="R167" s="27">
        <v>33209400</v>
      </c>
      <c r="S167" s="27">
        <v>18324000</v>
      </c>
      <c r="T167" s="27">
        <v>28855000</v>
      </c>
      <c r="U167" s="27">
        <v>0</v>
      </c>
      <c r="V167" s="27">
        <v>25934200</v>
      </c>
      <c r="W167" s="27">
        <v>14567000</v>
      </c>
      <c r="X167" s="27">
        <v>19829000</v>
      </c>
      <c r="Y167" s="27">
        <v>15675000</v>
      </c>
      <c r="Z167" s="27">
        <v>45689342</v>
      </c>
      <c r="AA167" s="27">
        <v>0</v>
      </c>
      <c r="AB167" s="27">
        <v>282795413</v>
      </c>
      <c r="AC167" s="27">
        <v>0</v>
      </c>
      <c r="AD167" s="27">
        <v>30166000</v>
      </c>
      <c r="AE167" s="27">
        <v>68891174</v>
      </c>
      <c r="AF167" s="27">
        <v>0</v>
      </c>
    </row>
    <row r="168" spans="1:32" ht="9.75" hidden="1">
      <c r="A168" s="49" t="s">
        <v>215</v>
      </c>
      <c r="B168" s="27">
        <v>106060500</v>
      </c>
      <c r="C168" s="27">
        <v>94211000</v>
      </c>
      <c r="D168" s="27">
        <v>48932000</v>
      </c>
      <c r="E168" s="27">
        <v>0</v>
      </c>
      <c r="F168" s="27">
        <v>20684100</v>
      </c>
      <c r="G168" s="27">
        <v>24774000</v>
      </c>
      <c r="H168" s="27">
        <v>11601000</v>
      </c>
      <c r="I168" s="27">
        <v>72142000</v>
      </c>
      <c r="J168" s="27">
        <v>8145000</v>
      </c>
      <c r="K168" s="27">
        <v>22325000</v>
      </c>
      <c r="L168" s="27">
        <v>0</v>
      </c>
      <c r="M168" s="27">
        <v>15063000</v>
      </c>
      <c r="N168" s="27">
        <v>17031400</v>
      </c>
      <c r="O168" s="27">
        <v>32292000</v>
      </c>
      <c r="P168" s="27">
        <v>0</v>
      </c>
      <c r="Q168" s="27">
        <v>24027000</v>
      </c>
      <c r="R168" s="27">
        <v>14055000</v>
      </c>
      <c r="S168" s="27">
        <v>0</v>
      </c>
      <c r="T168" s="27">
        <v>69843000</v>
      </c>
      <c r="U168" s="27">
        <v>0</v>
      </c>
      <c r="V168" s="27">
        <v>35406800</v>
      </c>
      <c r="W168" s="27">
        <v>18298000</v>
      </c>
      <c r="X168" s="27">
        <v>0</v>
      </c>
      <c r="Y168" s="27">
        <v>12099000</v>
      </c>
      <c r="Z168" s="27">
        <v>48279565</v>
      </c>
      <c r="AA168" s="27">
        <v>0</v>
      </c>
      <c r="AB168" s="27">
        <v>159589347</v>
      </c>
      <c r="AC168" s="27">
        <v>0</v>
      </c>
      <c r="AD168" s="27">
        <v>41037080</v>
      </c>
      <c r="AE168" s="27">
        <v>60410000</v>
      </c>
      <c r="AF168" s="27">
        <v>0</v>
      </c>
    </row>
    <row r="169" spans="1:32" ht="9.75" hidden="1">
      <c r="A169" s="49" t="s">
        <v>216</v>
      </c>
      <c r="B169" s="27">
        <v>157638599</v>
      </c>
      <c r="C169" s="27">
        <v>330498572</v>
      </c>
      <c r="D169" s="27">
        <v>459602717</v>
      </c>
      <c r="E169" s="27">
        <v>81428343</v>
      </c>
      <c r="F169" s="27">
        <v>65389290</v>
      </c>
      <c r="G169" s="27">
        <v>290745636</v>
      </c>
      <c r="H169" s="27">
        <v>63261250</v>
      </c>
      <c r="I169" s="27">
        <v>94802761</v>
      </c>
      <c r="J169" s="27">
        <v>59090900</v>
      </c>
      <c r="K169" s="27">
        <v>61078517</v>
      </c>
      <c r="L169" s="27">
        <v>65585111</v>
      </c>
      <c r="M169" s="27">
        <v>110138533</v>
      </c>
      <c r="N169" s="27">
        <v>149291511</v>
      </c>
      <c r="O169" s="27">
        <v>231349245</v>
      </c>
      <c r="P169" s="27">
        <v>0</v>
      </c>
      <c r="Q169" s="27">
        <v>46211929</v>
      </c>
      <c r="R169" s="27">
        <v>65802123</v>
      </c>
      <c r="S169" s="27">
        <v>118921000</v>
      </c>
      <c r="T169" s="27">
        <v>162912550</v>
      </c>
      <c r="U169" s="27">
        <v>51975711</v>
      </c>
      <c r="V169" s="27">
        <v>208507737</v>
      </c>
      <c r="W169" s="27">
        <v>60707760</v>
      </c>
      <c r="X169" s="27">
        <v>224875674</v>
      </c>
      <c r="Y169" s="27">
        <v>83323559</v>
      </c>
      <c r="Z169" s="27">
        <v>663045792</v>
      </c>
      <c r="AA169" s="27">
        <v>64240337</v>
      </c>
      <c r="AB169" s="27">
        <v>1936490687</v>
      </c>
      <c r="AC169" s="27">
        <v>160003153</v>
      </c>
      <c r="AD169" s="27">
        <v>140293684</v>
      </c>
      <c r="AE169" s="27">
        <v>278735877</v>
      </c>
      <c r="AF169" s="27">
        <v>135248200</v>
      </c>
    </row>
    <row r="170" spans="1:32" ht="9.75" hidden="1">
      <c r="A170" s="49" t="s">
        <v>217</v>
      </c>
      <c r="B170" s="27">
        <v>67354198</v>
      </c>
      <c r="C170" s="27">
        <v>126394680</v>
      </c>
      <c r="D170" s="27">
        <v>151433545</v>
      </c>
      <c r="E170" s="27">
        <v>61935055</v>
      </c>
      <c r="F170" s="27">
        <v>26568805</v>
      </c>
      <c r="G170" s="27">
        <v>87600199</v>
      </c>
      <c r="H170" s="27">
        <v>22517214</v>
      </c>
      <c r="I170" s="27">
        <v>41314004</v>
      </c>
      <c r="J170" s="27">
        <v>25753200</v>
      </c>
      <c r="K170" s="27">
        <v>28124979</v>
      </c>
      <c r="L170" s="27">
        <v>38312422</v>
      </c>
      <c r="M170" s="27">
        <v>35828809</v>
      </c>
      <c r="N170" s="27">
        <v>53559144</v>
      </c>
      <c r="O170" s="27">
        <v>82290780</v>
      </c>
      <c r="P170" s="27">
        <v>21001755</v>
      </c>
      <c r="Q170" s="27">
        <v>19718000</v>
      </c>
      <c r="R170" s="27">
        <v>27896780</v>
      </c>
      <c r="S170" s="27">
        <v>44162999</v>
      </c>
      <c r="T170" s="27">
        <v>65096116</v>
      </c>
      <c r="U170" s="27">
        <v>33571287</v>
      </c>
      <c r="V170" s="27">
        <v>101837468</v>
      </c>
      <c r="W170" s="27">
        <v>28963741</v>
      </c>
      <c r="X170" s="27">
        <v>81160999</v>
      </c>
      <c r="Y170" s="27">
        <v>31509686</v>
      </c>
      <c r="Z170" s="27">
        <v>325494430</v>
      </c>
      <c r="AA170" s="27">
        <v>50697682</v>
      </c>
      <c r="AB170" s="27">
        <v>716651971</v>
      </c>
      <c r="AC170" s="27">
        <v>40022234</v>
      </c>
      <c r="AD170" s="27">
        <v>42411533</v>
      </c>
      <c r="AE170" s="27">
        <v>101810089</v>
      </c>
      <c r="AF170" s="27">
        <v>72691760</v>
      </c>
    </row>
    <row r="171" spans="1:32" ht="9.75" hidden="1">
      <c r="A171" s="49" t="s">
        <v>218</v>
      </c>
      <c r="B171" s="27">
        <v>55332316</v>
      </c>
      <c r="C171" s="27">
        <v>111675161</v>
      </c>
      <c r="D171" s="27">
        <v>138584390</v>
      </c>
      <c r="E171" s="27">
        <v>55927566</v>
      </c>
      <c r="F171" s="27">
        <v>25017983</v>
      </c>
      <c r="G171" s="27">
        <v>82830098</v>
      </c>
      <c r="H171" s="27">
        <v>25014000</v>
      </c>
      <c r="I171" s="27">
        <v>36281721</v>
      </c>
      <c r="J171" s="27">
        <v>22225200</v>
      </c>
      <c r="K171" s="27">
        <v>25661000</v>
      </c>
      <c r="L171" s="27">
        <v>35667749</v>
      </c>
      <c r="M171" s="27">
        <v>38547691</v>
      </c>
      <c r="N171" s="27">
        <v>49356106</v>
      </c>
      <c r="O171" s="27">
        <v>76930252</v>
      </c>
      <c r="P171" s="27">
        <v>0</v>
      </c>
      <c r="Q171" s="27">
        <v>16310313</v>
      </c>
      <c r="R171" s="27">
        <v>26960638</v>
      </c>
      <c r="S171" s="27">
        <v>46652000</v>
      </c>
      <c r="T171" s="27">
        <v>45353000</v>
      </c>
      <c r="U171" s="27">
        <v>29827482</v>
      </c>
      <c r="V171" s="27">
        <v>93265228</v>
      </c>
      <c r="W171" s="27">
        <v>27611950</v>
      </c>
      <c r="X171" s="27">
        <v>79840459</v>
      </c>
      <c r="Y171" s="27">
        <v>28308182</v>
      </c>
      <c r="Z171" s="27">
        <v>259649864</v>
      </c>
      <c r="AA171" s="27">
        <v>43866714</v>
      </c>
      <c r="AB171" s="27">
        <v>679381122</v>
      </c>
      <c r="AC171" s="27">
        <v>52074090</v>
      </c>
      <c r="AD171" s="27">
        <v>37803000</v>
      </c>
      <c r="AE171" s="27">
        <v>80249928</v>
      </c>
      <c r="AF171" s="27">
        <v>66557880</v>
      </c>
    </row>
    <row r="172" spans="1:32" ht="9.75" hidden="1">
      <c r="A172" s="49" t="s">
        <v>219</v>
      </c>
      <c r="B172" s="27">
        <v>859081</v>
      </c>
      <c r="C172" s="27">
        <v>1975591</v>
      </c>
      <c r="D172" s="27">
        <v>12937590</v>
      </c>
      <c r="E172" s="27">
        <v>419885</v>
      </c>
      <c r="F172" s="27">
        <v>125000</v>
      </c>
      <c r="G172" s="27">
        <v>3701850</v>
      </c>
      <c r="H172" s="27">
        <v>0</v>
      </c>
      <c r="I172" s="27">
        <v>691223</v>
      </c>
      <c r="J172" s="27">
        <v>240000</v>
      </c>
      <c r="K172" s="27">
        <v>1684220</v>
      </c>
      <c r="L172" s="27">
        <v>239000</v>
      </c>
      <c r="M172" s="27">
        <v>0</v>
      </c>
      <c r="N172" s="27">
        <v>2034735</v>
      </c>
      <c r="O172" s="27">
        <v>1333600</v>
      </c>
      <c r="P172" s="27">
        <v>300000</v>
      </c>
      <c r="Q172" s="27">
        <v>608825</v>
      </c>
      <c r="R172" s="27">
        <v>1370211</v>
      </c>
      <c r="S172" s="27">
        <v>2164471</v>
      </c>
      <c r="T172" s="27">
        <v>4445570</v>
      </c>
      <c r="U172" s="27">
        <v>500000</v>
      </c>
      <c r="V172" s="27">
        <v>4265748</v>
      </c>
      <c r="W172" s="27">
        <v>118989</v>
      </c>
      <c r="X172" s="27">
        <v>12068977</v>
      </c>
      <c r="Y172" s="27">
        <v>1257877</v>
      </c>
      <c r="Z172" s="27">
        <v>19684654</v>
      </c>
      <c r="AA172" s="27">
        <v>1159748</v>
      </c>
      <c r="AB172" s="27">
        <v>28629603</v>
      </c>
      <c r="AC172" s="27">
        <v>4744601</v>
      </c>
      <c r="AD172" s="27">
        <v>405000</v>
      </c>
      <c r="AE172" s="27">
        <v>1545515</v>
      </c>
      <c r="AF172" s="27">
        <v>170040</v>
      </c>
    </row>
    <row r="173" spans="1:32" ht="9.75" hidden="1">
      <c r="A173" s="49" t="s">
        <v>220</v>
      </c>
      <c r="B173" s="27">
        <v>6904545</v>
      </c>
      <c r="C173" s="27">
        <v>80261266</v>
      </c>
      <c r="D173" s="27">
        <v>116439693</v>
      </c>
      <c r="E173" s="27">
        <v>0</v>
      </c>
      <c r="F173" s="27">
        <v>13518091</v>
      </c>
      <c r="G173" s="27">
        <v>73878256</v>
      </c>
      <c r="H173" s="27">
        <v>10655000</v>
      </c>
      <c r="I173" s="27">
        <v>24100477</v>
      </c>
      <c r="J173" s="27">
        <v>8113000</v>
      </c>
      <c r="K173" s="27">
        <v>8158190</v>
      </c>
      <c r="L173" s="27">
        <v>0</v>
      </c>
      <c r="M173" s="27">
        <v>17783254</v>
      </c>
      <c r="N173" s="27">
        <v>21548017</v>
      </c>
      <c r="O173" s="27">
        <v>62224926</v>
      </c>
      <c r="P173" s="27">
        <v>11812072</v>
      </c>
      <c r="Q173" s="27">
        <v>9000000</v>
      </c>
      <c r="R173" s="27">
        <v>6369839</v>
      </c>
      <c r="S173" s="27">
        <v>20075010</v>
      </c>
      <c r="T173" s="27">
        <v>41800000</v>
      </c>
      <c r="U173" s="27">
        <v>0</v>
      </c>
      <c r="V173" s="27">
        <v>55714702</v>
      </c>
      <c r="W173" s="27">
        <v>0</v>
      </c>
      <c r="X173" s="27">
        <v>39038000</v>
      </c>
      <c r="Y173" s="27">
        <v>23189958</v>
      </c>
      <c r="Z173" s="27">
        <v>178500000</v>
      </c>
      <c r="AA173" s="27">
        <v>0</v>
      </c>
      <c r="AB173" s="27">
        <v>462000000</v>
      </c>
      <c r="AC173" s="27">
        <v>35234000</v>
      </c>
      <c r="AD173" s="27">
        <v>31044939</v>
      </c>
      <c r="AE173" s="27">
        <v>66570697</v>
      </c>
      <c r="AF173" s="27">
        <v>0</v>
      </c>
    </row>
    <row r="174" spans="1:32" ht="9.75" hidden="1">
      <c r="A174" s="49" t="s">
        <v>221</v>
      </c>
      <c r="B174" s="27">
        <v>6563256</v>
      </c>
      <c r="C174" s="27">
        <v>74786870</v>
      </c>
      <c r="D174" s="27">
        <v>108985111</v>
      </c>
      <c r="E174" s="27">
        <v>0</v>
      </c>
      <c r="F174" s="27">
        <v>12652445</v>
      </c>
      <c r="G174" s="27">
        <v>68839225</v>
      </c>
      <c r="H174" s="27">
        <v>11819000</v>
      </c>
      <c r="I174" s="27">
        <v>21956650</v>
      </c>
      <c r="J174" s="27">
        <v>7990200</v>
      </c>
      <c r="K174" s="27">
        <v>7610220</v>
      </c>
      <c r="L174" s="27">
        <v>0</v>
      </c>
      <c r="M174" s="27">
        <v>14427299</v>
      </c>
      <c r="N174" s="27">
        <v>23078287</v>
      </c>
      <c r="O174" s="27">
        <v>57991543</v>
      </c>
      <c r="P174" s="27">
        <v>0</v>
      </c>
      <c r="Q174" s="27">
        <v>13068000</v>
      </c>
      <c r="R174" s="27">
        <v>12092657</v>
      </c>
      <c r="S174" s="27">
        <v>17850325</v>
      </c>
      <c r="T174" s="27">
        <v>38748000</v>
      </c>
      <c r="U174" s="27">
        <v>0</v>
      </c>
      <c r="V174" s="27">
        <v>48662914</v>
      </c>
      <c r="W174" s="27">
        <v>0</v>
      </c>
      <c r="X174" s="27">
        <v>35300000</v>
      </c>
      <c r="Y174" s="27">
        <v>17422567</v>
      </c>
      <c r="Z174" s="27">
        <v>170576000</v>
      </c>
      <c r="AA174" s="27">
        <v>0</v>
      </c>
      <c r="AB174" s="27">
        <v>444000000</v>
      </c>
      <c r="AC174" s="27">
        <v>19924000</v>
      </c>
      <c r="AD174" s="27">
        <v>22000000</v>
      </c>
      <c r="AE174" s="27">
        <v>63160054</v>
      </c>
      <c r="AF174" s="27">
        <v>0</v>
      </c>
    </row>
    <row r="175" spans="1:32" ht="9.75" hidden="1">
      <c r="A175" s="49" t="s">
        <v>222</v>
      </c>
      <c r="B175" s="27">
        <v>6811771</v>
      </c>
      <c r="C175" s="27">
        <v>24811414</v>
      </c>
      <c r="D175" s="27">
        <v>21817958</v>
      </c>
      <c r="E175" s="27">
        <v>0</v>
      </c>
      <c r="F175" s="27">
        <v>1049177</v>
      </c>
      <c r="G175" s="27">
        <v>31468920</v>
      </c>
      <c r="H175" s="27">
        <v>330732</v>
      </c>
      <c r="I175" s="27">
        <v>110844</v>
      </c>
      <c r="J175" s="27">
        <v>0</v>
      </c>
      <c r="K175" s="27">
        <v>5100210</v>
      </c>
      <c r="L175" s="27">
        <v>0</v>
      </c>
      <c r="M175" s="27">
        <v>1340002</v>
      </c>
      <c r="N175" s="27">
        <v>400000</v>
      </c>
      <c r="O175" s="27">
        <v>2589270</v>
      </c>
      <c r="P175" s="27">
        <v>0</v>
      </c>
      <c r="Q175" s="27">
        <v>231000</v>
      </c>
      <c r="R175" s="27">
        <v>695145</v>
      </c>
      <c r="S175" s="27">
        <v>0</v>
      </c>
      <c r="T175" s="27">
        <v>600000</v>
      </c>
      <c r="U175" s="27">
        <v>0</v>
      </c>
      <c r="V175" s="27">
        <v>2941383</v>
      </c>
      <c r="W175" s="27">
        <v>1350418</v>
      </c>
      <c r="X175" s="27">
        <v>16848000</v>
      </c>
      <c r="Y175" s="27">
        <v>0</v>
      </c>
      <c r="Z175" s="27">
        <v>7000000</v>
      </c>
      <c r="AA175" s="27">
        <v>0</v>
      </c>
      <c r="AB175" s="27">
        <v>90500000</v>
      </c>
      <c r="AC175" s="27">
        <v>18322000</v>
      </c>
      <c r="AD175" s="27">
        <v>7500000</v>
      </c>
      <c r="AE175" s="27">
        <v>24000000</v>
      </c>
      <c r="AF175" s="27">
        <v>0</v>
      </c>
    </row>
    <row r="176" spans="1:32" ht="9.75" hidden="1">
      <c r="A176" s="49" t="s">
        <v>223</v>
      </c>
      <c r="B176" s="27">
        <v>5776246</v>
      </c>
      <c r="C176" s="27">
        <v>0</v>
      </c>
      <c r="D176" s="27">
        <v>20428800</v>
      </c>
      <c r="E176" s="27">
        <v>0</v>
      </c>
      <c r="F176" s="27">
        <v>928756</v>
      </c>
      <c r="G176" s="27">
        <v>29885014</v>
      </c>
      <c r="H176" s="27">
        <v>363000</v>
      </c>
      <c r="I176" s="27">
        <v>105265</v>
      </c>
      <c r="J176" s="27">
        <v>0</v>
      </c>
      <c r="K176" s="27">
        <v>3252560</v>
      </c>
      <c r="L176" s="27">
        <v>0</v>
      </c>
      <c r="M176" s="27">
        <v>808920</v>
      </c>
      <c r="N176" s="27">
        <v>310000</v>
      </c>
      <c r="O176" s="27">
        <v>2442708</v>
      </c>
      <c r="P176" s="27">
        <v>0</v>
      </c>
      <c r="Q176" s="27">
        <v>214000</v>
      </c>
      <c r="R176" s="27">
        <v>395472</v>
      </c>
      <c r="S176" s="27">
        <v>1432350</v>
      </c>
      <c r="T176" s="27">
        <v>525000</v>
      </c>
      <c r="U176" s="27">
        <v>0</v>
      </c>
      <c r="V176" s="27">
        <v>1240000</v>
      </c>
      <c r="W176" s="27">
        <v>1270384</v>
      </c>
      <c r="X176" s="27">
        <v>10000000</v>
      </c>
      <c r="Y176" s="27">
        <v>0</v>
      </c>
      <c r="Z176" s="27">
        <v>7400000</v>
      </c>
      <c r="AA176" s="27">
        <v>0</v>
      </c>
      <c r="AB176" s="27">
        <v>80000000</v>
      </c>
      <c r="AC176" s="27">
        <v>3512400</v>
      </c>
      <c r="AD176" s="27">
        <v>18000000</v>
      </c>
      <c r="AE176" s="27">
        <v>23999035</v>
      </c>
      <c r="AF176" s="27">
        <v>0</v>
      </c>
    </row>
    <row r="177" spans="1:32" ht="9.75" hidden="1">
      <c r="A177" s="49" t="s">
        <v>224</v>
      </c>
      <c r="B177" s="27">
        <v>11103668</v>
      </c>
      <c r="C177" s="27">
        <v>9524401</v>
      </c>
      <c r="D177" s="27">
        <v>4780491</v>
      </c>
      <c r="E177" s="27">
        <v>4144541</v>
      </c>
      <c r="F177" s="27">
        <v>2407597</v>
      </c>
      <c r="G177" s="27">
        <v>5791509</v>
      </c>
      <c r="H177" s="27">
        <v>2597157</v>
      </c>
      <c r="I177" s="27">
        <v>3254748</v>
      </c>
      <c r="J177" s="27">
        <v>2668400</v>
      </c>
      <c r="K177" s="27">
        <v>3240594</v>
      </c>
      <c r="L177" s="27">
        <v>3109720</v>
      </c>
      <c r="M177" s="27">
        <v>2231312</v>
      </c>
      <c r="N177" s="27">
        <v>4129563</v>
      </c>
      <c r="O177" s="27">
        <v>5839932</v>
      </c>
      <c r="P177" s="27">
        <v>2641835</v>
      </c>
      <c r="Q177" s="27">
        <v>2914401</v>
      </c>
      <c r="R177" s="27">
        <v>2778600</v>
      </c>
      <c r="S177" s="27">
        <v>3111999</v>
      </c>
      <c r="T177" s="27">
        <v>4918679</v>
      </c>
      <c r="U177" s="27">
        <v>4456350</v>
      </c>
      <c r="V177" s="27">
        <v>7008864</v>
      </c>
      <c r="W177" s="27">
        <v>3099156</v>
      </c>
      <c r="X177" s="27">
        <v>3699000</v>
      </c>
      <c r="Y177" s="27">
        <v>2539664</v>
      </c>
      <c r="Z177" s="27">
        <v>11571225</v>
      </c>
      <c r="AA177" s="27">
        <v>4124145</v>
      </c>
      <c r="AB177" s="27">
        <v>29335309</v>
      </c>
      <c r="AC177" s="27">
        <v>4183186</v>
      </c>
      <c r="AD177" s="27">
        <v>3398461</v>
      </c>
      <c r="AE177" s="27">
        <v>7110096</v>
      </c>
      <c r="AF177" s="27">
        <v>5875310</v>
      </c>
    </row>
    <row r="178" spans="1:32" ht="9.75" hidden="1">
      <c r="A178" s="49" t="s">
        <v>225</v>
      </c>
      <c r="B178" s="27">
        <v>13001416</v>
      </c>
      <c r="C178" s="27">
        <v>43874851</v>
      </c>
      <c r="D178" s="27">
        <v>54060261</v>
      </c>
      <c r="E178" s="27">
        <v>2954128</v>
      </c>
      <c r="F178" s="27">
        <v>5985013</v>
      </c>
      <c r="G178" s="27">
        <v>40787397</v>
      </c>
      <c r="H178" s="27">
        <v>8923000</v>
      </c>
      <c r="I178" s="27">
        <v>8042115</v>
      </c>
      <c r="J178" s="27">
        <v>400000</v>
      </c>
      <c r="K178" s="27">
        <v>3008135</v>
      </c>
      <c r="L178" s="27">
        <v>1373400</v>
      </c>
      <c r="M178" s="27">
        <v>51472594</v>
      </c>
      <c r="N178" s="27">
        <v>25827264</v>
      </c>
      <c r="O178" s="27">
        <v>9598934</v>
      </c>
      <c r="P178" s="27">
        <v>6153895</v>
      </c>
      <c r="Q178" s="27">
        <v>20000000</v>
      </c>
      <c r="R178" s="27">
        <v>8232600</v>
      </c>
      <c r="S178" s="27">
        <v>15584000</v>
      </c>
      <c r="T178" s="27">
        <v>11617000</v>
      </c>
      <c r="U178" s="27">
        <v>2000000</v>
      </c>
      <c r="V178" s="27">
        <v>3166342</v>
      </c>
      <c r="W178" s="27">
        <v>4531566</v>
      </c>
      <c r="X178" s="27">
        <v>17053152</v>
      </c>
      <c r="Y178" s="27">
        <v>10276407</v>
      </c>
      <c r="Z178" s="27">
        <v>95593577</v>
      </c>
      <c r="AA178" s="27">
        <v>506530</v>
      </c>
      <c r="AB178" s="27">
        <v>69250000</v>
      </c>
      <c r="AC178" s="27">
        <v>28834110</v>
      </c>
      <c r="AD178" s="27">
        <v>14578950</v>
      </c>
      <c r="AE178" s="27">
        <v>13207646</v>
      </c>
      <c r="AF178" s="27">
        <v>3550660</v>
      </c>
    </row>
    <row r="179" spans="1:32" ht="9.75" hidden="1">
      <c r="A179" s="49" t="s">
        <v>226</v>
      </c>
      <c r="B179" s="27">
        <v>8950000</v>
      </c>
      <c r="C179" s="27">
        <v>42451611</v>
      </c>
      <c r="D179" s="27">
        <v>45536413</v>
      </c>
      <c r="E179" s="27">
        <v>10922000</v>
      </c>
      <c r="F179" s="27">
        <v>3276421</v>
      </c>
      <c r="G179" s="27">
        <v>24029794</v>
      </c>
      <c r="H179" s="27">
        <v>3224520</v>
      </c>
      <c r="I179" s="27">
        <v>9132393</v>
      </c>
      <c r="J179" s="27">
        <v>1105700</v>
      </c>
      <c r="K179" s="27">
        <v>4252032</v>
      </c>
      <c r="L179" s="27">
        <v>14720711</v>
      </c>
      <c r="M179" s="27">
        <v>941506</v>
      </c>
      <c r="N179" s="27">
        <v>1191016</v>
      </c>
      <c r="O179" s="27">
        <v>12311800</v>
      </c>
      <c r="P179" s="27">
        <v>2346449</v>
      </c>
      <c r="Q179" s="27">
        <v>566000</v>
      </c>
      <c r="R179" s="27">
        <v>0</v>
      </c>
      <c r="S179" s="27">
        <v>14106998</v>
      </c>
      <c r="T179" s="27">
        <v>10613000</v>
      </c>
      <c r="U179" s="27">
        <v>1852000</v>
      </c>
      <c r="V179" s="27">
        <v>8590000</v>
      </c>
      <c r="W179" s="27">
        <v>3708935</v>
      </c>
      <c r="X179" s="27">
        <v>0</v>
      </c>
      <c r="Y179" s="27">
        <v>5099454</v>
      </c>
      <c r="Z179" s="27">
        <v>23269872</v>
      </c>
      <c r="AA179" s="27">
        <v>3706352</v>
      </c>
      <c r="AB179" s="27">
        <v>50900500</v>
      </c>
      <c r="AC179" s="27">
        <v>8201000</v>
      </c>
      <c r="AD179" s="27">
        <v>3336000</v>
      </c>
      <c r="AE179" s="27">
        <v>11792000</v>
      </c>
      <c r="AF179" s="27">
        <v>20744690</v>
      </c>
    </row>
    <row r="180" spans="1:32" ht="9.75" hidden="1">
      <c r="A180" s="49" t="s">
        <v>227</v>
      </c>
      <c r="B180" s="22">
        <v>0</v>
      </c>
      <c r="C180" s="22">
        <v>0</v>
      </c>
      <c r="D180" s="22">
        <v>0</v>
      </c>
      <c r="E180" s="22">
        <v>0</v>
      </c>
      <c r="F180" s="22">
        <v>336000</v>
      </c>
      <c r="G180" s="22">
        <v>0</v>
      </c>
      <c r="H180" s="22">
        <v>778958</v>
      </c>
      <c r="I180" s="22">
        <v>0</v>
      </c>
      <c r="J180" s="22">
        <v>415100</v>
      </c>
      <c r="K180" s="22">
        <v>744478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65633064</v>
      </c>
      <c r="AC180" s="22">
        <v>0</v>
      </c>
      <c r="AD180" s="22">
        <v>0</v>
      </c>
      <c r="AE180" s="22">
        <v>0</v>
      </c>
      <c r="AF180" s="22">
        <v>0</v>
      </c>
    </row>
    <row r="181" spans="1:32" ht="9.75" hidden="1">
      <c r="A181" s="49" t="s">
        <v>228</v>
      </c>
      <c r="B181" s="22">
        <v>0</v>
      </c>
      <c r="C181" s="22">
        <v>0</v>
      </c>
      <c r="D181" s="22">
        <v>0</v>
      </c>
      <c r="E181" s="22">
        <v>0</v>
      </c>
      <c r="F181" s="22">
        <v>224000</v>
      </c>
      <c r="G181" s="22">
        <v>0</v>
      </c>
      <c r="H181" s="22">
        <v>0</v>
      </c>
      <c r="I181" s="22">
        <v>0</v>
      </c>
      <c r="J181" s="22">
        <v>191000</v>
      </c>
      <c r="K181" s="22">
        <v>1638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40725000</v>
      </c>
      <c r="AC181" s="22">
        <v>0</v>
      </c>
      <c r="AD181" s="22">
        <v>0</v>
      </c>
      <c r="AE181" s="22">
        <v>0</v>
      </c>
      <c r="AF181" s="22">
        <v>0</v>
      </c>
    </row>
    <row r="182" spans="1:32" ht="9.75" hidden="1">
      <c r="A182" s="49" t="s">
        <v>229</v>
      </c>
      <c r="B182" s="22">
        <v>0</v>
      </c>
      <c r="C182" s="22">
        <v>4550430</v>
      </c>
      <c r="D182" s="22">
        <v>12093750</v>
      </c>
      <c r="E182" s="22">
        <v>0</v>
      </c>
      <c r="F182" s="22">
        <v>702803</v>
      </c>
      <c r="G182" s="22">
        <v>244426</v>
      </c>
      <c r="H182" s="22">
        <v>0</v>
      </c>
      <c r="I182" s="22">
        <v>631817</v>
      </c>
      <c r="J182" s="22">
        <v>278904</v>
      </c>
      <c r="K182" s="22">
        <v>28688</v>
      </c>
      <c r="L182" s="22">
        <v>14236</v>
      </c>
      <c r="M182" s="22">
        <v>73033</v>
      </c>
      <c r="N182" s="22">
        <v>0</v>
      </c>
      <c r="O182" s="22">
        <v>3527148</v>
      </c>
      <c r="P182" s="22">
        <v>0</v>
      </c>
      <c r="Q182" s="22">
        <v>0</v>
      </c>
      <c r="R182" s="22">
        <v>0</v>
      </c>
      <c r="S182" s="22">
        <v>0</v>
      </c>
      <c r="T182" s="22">
        <v>1856014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14000000</v>
      </c>
      <c r="AA182" s="22">
        <v>0</v>
      </c>
      <c r="AB182" s="22">
        <v>9399494</v>
      </c>
      <c r="AC182" s="22">
        <v>0</v>
      </c>
      <c r="AD182" s="22">
        <v>0</v>
      </c>
      <c r="AE182" s="22">
        <v>0</v>
      </c>
      <c r="AF182" s="22">
        <v>2484590</v>
      </c>
    </row>
    <row r="183" spans="1:32" ht="9.75" hidden="1">
      <c r="A183" s="49" t="s">
        <v>230</v>
      </c>
      <c r="B183" s="22">
        <v>269164</v>
      </c>
      <c r="C183" s="22">
        <v>5414100</v>
      </c>
      <c r="D183" s="22">
        <v>3085000</v>
      </c>
      <c r="E183" s="22">
        <v>0</v>
      </c>
      <c r="F183" s="22">
        <v>1117860</v>
      </c>
      <c r="G183" s="22">
        <v>7200000</v>
      </c>
      <c r="H183" s="22">
        <v>211736</v>
      </c>
      <c r="I183" s="22">
        <v>2185592</v>
      </c>
      <c r="J183" s="22">
        <v>231200</v>
      </c>
      <c r="K183" s="22">
        <v>1532776</v>
      </c>
      <c r="L183" s="22">
        <v>100255</v>
      </c>
      <c r="M183" s="22">
        <v>836073</v>
      </c>
      <c r="N183" s="22">
        <v>0</v>
      </c>
      <c r="O183" s="22">
        <v>2219086</v>
      </c>
      <c r="P183" s="22">
        <v>0</v>
      </c>
      <c r="Q183" s="22">
        <v>151781</v>
      </c>
      <c r="R183" s="22">
        <v>384240</v>
      </c>
      <c r="S183" s="22">
        <v>1442171</v>
      </c>
      <c r="T183" s="22">
        <v>5217633</v>
      </c>
      <c r="U183" s="22">
        <v>60000</v>
      </c>
      <c r="V183" s="22">
        <v>1589765</v>
      </c>
      <c r="W183" s="22">
        <v>0</v>
      </c>
      <c r="X183" s="22">
        <v>5455000</v>
      </c>
      <c r="Y183" s="22">
        <v>0</v>
      </c>
      <c r="Z183" s="22">
        <v>12224837</v>
      </c>
      <c r="AA183" s="22">
        <v>0</v>
      </c>
      <c r="AB183" s="22">
        <v>25797836</v>
      </c>
      <c r="AC183" s="22">
        <v>6231100</v>
      </c>
      <c r="AD183" s="22">
        <v>252500</v>
      </c>
      <c r="AE183" s="22">
        <v>0</v>
      </c>
      <c r="AF183" s="22">
        <v>222490</v>
      </c>
    </row>
    <row r="184" spans="1:32" ht="9.75" hidden="1">
      <c r="A184" s="49" t="s">
        <v>231</v>
      </c>
      <c r="B184" s="22">
        <v>67914042</v>
      </c>
      <c r="C184" s="22">
        <v>70931266</v>
      </c>
      <c r="D184" s="22">
        <v>73966091</v>
      </c>
      <c r="E184" s="22">
        <v>18145678</v>
      </c>
      <c r="F184" s="22">
        <v>5260720</v>
      </c>
      <c r="G184" s="22">
        <v>31843745</v>
      </c>
      <c r="H184" s="22">
        <v>12814000</v>
      </c>
      <c r="I184" s="22">
        <v>7874292</v>
      </c>
      <c r="J184" s="22">
        <v>12871772</v>
      </c>
      <c r="K184" s="22">
        <v>12460652</v>
      </c>
      <c r="L184" s="22">
        <v>640000</v>
      </c>
      <c r="M184" s="22">
        <v>12859937</v>
      </c>
      <c r="N184" s="22">
        <v>24404298</v>
      </c>
      <c r="O184" s="22">
        <v>56312339</v>
      </c>
      <c r="P184" s="22">
        <v>2894188</v>
      </c>
      <c r="Q184" s="22">
        <v>62817905</v>
      </c>
      <c r="R184" s="22">
        <v>13716378</v>
      </c>
      <c r="S184" s="22">
        <v>8813185</v>
      </c>
      <c r="T184" s="22">
        <v>36058926</v>
      </c>
      <c r="U184" s="22">
        <v>2250000</v>
      </c>
      <c r="V184" s="22">
        <v>59111867</v>
      </c>
      <c r="W184" s="22">
        <v>27179000</v>
      </c>
      <c r="X184" s="22">
        <v>96596077</v>
      </c>
      <c r="Y184" s="22">
        <v>34170000</v>
      </c>
      <c r="Z184" s="22">
        <v>59987426</v>
      </c>
      <c r="AA184" s="22">
        <v>770000</v>
      </c>
      <c r="AB184" s="22">
        <v>1242969288</v>
      </c>
      <c r="AC184" s="22">
        <v>80717897</v>
      </c>
      <c r="AD184" s="22">
        <v>105126366</v>
      </c>
      <c r="AE184" s="22">
        <v>50934102</v>
      </c>
      <c r="AF184" s="22">
        <v>10820000</v>
      </c>
    </row>
    <row r="185" spans="1:32" ht="9.75" hidden="1">
      <c r="A185" s="49" t="s">
        <v>232</v>
      </c>
      <c r="B185" s="22">
        <v>48127099</v>
      </c>
      <c r="C185" s="22">
        <v>195821758</v>
      </c>
      <c r="D185" s="22">
        <v>317128539</v>
      </c>
      <c r="E185" s="22">
        <v>467898</v>
      </c>
      <c r="F185" s="22">
        <v>47418369</v>
      </c>
      <c r="G185" s="22">
        <v>194751161</v>
      </c>
      <c r="H185" s="22">
        <v>30206102</v>
      </c>
      <c r="I185" s="22">
        <v>64903814</v>
      </c>
      <c r="J185" s="22">
        <v>26784400</v>
      </c>
      <c r="K185" s="22">
        <v>25182431</v>
      </c>
      <c r="L185" s="22">
        <v>4017511</v>
      </c>
      <c r="M185" s="22">
        <v>36760642</v>
      </c>
      <c r="N185" s="22">
        <v>77266680</v>
      </c>
      <c r="O185" s="22">
        <v>156709861</v>
      </c>
      <c r="P185" s="22">
        <v>27016749</v>
      </c>
      <c r="Q185" s="22">
        <v>13202296</v>
      </c>
      <c r="R185" s="22">
        <v>36350445</v>
      </c>
      <c r="S185" s="22">
        <v>71217045</v>
      </c>
      <c r="T185" s="22">
        <v>82039114</v>
      </c>
      <c r="U185" s="22">
        <v>581000</v>
      </c>
      <c r="V185" s="22">
        <v>147546250</v>
      </c>
      <c r="W185" s="22">
        <v>14378308</v>
      </c>
      <c r="X185" s="22">
        <v>185530096</v>
      </c>
      <c r="Y185" s="22">
        <v>62163881</v>
      </c>
      <c r="Z185" s="22">
        <v>562393172</v>
      </c>
      <c r="AA185" s="22">
        <v>810000</v>
      </c>
      <c r="AB185" s="22">
        <v>1810567439</v>
      </c>
      <c r="AC185" s="22">
        <v>96282419</v>
      </c>
      <c r="AD185" s="22">
        <v>62277634</v>
      </c>
      <c r="AE185" s="22">
        <v>209029670</v>
      </c>
      <c r="AF185" s="22">
        <v>5807860</v>
      </c>
    </row>
    <row r="186" spans="1:32" ht="9.75" hidden="1">
      <c r="A186" s="49" t="s">
        <v>233</v>
      </c>
      <c r="B186" s="22">
        <v>0</v>
      </c>
      <c r="C186" s="22">
        <v>62019360</v>
      </c>
      <c r="D186" s="22">
        <v>99141692</v>
      </c>
      <c r="E186" s="22">
        <v>0</v>
      </c>
      <c r="F186" s="22">
        <v>162079</v>
      </c>
      <c r="G186" s="22">
        <v>-1038554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4314000</v>
      </c>
      <c r="N186" s="22">
        <v>0</v>
      </c>
      <c r="O186" s="22">
        <v>0</v>
      </c>
      <c r="P186" s="22">
        <v>8490</v>
      </c>
      <c r="Q186" s="22">
        <v>0</v>
      </c>
      <c r="R186" s="22">
        <v>0</v>
      </c>
      <c r="S186" s="22">
        <v>747000</v>
      </c>
      <c r="T186" s="22">
        <v>0</v>
      </c>
      <c r="U186" s="22">
        <v>0</v>
      </c>
      <c r="V186" s="22">
        <v>0</v>
      </c>
      <c r="W186" s="22">
        <v>0</v>
      </c>
      <c r="X186" s="22">
        <v>-2510750</v>
      </c>
      <c r="Y186" s="22">
        <v>13791034</v>
      </c>
      <c r="Z186" s="22">
        <v>0</v>
      </c>
      <c r="AA186" s="22">
        <v>0</v>
      </c>
      <c r="AB186" s="22">
        <v>0</v>
      </c>
      <c r="AC186" s="22">
        <v>0</v>
      </c>
      <c r="AD186" s="22">
        <v>3449252</v>
      </c>
      <c r="AE186" s="22">
        <v>0</v>
      </c>
      <c r="AF186" s="22">
        <v>114000</v>
      </c>
    </row>
    <row r="187" spans="1:32" ht="9.75" hidden="1">
      <c r="A187" s="49" t="s">
        <v>234</v>
      </c>
      <c r="B187" s="22">
        <v>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155853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</row>
    <row r="188" spans="1:32" ht="9.75" hidden="1">
      <c r="A188" s="49" t="s">
        <v>235</v>
      </c>
      <c r="B188" s="22">
        <v>2022909172</v>
      </c>
      <c r="C188" s="22">
        <v>1312066834</v>
      </c>
      <c r="D188" s="22">
        <v>1083583843</v>
      </c>
      <c r="E188" s="22">
        <v>71763571</v>
      </c>
      <c r="F188" s="22">
        <v>147174133</v>
      </c>
      <c r="G188" s="22">
        <v>509320126</v>
      </c>
      <c r="H188" s="22">
        <v>193312250</v>
      </c>
      <c r="I188" s="22">
        <v>322403021</v>
      </c>
      <c r="J188" s="22">
        <v>274369880</v>
      </c>
      <c r="K188" s="22">
        <v>131922220</v>
      </c>
      <c r="L188" s="22">
        <v>-1678891</v>
      </c>
      <c r="M188" s="22">
        <v>1213654242</v>
      </c>
      <c r="N188" s="22">
        <v>566489106</v>
      </c>
      <c r="O188" s="22">
        <v>1123088386</v>
      </c>
      <c r="P188" s="22">
        <v>190586842</v>
      </c>
      <c r="Q188" s="22">
        <v>1108061168</v>
      </c>
      <c r="R188" s="22">
        <v>193391740</v>
      </c>
      <c r="S188" s="22">
        <v>381728356</v>
      </c>
      <c r="T188" s="22">
        <v>259824068</v>
      </c>
      <c r="U188" s="22">
        <v>13362599</v>
      </c>
      <c r="V188" s="22">
        <v>577556647</v>
      </c>
      <c r="W188" s="22">
        <v>206504000</v>
      </c>
      <c r="X188" s="22">
        <v>725163176</v>
      </c>
      <c r="Y188" s="22">
        <v>537310129</v>
      </c>
      <c r="Z188" s="22">
        <v>2021758819</v>
      </c>
      <c r="AA188" s="22">
        <v>-25308297</v>
      </c>
      <c r="AB188" s="22">
        <v>2782213104</v>
      </c>
      <c r="AC188" s="22">
        <v>208050086</v>
      </c>
      <c r="AD188" s="22">
        <v>94414321</v>
      </c>
      <c r="AE188" s="22">
        <v>79222936</v>
      </c>
      <c r="AF188" s="22">
        <v>53489232</v>
      </c>
    </row>
    <row r="189" spans="1:32" ht="9.75" hidden="1">
      <c r="A189" s="49" t="s">
        <v>236</v>
      </c>
      <c r="B189" s="22">
        <v>98939783</v>
      </c>
      <c r="C189" s="22">
        <v>142866324</v>
      </c>
      <c r="D189" s="22">
        <v>77598954</v>
      </c>
      <c r="E189" s="22">
        <v>25541678</v>
      </c>
      <c r="F189" s="22">
        <v>10263987</v>
      </c>
      <c r="G189" s="22">
        <v>49776860</v>
      </c>
      <c r="H189" s="22">
        <v>23474000</v>
      </c>
      <c r="I189" s="22">
        <v>30733434</v>
      </c>
      <c r="J189" s="22">
        <v>10248261</v>
      </c>
      <c r="K189" s="22">
        <v>14212693</v>
      </c>
      <c r="L189" s="22">
        <v>11281958</v>
      </c>
      <c r="M189" s="22">
        <v>15761765</v>
      </c>
      <c r="N189" s="22">
        <v>46858209</v>
      </c>
      <c r="O189" s="22">
        <v>65370865</v>
      </c>
      <c r="P189" s="22">
        <v>34165490</v>
      </c>
      <c r="Q189" s="22">
        <v>62917905</v>
      </c>
      <c r="R189" s="22">
        <v>15570395</v>
      </c>
      <c r="S189" s="22">
        <v>11157059</v>
      </c>
      <c r="T189" s="22">
        <v>36408926</v>
      </c>
      <c r="U189" s="22">
        <v>6760000</v>
      </c>
      <c r="V189" s="22">
        <v>57487115</v>
      </c>
      <c r="W189" s="22">
        <v>27829000</v>
      </c>
      <c r="X189" s="22">
        <v>106811922</v>
      </c>
      <c r="Y189" s="22">
        <v>36093668</v>
      </c>
      <c r="Z189" s="22">
        <v>99082619</v>
      </c>
      <c r="AA189" s="22">
        <v>4170000</v>
      </c>
      <c r="AB189" s="22">
        <v>1453944918</v>
      </c>
      <c r="AC189" s="22">
        <v>67302124</v>
      </c>
      <c r="AD189" s="22">
        <v>107285093</v>
      </c>
      <c r="AE189" s="22">
        <v>79820878</v>
      </c>
      <c r="AF189" s="22">
        <v>44550980</v>
      </c>
    </row>
    <row r="190" spans="1:32" ht="9.75" hidden="1">
      <c r="A190" s="49" t="s">
        <v>237</v>
      </c>
      <c r="B190" s="22">
        <v>194978</v>
      </c>
      <c r="C190" s="22">
        <v>67382177</v>
      </c>
      <c r="D190" s="22">
        <v>105793912</v>
      </c>
      <c r="E190" s="22">
        <v>17290320</v>
      </c>
      <c r="F190" s="22">
        <v>13041503</v>
      </c>
      <c r="G190" s="22">
        <v>122402092</v>
      </c>
      <c r="H190" s="22">
        <v>29962500</v>
      </c>
      <c r="I190" s="22">
        <v>16479477</v>
      </c>
      <c r="J190" s="22">
        <v>6947365</v>
      </c>
      <c r="K190" s="22">
        <v>26693756</v>
      </c>
      <c r="L190" s="22">
        <v>4082074</v>
      </c>
      <c r="M190" s="22">
        <v>64534261</v>
      </c>
      <c r="N190" s="22">
        <v>20441743</v>
      </c>
      <c r="O190" s="22">
        <v>37584924</v>
      </c>
      <c r="P190" s="22">
        <v>7221964</v>
      </c>
      <c r="Q190" s="22">
        <v>71068304</v>
      </c>
      <c r="R190" s="22">
        <v>34080345</v>
      </c>
      <c r="S190" s="22">
        <v>34524500</v>
      </c>
      <c r="T190" s="22">
        <v>129502438</v>
      </c>
      <c r="U190" s="22">
        <v>7059000</v>
      </c>
      <c r="V190" s="22">
        <v>231714000</v>
      </c>
      <c r="W190" s="22">
        <v>8504000</v>
      </c>
      <c r="X190" s="22">
        <v>158751064</v>
      </c>
      <c r="Y190" s="22">
        <v>27090095</v>
      </c>
      <c r="Z190" s="22">
        <v>156511000</v>
      </c>
      <c r="AA190" s="22">
        <v>19100000</v>
      </c>
      <c r="AB190" s="22">
        <v>273622345</v>
      </c>
      <c r="AC190" s="22">
        <v>365736255</v>
      </c>
      <c r="AD190" s="22">
        <v>109675390</v>
      </c>
      <c r="AE190" s="22">
        <v>200746933</v>
      </c>
      <c r="AF190" s="22">
        <v>24757000</v>
      </c>
    </row>
    <row r="191" spans="1:32" ht="9.75" hidden="1">
      <c r="A191" s="49" t="s">
        <v>238</v>
      </c>
      <c r="B191" s="22">
        <v>23125689</v>
      </c>
      <c r="C191" s="22">
        <v>38886845</v>
      </c>
      <c r="D191" s="22">
        <v>2427847</v>
      </c>
      <c r="E191" s="22">
        <v>7396000</v>
      </c>
      <c r="F191" s="22">
        <v>4663581</v>
      </c>
      <c r="G191" s="22">
        <v>16915794</v>
      </c>
      <c r="H191" s="22">
        <v>8576000</v>
      </c>
      <c r="I191" s="22">
        <v>22778969</v>
      </c>
      <c r="J191" s="22">
        <v>1317500</v>
      </c>
      <c r="K191" s="22">
        <v>1223163</v>
      </c>
      <c r="L191" s="22">
        <v>10641958</v>
      </c>
      <c r="M191" s="22">
        <v>2901828</v>
      </c>
      <c r="N191" s="22">
        <v>21988949</v>
      </c>
      <c r="O191" s="22">
        <v>8594687</v>
      </c>
      <c r="P191" s="22">
        <v>31271302</v>
      </c>
      <c r="Q191" s="22">
        <v>100000</v>
      </c>
      <c r="R191" s="22">
        <v>1851911</v>
      </c>
      <c r="S191" s="22">
        <v>2343874</v>
      </c>
      <c r="T191" s="22">
        <v>0</v>
      </c>
      <c r="U191" s="22">
        <v>4510000</v>
      </c>
      <c r="V191" s="22">
        <v>1607188</v>
      </c>
      <c r="W191" s="22">
        <v>650000</v>
      </c>
      <c r="X191" s="22">
        <v>9681500</v>
      </c>
      <c r="Y191" s="22">
        <v>1467668</v>
      </c>
      <c r="Z191" s="22">
        <v>33261537</v>
      </c>
      <c r="AA191" s="22">
        <v>3500000</v>
      </c>
      <c r="AB191" s="22">
        <v>183583871</v>
      </c>
      <c r="AC191" s="22">
        <v>-13438355</v>
      </c>
      <c r="AD191" s="22">
        <v>2136961</v>
      </c>
      <c r="AE191" s="22">
        <v>26795764</v>
      </c>
      <c r="AF191" s="22">
        <v>41400980</v>
      </c>
    </row>
    <row r="192" spans="1:32" ht="9.75" hidden="1">
      <c r="A192" s="49" t="s">
        <v>239</v>
      </c>
      <c r="B192" s="22">
        <v>67914042</v>
      </c>
      <c r="C192" s="22">
        <v>70931266</v>
      </c>
      <c r="D192" s="22">
        <v>73966091</v>
      </c>
      <c r="E192" s="22">
        <v>18145678</v>
      </c>
      <c r="F192" s="22">
        <v>5260720</v>
      </c>
      <c r="G192" s="22">
        <v>31843745</v>
      </c>
      <c r="H192" s="22">
        <v>12814000</v>
      </c>
      <c r="I192" s="22">
        <v>7874292</v>
      </c>
      <c r="J192" s="22">
        <v>8930761</v>
      </c>
      <c r="K192" s="22">
        <v>12460652</v>
      </c>
      <c r="L192" s="22">
        <v>640000</v>
      </c>
      <c r="M192" s="22">
        <v>12859937</v>
      </c>
      <c r="N192" s="22">
        <v>24404298</v>
      </c>
      <c r="O192" s="22">
        <v>56310835</v>
      </c>
      <c r="P192" s="22">
        <v>2894188</v>
      </c>
      <c r="Q192" s="22">
        <v>62817905</v>
      </c>
      <c r="R192" s="22">
        <v>13716378</v>
      </c>
      <c r="S192" s="22">
        <v>8813185</v>
      </c>
      <c r="T192" s="22">
        <v>36058926</v>
      </c>
      <c r="U192" s="22">
        <v>2250000</v>
      </c>
      <c r="V192" s="22">
        <v>54892927</v>
      </c>
      <c r="W192" s="22">
        <v>27179000</v>
      </c>
      <c r="X192" s="22">
        <v>96596077</v>
      </c>
      <c r="Y192" s="22">
        <v>34170000</v>
      </c>
      <c r="Z192" s="22">
        <v>59987426</v>
      </c>
      <c r="AA192" s="22">
        <v>670000</v>
      </c>
      <c r="AB192" s="22">
        <v>1235151981</v>
      </c>
      <c r="AC192" s="22">
        <v>80717897</v>
      </c>
      <c r="AD192" s="22">
        <v>105126366</v>
      </c>
      <c r="AE192" s="22">
        <v>50934102</v>
      </c>
      <c r="AF192" s="22">
        <v>2820000</v>
      </c>
    </row>
    <row r="193" spans="1:32" ht="9.75" hidden="1">
      <c r="A193" s="49" t="s">
        <v>240</v>
      </c>
      <c r="B193" s="22">
        <v>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3527148</v>
      </c>
      <c r="P193" s="22">
        <v>0</v>
      </c>
      <c r="Q193" s="22">
        <v>0</v>
      </c>
      <c r="R193" s="22">
        <v>0</v>
      </c>
      <c r="S193" s="22">
        <v>0</v>
      </c>
      <c r="T193" s="22">
        <v>10000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</row>
    <row r="194" spans="1:32" ht="9.75" hidden="1">
      <c r="A194" s="49" t="s">
        <v>241</v>
      </c>
      <c r="B194" s="22">
        <v>30544020</v>
      </c>
      <c r="C194" s="22">
        <v>155774871</v>
      </c>
      <c r="D194" s="22">
        <v>316662658</v>
      </c>
      <c r="E194" s="22">
        <v>0</v>
      </c>
      <c r="F194" s="22">
        <v>35077206</v>
      </c>
      <c r="G194" s="22">
        <v>170643435</v>
      </c>
      <c r="H194" s="22">
        <v>21022108</v>
      </c>
      <c r="I194" s="22">
        <v>53898242</v>
      </c>
      <c r="J194" s="22">
        <v>24027196</v>
      </c>
      <c r="K194" s="22">
        <v>18053243</v>
      </c>
      <c r="L194" s="22">
        <v>0</v>
      </c>
      <c r="M194" s="22">
        <v>17388672</v>
      </c>
      <c r="N194" s="22">
        <v>55749569</v>
      </c>
      <c r="O194" s="22">
        <v>145689264</v>
      </c>
      <c r="P194" s="22">
        <v>30353467</v>
      </c>
      <c r="Q194" s="22">
        <v>5171160</v>
      </c>
      <c r="R194" s="22">
        <v>33637179</v>
      </c>
      <c r="S194" s="22">
        <v>48322000</v>
      </c>
      <c r="T194" s="22">
        <v>68693741</v>
      </c>
      <c r="U194" s="22">
        <v>0</v>
      </c>
      <c r="V194" s="22">
        <v>105609766</v>
      </c>
      <c r="W194" s="22">
        <v>7772088</v>
      </c>
      <c r="X194" s="22">
        <v>157024322</v>
      </c>
      <c r="Y194" s="22">
        <v>48760001</v>
      </c>
      <c r="Z194" s="22">
        <v>547018228</v>
      </c>
      <c r="AA194" s="22">
        <v>0</v>
      </c>
      <c r="AB194" s="22">
        <v>1387517244</v>
      </c>
      <c r="AC194" s="22">
        <v>23359524</v>
      </c>
      <c r="AD194" s="22">
        <v>30960922</v>
      </c>
      <c r="AE194" s="22">
        <v>149413056</v>
      </c>
      <c r="AF194" s="22">
        <v>0</v>
      </c>
    </row>
    <row r="195" spans="1:32" ht="9.75" hidden="1">
      <c r="A195" s="49" t="s">
        <v>242</v>
      </c>
      <c r="B195" s="22">
        <v>1000000</v>
      </c>
      <c r="C195" s="22">
        <v>11791807</v>
      </c>
      <c r="D195" s="22">
        <v>0</v>
      </c>
      <c r="E195" s="22">
        <v>251899</v>
      </c>
      <c r="F195" s="22">
        <v>2127845</v>
      </c>
      <c r="G195" s="22">
        <v>3898624</v>
      </c>
      <c r="H195" s="22">
        <v>4104000</v>
      </c>
      <c r="I195" s="22">
        <v>1718787</v>
      </c>
      <c r="J195" s="22">
        <v>2022900</v>
      </c>
      <c r="K195" s="22">
        <v>1725391</v>
      </c>
      <c r="L195" s="22">
        <v>3080000</v>
      </c>
      <c r="M195" s="22">
        <v>2106621</v>
      </c>
      <c r="N195" s="22">
        <v>2795711</v>
      </c>
      <c r="O195" s="22">
        <v>2054568</v>
      </c>
      <c r="P195" s="22">
        <v>1190880</v>
      </c>
      <c r="Q195" s="22">
        <v>300000</v>
      </c>
      <c r="R195" s="22">
        <v>1667114</v>
      </c>
      <c r="S195" s="22">
        <v>0</v>
      </c>
      <c r="T195" s="22">
        <v>789000</v>
      </c>
      <c r="U195" s="22">
        <v>510000</v>
      </c>
      <c r="V195" s="22">
        <v>9424650</v>
      </c>
      <c r="W195" s="22">
        <v>446601</v>
      </c>
      <c r="X195" s="22">
        <v>550000</v>
      </c>
      <c r="Y195" s="22">
        <v>284277</v>
      </c>
      <c r="Z195" s="22">
        <v>7350000</v>
      </c>
      <c r="AA195" s="22">
        <v>800004</v>
      </c>
      <c r="AB195" s="22">
        <v>52622505</v>
      </c>
      <c r="AC195" s="22">
        <v>29161332</v>
      </c>
      <c r="AD195" s="22">
        <v>6022848</v>
      </c>
      <c r="AE195" s="22">
        <v>23315580</v>
      </c>
      <c r="AF195" s="22">
        <v>4805000</v>
      </c>
    </row>
  </sheetData>
  <sheetProtection/>
  <mergeCells count="2">
    <mergeCell ref="A1:AF1"/>
    <mergeCell ref="B2:AF2"/>
  </mergeCells>
  <printOptions/>
  <pageMargins left="0.75" right="0.75" top="1" bottom="1" header="0.5" footer="0.5"/>
  <pageSetup horizontalDpi="600" verticalDpi="600" orientation="portrait" scale="60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2018-11-13T12:44:42Z</cp:lastPrinted>
  <dcterms:created xsi:type="dcterms:W3CDTF">2018-11-13T12:25:11Z</dcterms:created>
  <dcterms:modified xsi:type="dcterms:W3CDTF">2018-11-13T12:45:02Z</dcterms:modified>
  <cp:category/>
  <cp:version/>
  <cp:contentType/>
  <cp:contentStatus/>
</cp:coreProperties>
</file>