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8" activeTab="0"/>
  </bookViews>
  <sheets>
    <sheet name="NW" sheetId="1" r:id="rId1"/>
  </sheets>
  <definedNames>
    <definedName name="_xlnm.Print_Area" localSheetId="0">'NW'!$A$1:$W$141</definedName>
    <definedName name="_xlnm.Print_Titles" localSheetId="0">'NW'!$A:$A,'NW'!$1:$6</definedName>
  </definedNames>
  <calcPr fullCalcOnLoad="1"/>
</workbook>
</file>

<file path=xl/sharedStrings.xml><?xml version="1.0" encoding="utf-8"?>
<sst xmlns="http://schemas.openxmlformats.org/spreadsheetml/2006/main" count="257" uniqueCount="227">
  <si>
    <t xml:space="preserve">Summarised Outcome: Municipal Budget and Benchmarking Engagement - 2018/19 Budget vs Original Budget 2017/18 </t>
  </si>
  <si>
    <t>Location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</si>
  <si>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</si>
  <si>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</si>
  <si>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</si>
  <si>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</si>
  <si>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</si>
  <si>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</si>
  <si>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</si>
  <si>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</si>
  <si>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</si>
  <si>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</si>
  <si>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</si>
  <si>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</si>
  <si>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</si>
  <si>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</si>
  <si>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</si>
  <si>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</si>
  <si>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</si>
  <si>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</si>
  <si>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NW403</t>
  </si>
  <si>
    <t>NW404</t>
  </si>
  <si>
    <t>NW405</t>
  </si>
  <si>
    <t>DC40</t>
  </si>
  <si>
    <t>Moretele</t>
  </si>
  <si>
    <t>Madibeng</t>
  </si>
  <si>
    <t>Rustenburg</t>
  </si>
  <si>
    <t>Kgetlengrivier</t>
  </si>
  <si>
    <t>Moses</t>
  </si>
  <si>
    <t>Bojanala</t>
  </si>
  <si>
    <t>Ratlou</t>
  </si>
  <si>
    <t>Tswaing</t>
  </si>
  <si>
    <t>Mafikeng</t>
  </si>
  <si>
    <t>Ditsobotla</t>
  </si>
  <si>
    <t>Ramotshere</t>
  </si>
  <si>
    <t>Ngaka Modiri</t>
  </si>
  <si>
    <t>Naledi</t>
  </si>
  <si>
    <t>Mamusa</t>
  </si>
  <si>
    <t>Greater</t>
  </si>
  <si>
    <t>Lekwa-Teemane</t>
  </si>
  <si>
    <t>Kagisano-Molopo</t>
  </si>
  <si>
    <t>Dr Ruth</t>
  </si>
  <si>
    <t>City of</t>
  </si>
  <si>
    <t>Maquassi</t>
  </si>
  <si>
    <t>J B</t>
  </si>
  <si>
    <t>Dr Kenneth</t>
  </si>
  <si>
    <t>(L)</t>
  </si>
  <si>
    <t>(H)</t>
  </si>
  <si>
    <t>Kotane (M)</t>
  </si>
  <si>
    <t>Platinum (H)</t>
  </si>
  <si>
    <t>Moiloa (L)</t>
  </si>
  <si>
    <t>Molema (L)</t>
  </si>
  <si>
    <t>(NW) (L)</t>
  </si>
  <si>
    <t>(M)</t>
  </si>
  <si>
    <t>Taung (M)</t>
  </si>
  <si>
    <t>Segomotsi Mompati (M)</t>
  </si>
  <si>
    <t>Matlosana (H)</t>
  </si>
  <si>
    <t>Hills (M)</t>
  </si>
  <si>
    <t>Marks (H)</t>
  </si>
  <si>
    <t>Kaunda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</si>
  <si>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</si>
  <si>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</si>
  <si>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</si>
  <si>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</si>
  <si>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</si>
  <si>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</si>
  <si>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</si>
  <si>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</si>
  <si>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</si>
  <si>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</si>
  <si>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</si>
  <si>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</si>
  <si>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</si>
  <si>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</si>
  <si>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</si>
  <si>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</si>
  <si>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</si>
  <si>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</si>
  <si>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</si>
  <si>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</si>
  <si>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</si>
  <si>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</si>
  <si>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</si>
  <si>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</si>
  <si>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</si>
  <si>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</si>
  <si>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</si>
  <si>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</si>
  <si>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</si>
  <si>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</si>
  <si>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</si>
  <si>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</si>
  <si>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</si>
  <si>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</si>
  <si>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</si>
  <si>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</si>
  <si>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</si>
  <si>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</si>
  <si>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</si>
  <si>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</si>
  <si>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</si>
  <si>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</si>
  <si>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</si>
  <si>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</si>
  <si>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</si>
  <si>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</si>
  <si>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</si>
  <si>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</si>
  <si>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</si>
  <si>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</si>
  <si>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</si>
  <si>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</si>
  <si>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</si>
  <si>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</si>
  <si>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</si>
  <si>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</si>
  <si>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</si>
  <si>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</si>
  <si>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</si>
  <si>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</si>
  <si>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</si>
  <si>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</si>
  <si>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</si>
  <si>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</si>
  <si>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</si>
  <si>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</si>
  <si>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</si>
  <si>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</si>
  <si>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</si>
  <si>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</si>
  <si>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</si>
  <si>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</si>
  <si>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</si>
  <si>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</si>
  <si>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</si>
  <si>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</si>
  <si>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</si>
  <si>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</si>
  <si>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</si>
  <si>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</si>
  <si>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</si>
  <si>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</si>
  <si>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</si>
  <si>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</si>
  <si>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</si>
  <si>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</si>
  <si>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</si>
  <si>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</si>
  <si>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</si>
  <si>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</si>
  <si>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</si>
  <si>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</si>
  <si>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</si>
  <si>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</si>
  <si>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</si>
  <si>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</si>
  <si>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</si>
  <si>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</si>
  <si>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</si>
  <si>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</si>
  <si>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</si>
  <si>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</si>
  <si>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</si>
  <si>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</si>
  <si>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</si>
  <si>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</si>
  <si>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</si>
  <si>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</si>
  <si>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</si>
  <si>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</si>
  <si>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</si>
  <si>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</si>
  <si>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</si>
  <si>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</si>
  <si>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</si>
  <si>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</si>
  <si>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</si>
  <si>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</si>
  <si>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</si>
  <si>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</si>
  <si>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</si>
  <si>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</si>
  <si>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</si>
  <si>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</si>
  <si>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</si>
  <si>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</si>
  <si>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</si>
  <si>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2017/18</t>
  </si>
  <si>
    <t>Property Rates Revenue</t>
  </si>
  <si>
    <t>Property Rates Revenue 2017/18</t>
  </si>
  <si>
    <t>Electricity Revenue</t>
  </si>
  <si>
    <t>Electricity Revenue 2017/18</t>
  </si>
  <si>
    <t>Water Revenue</t>
  </si>
  <si>
    <t>Water Revenue 2017/18</t>
  </si>
  <si>
    <t>Property Rates &amp; Service Charges</t>
  </si>
  <si>
    <t>Property Rates &amp; Service Charges 2017/18</t>
  </si>
  <si>
    <t>Operating Grant Revenue</t>
  </si>
  <si>
    <t>Operating Grant Revenue 2017/18</t>
  </si>
  <si>
    <t>Capital Grant Revenue</t>
  </si>
  <si>
    <t>Capital Grant Revenue 2017/18</t>
  </si>
  <si>
    <t>Total Operating Expenditure 2017/18</t>
  </si>
  <si>
    <t>Employee Costs</t>
  </si>
  <si>
    <t>Employee Costs 2017/18</t>
  </si>
  <si>
    <t>Overtime Costs</t>
  </si>
  <si>
    <t>Electricity Bulk Purchases</t>
  </si>
  <si>
    <t>Electricity Bulk Purchases 2017/18</t>
  </si>
  <si>
    <t>Water Bulk Purchases</t>
  </si>
  <si>
    <t>Water Bulk Purchases 2017/18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</si>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</sst>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1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0" fontId="41" fillId="0" borderId="17" xfId="0" applyFont="1" applyBorder="1" applyAlignment="1">
      <alignment wrapText="1"/>
    </xf>
    <xf numFmtId="164" fontId="41" fillId="0" borderId="18" xfId="0" applyNumberFormat="1" applyFont="1" applyBorder="1" applyAlignment="1">
      <alignment horizontal="right" wrapText="1"/>
    </xf>
    <xf numFmtId="164" fontId="41" fillId="0" borderId="15" xfId="0" applyNumberFormat="1" applyFont="1" applyBorder="1" applyAlignment="1">
      <alignment horizontal="right" wrapText="1"/>
    </xf>
    <xf numFmtId="165" fontId="3" fillId="0" borderId="15" xfId="0" applyNumberFormat="1" applyFont="1" applyBorder="1" applyAlignment="1">
      <alignment horizontal="right" wrapText="1"/>
    </xf>
    <xf numFmtId="0" fontId="2" fillId="0" borderId="18" xfId="0" applyFont="1" applyBorder="1" applyAlignment="1">
      <alignment/>
    </xf>
    <xf numFmtId="0" fontId="42" fillId="0" borderId="17" xfId="0" applyFont="1" applyBorder="1" applyAlignment="1">
      <alignment wrapText="1"/>
    </xf>
    <xf numFmtId="166" fontId="4" fillId="0" borderId="18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166" fontId="4" fillId="0" borderId="15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2" fillId="0" borderId="18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4" fillId="0" borderId="15" xfId="0" applyNumberFormat="1" applyFont="1" applyBorder="1" applyAlignment="1">
      <alignment horizontal="right" wrapText="1"/>
    </xf>
    <xf numFmtId="166" fontId="3" fillId="0" borderId="18" xfId="0" applyNumberFormat="1" applyFont="1" applyBorder="1" applyAlignment="1">
      <alignment horizontal="right" wrapText="1"/>
    </xf>
    <xf numFmtId="166" fontId="3" fillId="0" borderId="15" xfId="0" applyNumberFormat="1" applyFont="1" applyBorder="1" applyAlignment="1">
      <alignment horizontal="right" wrapText="1"/>
    </xf>
    <xf numFmtId="166" fontId="42" fillId="0" borderId="18" xfId="0" applyNumberFormat="1" applyFont="1" applyBorder="1" applyAlignment="1">
      <alignment horizontal="right" wrapText="1"/>
    </xf>
    <xf numFmtId="166" fontId="42" fillId="0" borderId="15" xfId="0" applyNumberFormat="1" applyFont="1" applyBorder="1" applyAlignment="1">
      <alignment horizontal="right" wrapText="1"/>
    </xf>
    <xf numFmtId="167" fontId="42" fillId="0" borderId="18" xfId="0" applyNumberFormat="1" applyFont="1" applyBorder="1" applyAlignment="1">
      <alignment horizontal="right" wrapText="1"/>
    </xf>
    <xf numFmtId="167" fontId="42" fillId="0" borderId="15" xfId="0" applyNumberFormat="1" applyFont="1" applyBorder="1" applyAlignment="1">
      <alignment horizontal="right" wrapText="1"/>
    </xf>
    <xf numFmtId="168" fontId="42" fillId="0" borderId="15" xfId="0" applyNumberFormat="1" applyFont="1" applyBorder="1" applyAlignment="1">
      <alignment horizontal="right" wrapText="1"/>
    </xf>
    <xf numFmtId="168" fontId="42" fillId="0" borderId="18" xfId="0" applyNumberFormat="1" applyFont="1" applyBorder="1" applyAlignment="1">
      <alignment horizontal="right" wrapText="1"/>
    </xf>
    <xf numFmtId="169" fontId="41" fillId="0" borderId="15" xfId="0" applyNumberFormat="1" applyFont="1" applyBorder="1" applyAlignment="1">
      <alignment horizontal="right" wrapText="1"/>
    </xf>
    <xf numFmtId="167" fontId="3" fillId="0" borderId="15" xfId="0" applyNumberFormat="1" applyFont="1" applyBorder="1" applyAlignment="1">
      <alignment horizontal="right" wrapText="1"/>
    </xf>
    <xf numFmtId="167" fontId="4" fillId="0" borderId="18" xfId="0" applyNumberFormat="1" applyFont="1" applyBorder="1" applyAlignment="1">
      <alignment horizontal="right" wrapText="1"/>
    </xf>
    <xf numFmtId="167" fontId="4" fillId="0" borderId="15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169" fontId="41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4" fontId="42" fillId="0" borderId="20" xfId="0" applyNumberFormat="1" applyFont="1" applyBorder="1" applyAlignment="1">
      <alignment horizontal="right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2" fillId="0" borderId="23" xfId="0" applyFont="1" applyBorder="1" applyAlignment="1">
      <alignment wrapText="1"/>
    </xf>
    <xf numFmtId="164" fontId="42" fillId="0" borderId="24" xfId="0" applyNumberFormat="1" applyFont="1" applyBorder="1" applyAlignment="1">
      <alignment horizontal="right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2" fillId="0" borderId="25" xfId="0" applyFont="1" applyBorder="1" applyAlignment="1">
      <alignment wrapText="1"/>
    </xf>
    <xf numFmtId="166" fontId="4" fillId="0" borderId="26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5"/>
  <sheetViews>
    <sheetView showGridLines="0" tabSelected="1" zoomScalePageLayoutView="0" workbookViewId="0" topLeftCell="A1">
      <selection activeCell="A1" sqref="A1:W1"/>
    </sheetView>
  </sheetViews>
  <sheetFormatPr defaultColWidth="9.140625" defaultRowHeight="12.75"/>
  <cols>
    <col min="1" max="1" width="36.57421875" style="2" bestFit="1" customWidth="1"/>
    <col min="2" max="40" width="9.7109375" style="2" customWidth="1"/>
    <col min="41" max="16384" width="8.8515625" style="2" customWidth="1"/>
  </cols>
  <sheetData>
    <row r="1" spans="1:23" s="1" customFormat="1" ht="15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2:23" ht="15" customHeight="1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40" ht="9.7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</row>
    <row r="4" spans="1:40" ht="20.25">
      <c r="A4" s="7"/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  <c r="O4" s="8" t="s">
        <v>37</v>
      </c>
      <c r="P4" s="8" t="s">
        <v>38</v>
      </c>
      <c r="Q4" s="8" t="s">
        <v>39</v>
      </c>
      <c r="R4" s="8" t="s">
        <v>40</v>
      </c>
      <c r="S4" s="8" t="s">
        <v>41</v>
      </c>
      <c r="T4" s="8" t="s">
        <v>42</v>
      </c>
      <c r="U4" s="8" t="s">
        <v>43</v>
      </c>
      <c r="V4" s="8" t="s">
        <v>44</v>
      </c>
      <c r="W4" s="8" t="s">
        <v>45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</row>
    <row r="5" spans="1:40" ht="20.25">
      <c r="A5" s="7"/>
      <c r="B5" s="8" t="s">
        <v>46</v>
      </c>
      <c r="C5" s="8" t="s">
        <v>47</v>
      </c>
      <c r="D5" s="8" t="s">
        <v>47</v>
      </c>
      <c r="E5" s="8" t="s">
        <v>46</v>
      </c>
      <c r="F5" s="8" t="s">
        <v>48</v>
      </c>
      <c r="G5" s="8" t="s">
        <v>49</v>
      </c>
      <c r="H5" s="8" t="s">
        <v>46</v>
      </c>
      <c r="I5" s="8" t="s">
        <v>46</v>
      </c>
      <c r="J5" s="8" t="s">
        <v>46</v>
      </c>
      <c r="K5" s="8" t="s">
        <v>46</v>
      </c>
      <c r="L5" s="8" t="s">
        <v>50</v>
      </c>
      <c r="M5" s="8" t="s">
        <v>51</v>
      </c>
      <c r="N5" s="8" t="s">
        <v>52</v>
      </c>
      <c r="O5" s="8" t="s">
        <v>53</v>
      </c>
      <c r="P5" s="8" t="s">
        <v>54</v>
      </c>
      <c r="Q5" s="8" t="s">
        <v>46</v>
      </c>
      <c r="R5" s="8" t="s">
        <v>46</v>
      </c>
      <c r="S5" s="8" t="s">
        <v>55</v>
      </c>
      <c r="T5" s="8" t="s">
        <v>56</v>
      </c>
      <c r="U5" s="8" t="s">
        <v>57</v>
      </c>
      <c r="V5" s="8" t="s">
        <v>58</v>
      </c>
      <c r="W5" s="8" t="s">
        <v>59</v>
      </c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0"/>
    </row>
    <row r="6" spans="1:40" ht="9.7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1:40" ht="9.75">
      <c r="A7" s="13" t="s">
        <v>61</v>
      </c>
      <c r="B7" s="14">
        <v>427897545</v>
      </c>
      <c r="C7" s="14">
        <v>1790000000</v>
      </c>
      <c r="D7" s="14">
        <v>4779286933</v>
      </c>
      <c r="E7" s="14">
        <v>239528063</v>
      </c>
      <c r="F7" s="14">
        <v>741999313</v>
      </c>
      <c r="G7" s="14">
        <v>329874000</v>
      </c>
      <c r="H7" s="14">
        <v>141558820</v>
      </c>
      <c r="I7" s="14">
        <v>207953431</v>
      </c>
      <c r="J7" s="14">
        <v>917199388</v>
      </c>
      <c r="K7" s="14">
        <v>496643000</v>
      </c>
      <c r="L7" s="14">
        <v>325690095</v>
      </c>
      <c r="M7" s="14">
        <v>701719596</v>
      </c>
      <c r="N7" s="14">
        <v>379892021</v>
      </c>
      <c r="O7" s="14">
        <v>140341171</v>
      </c>
      <c r="P7" s="14">
        <v>251661750</v>
      </c>
      <c r="Q7" s="14">
        <v>259488667</v>
      </c>
      <c r="R7" s="14">
        <v>144532819</v>
      </c>
      <c r="S7" s="14">
        <v>345917102</v>
      </c>
      <c r="T7" s="14">
        <v>2720640025</v>
      </c>
      <c r="U7" s="14">
        <v>410004152</v>
      </c>
      <c r="V7" s="14">
        <v>1512771503</v>
      </c>
      <c r="W7" s="14">
        <v>187132000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</row>
    <row r="8" spans="1:40" ht="9.75">
      <c r="A8" s="11" t="s">
        <v>62</v>
      </c>
      <c r="B8" s="15">
        <v>476225205</v>
      </c>
      <c r="C8" s="15">
        <v>2385364400</v>
      </c>
      <c r="D8" s="15">
        <v>4772532066</v>
      </c>
      <c r="E8" s="15">
        <v>228992614</v>
      </c>
      <c r="F8" s="15">
        <v>858516546</v>
      </c>
      <c r="G8" s="15">
        <v>302435273</v>
      </c>
      <c r="H8" s="15">
        <v>148708372</v>
      </c>
      <c r="I8" s="15">
        <v>200323301</v>
      </c>
      <c r="J8" s="15">
        <v>751796875</v>
      </c>
      <c r="K8" s="15">
        <v>467243000</v>
      </c>
      <c r="L8" s="15">
        <v>333943404</v>
      </c>
      <c r="M8" s="15">
        <v>882401556</v>
      </c>
      <c r="N8" s="15">
        <v>372792425</v>
      </c>
      <c r="O8" s="15">
        <v>180899905</v>
      </c>
      <c r="P8" s="15">
        <v>263436500</v>
      </c>
      <c r="Q8" s="15">
        <v>282711808</v>
      </c>
      <c r="R8" s="15">
        <v>179088908</v>
      </c>
      <c r="S8" s="15">
        <v>375791000</v>
      </c>
      <c r="T8" s="15">
        <v>3119078323</v>
      </c>
      <c r="U8" s="15">
        <v>398309383</v>
      </c>
      <c r="V8" s="15">
        <v>1812441805</v>
      </c>
      <c r="W8" s="15">
        <v>187663132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40" ht="9.75">
      <c r="A9" s="11" t="s">
        <v>63</v>
      </c>
      <c r="B9" s="15">
        <f>+B7-B8</f>
        <v>-48327660</v>
      </c>
      <c r="C9" s="15">
        <f aca="true" t="shared" si="0" ref="C9:W9">+C7-C8</f>
        <v>-595364400</v>
      </c>
      <c r="D9" s="15">
        <f t="shared" si="0"/>
        <v>6754867</v>
      </c>
      <c r="E9" s="15">
        <f t="shared" si="0"/>
        <v>10535449</v>
      </c>
      <c r="F9" s="15">
        <f t="shared" si="0"/>
        <v>-116517233</v>
      </c>
      <c r="G9" s="15">
        <f t="shared" si="0"/>
        <v>27438727</v>
      </c>
      <c r="H9" s="15">
        <f t="shared" si="0"/>
        <v>-7149552</v>
      </c>
      <c r="I9" s="15">
        <f t="shared" si="0"/>
        <v>7630130</v>
      </c>
      <c r="J9" s="15">
        <f t="shared" si="0"/>
        <v>165402513</v>
      </c>
      <c r="K9" s="15">
        <f t="shared" si="0"/>
        <v>29400000</v>
      </c>
      <c r="L9" s="15">
        <f t="shared" si="0"/>
        <v>-8253309</v>
      </c>
      <c r="M9" s="15">
        <f t="shared" si="0"/>
        <v>-180681960</v>
      </c>
      <c r="N9" s="15">
        <f t="shared" si="0"/>
        <v>7099596</v>
      </c>
      <c r="O9" s="15">
        <f t="shared" si="0"/>
        <v>-40558734</v>
      </c>
      <c r="P9" s="15">
        <f t="shared" si="0"/>
        <v>-11774750</v>
      </c>
      <c r="Q9" s="15">
        <f t="shared" si="0"/>
        <v>-23223141</v>
      </c>
      <c r="R9" s="15">
        <f t="shared" si="0"/>
        <v>-34556089</v>
      </c>
      <c r="S9" s="15">
        <f t="shared" si="0"/>
        <v>-29873898</v>
      </c>
      <c r="T9" s="15">
        <f t="shared" si="0"/>
        <v>-398438298</v>
      </c>
      <c r="U9" s="15">
        <f t="shared" si="0"/>
        <v>11694769</v>
      </c>
      <c r="V9" s="15">
        <f t="shared" si="0"/>
        <v>-299670302</v>
      </c>
      <c r="W9" s="15">
        <f t="shared" si="0"/>
        <v>-531132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"/>
    </row>
    <row r="10" spans="1:40" ht="9.75">
      <c r="A10" s="11" t="s">
        <v>64</v>
      </c>
      <c r="B10" s="15">
        <v>5250973</v>
      </c>
      <c r="C10" s="15">
        <v>56975772</v>
      </c>
      <c r="D10" s="15">
        <v>662598436</v>
      </c>
      <c r="E10" s="15">
        <v>28052775</v>
      </c>
      <c r="F10" s="15">
        <v>11703707</v>
      </c>
      <c r="G10" s="15">
        <v>30416850</v>
      </c>
      <c r="H10" s="15">
        <v>7896215</v>
      </c>
      <c r="I10" s="15">
        <v>34076150</v>
      </c>
      <c r="J10" s="15">
        <v>69787109</v>
      </c>
      <c r="K10" s="15">
        <v>-46236996</v>
      </c>
      <c r="L10" s="15">
        <v>10431732</v>
      </c>
      <c r="M10" s="15">
        <v>203545569</v>
      </c>
      <c r="N10" s="15">
        <v>-85160914</v>
      </c>
      <c r="O10" s="15">
        <v>-13261492</v>
      </c>
      <c r="P10" s="15">
        <v>211470739</v>
      </c>
      <c r="Q10" s="15">
        <v>8090007</v>
      </c>
      <c r="R10" s="15">
        <v>42248918</v>
      </c>
      <c r="S10" s="15">
        <v>-343005000</v>
      </c>
      <c r="T10" s="15">
        <v>110000000</v>
      </c>
      <c r="U10" s="15">
        <v>24888116</v>
      </c>
      <c r="V10" s="15">
        <v>64988765</v>
      </c>
      <c r="W10" s="15">
        <v>15541938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/>
    </row>
    <row r="11" spans="1:40" ht="9.75">
      <c r="A11" s="11" t="s">
        <v>65</v>
      </c>
      <c r="B11" s="15">
        <v>-12395510</v>
      </c>
      <c r="C11" s="15">
        <v>56491819</v>
      </c>
      <c r="D11" s="15">
        <v>285630001</v>
      </c>
      <c r="E11" s="15">
        <v>16915070</v>
      </c>
      <c r="F11" s="15">
        <v>-19278293</v>
      </c>
      <c r="G11" s="15">
        <v>22616850</v>
      </c>
      <c r="H11" s="15">
        <v>725549</v>
      </c>
      <c r="I11" s="15">
        <v>24569782</v>
      </c>
      <c r="J11" s="15">
        <v>85787923</v>
      </c>
      <c r="K11" s="15">
        <v>-48736996</v>
      </c>
      <c r="L11" s="15">
        <v>5431731</v>
      </c>
      <c r="M11" s="15">
        <v>103545569</v>
      </c>
      <c r="N11" s="15">
        <v>-103743657</v>
      </c>
      <c r="O11" s="15">
        <v>-12332027</v>
      </c>
      <c r="P11" s="15">
        <v>-16207650</v>
      </c>
      <c r="Q11" s="15">
        <v>4116385</v>
      </c>
      <c r="R11" s="15">
        <v>29248918</v>
      </c>
      <c r="S11" s="15">
        <v>-362181000</v>
      </c>
      <c r="T11" s="15">
        <v>24838945</v>
      </c>
      <c r="U11" s="15">
        <v>24888115</v>
      </c>
      <c r="V11" s="15">
        <v>-104011235</v>
      </c>
      <c r="W11" s="15">
        <v>1030341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</row>
    <row r="12" spans="1:40" ht="9.75">
      <c r="A12" s="11" t="s">
        <v>66</v>
      </c>
      <c r="B12" s="15">
        <f>IF((B144+B145)=0,0,(B146-(B151-(((B148+B149+B150)*(B143/(B144+B145)))-B147))))</f>
        <v>16557811.603734784</v>
      </c>
      <c r="C12" s="15">
        <f aca="true" t="shared" si="1" ref="C12:W12">IF((C144+C145)=0,0,(C146-(C151-(((C148+C149+C150)*(C143/(C144+C145)))-C147))))</f>
        <v>5861344.500972986</v>
      </c>
      <c r="D12" s="15">
        <f t="shared" si="1"/>
        <v>492133260.21085334</v>
      </c>
      <c r="E12" s="15">
        <f t="shared" si="1"/>
        <v>8469273.484314695</v>
      </c>
      <c r="F12" s="15">
        <f t="shared" si="1"/>
        <v>160546506.35067317</v>
      </c>
      <c r="G12" s="15">
        <f t="shared" si="1"/>
        <v>5470000</v>
      </c>
      <c r="H12" s="15">
        <f t="shared" si="1"/>
        <v>51904568.015566766</v>
      </c>
      <c r="I12" s="15">
        <f t="shared" si="1"/>
        <v>-133067370</v>
      </c>
      <c r="J12" s="15">
        <f t="shared" si="1"/>
        <v>999676.562686801</v>
      </c>
      <c r="K12" s="15">
        <f t="shared" si="1"/>
        <v>-135791261.04168713</v>
      </c>
      <c r="L12" s="15">
        <f t="shared" si="1"/>
        <v>66848830.49530044</v>
      </c>
      <c r="M12" s="15">
        <f t="shared" si="1"/>
        <v>873963</v>
      </c>
      <c r="N12" s="15">
        <f t="shared" si="1"/>
        <v>-447809653.48830384</v>
      </c>
      <c r="O12" s="15">
        <f t="shared" si="1"/>
        <v>-71714205.5972113</v>
      </c>
      <c r="P12" s="15">
        <f t="shared" si="1"/>
        <v>226698989.28892708</v>
      </c>
      <c r="Q12" s="15">
        <f t="shared" si="1"/>
        <v>-212201.82472732663</v>
      </c>
      <c r="R12" s="15">
        <f t="shared" si="1"/>
        <v>11714200.033500288</v>
      </c>
      <c r="S12" s="15">
        <f t="shared" si="1"/>
        <v>-177818141.6476478</v>
      </c>
      <c r="T12" s="15">
        <f t="shared" si="1"/>
        <v>-321971123.47863495</v>
      </c>
      <c r="U12" s="15">
        <f t="shared" si="1"/>
        <v>-158548544.72675234</v>
      </c>
      <c r="V12" s="15">
        <f t="shared" si="1"/>
        <v>294514468.3009591</v>
      </c>
      <c r="W12" s="15">
        <f t="shared" si="1"/>
        <v>1992614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1:40" ht="9.75">
      <c r="A13" s="11" t="s">
        <v>67</v>
      </c>
      <c r="B13" s="16">
        <f>IF(((B152+B153+(B154*B155/100))/12)=0,0,B10/((B152+B153+(B154*B155/100))/12))</f>
        <v>0.1809279337690971</v>
      </c>
      <c r="C13" s="16">
        <f aca="true" t="shared" si="2" ref="C13:W13">IF(((C152+C153+(C154*C155/100))/12)=0,0,C10/((C152+C153+(C154*C155/100))/12))</f>
        <v>0.40959222396613904</v>
      </c>
      <c r="D13" s="16">
        <f t="shared" si="2"/>
        <v>2.0046792013662738</v>
      </c>
      <c r="E13" s="16">
        <f t="shared" si="2"/>
        <v>2.4034980022645733</v>
      </c>
      <c r="F13" s="16">
        <f t="shared" si="2"/>
        <v>0.2137000882700477</v>
      </c>
      <c r="G13" s="16">
        <f t="shared" si="2"/>
        <v>1.4972839523059407</v>
      </c>
      <c r="H13" s="16">
        <f t="shared" si="2"/>
        <v>0.7917545739151305</v>
      </c>
      <c r="I13" s="16">
        <f t="shared" si="2"/>
        <v>2.4227853584450405</v>
      </c>
      <c r="J13" s="16">
        <f t="shared" si="2"/>
        <v>1.411187523011484</v>
      </c>
      <c r="K13" s="16">
        <f t="shared" si="2"/>
        <v>-1.4380529041287613</v>
      </c>
      <c r="L13" s="16">
        <f t="shared" si="2"/>
        <v>0.480786070762107</v>
      </c>
      <c r="M13" s="16">
        <f t="shared" si="2"/>
        <v>5.619527793219072</v>
      </c>
      <c r="N13" s="16">
        <f t="shared" si="2"/>
        <v>-3.0751733142723103</v>
      </c>
      <c r="O13" s="16">
        <f t="shared" si="2"/>
        <v>-1.0700549714395446</v>
      </c>
      <c r="P13" s="16">
        <f t="shared" si="2"/>
        <v>13.549726463757155</v>
      </c>
      <c r="Q13" s="16">
        <f t="shared" si="2"/>
        <v>0.4061336265324409</v>
      </c>
      <c r="R13" s="16">
        <f t="shared" si="2"/>
        <v>4.66948481129659</v>
      </c>
      <c r="S13" s="16">
        <f t="shared" si="2"/>
        <v>-13.06009905985157</v>
      </c>
      <c r="T13" s="16">
        <f t="shared" si="2"/>
        <v>0.5225770600297986</v>
      </c>
      <c r="U13" s="16">
        <f t="shared" si="2"/>
        <v>0.9322361041441465</v>
      </c>
      <c r="V13" s="16">
        <f t="shared" si="2"/>
        <v>0.5499541990683434</v>
      </c>
      <c r="W13" s="16">
        <f t="shared" si="2"/>
        <v>1.1467569542274991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0"/>
    </row>
    <row r="14" spans="1:40" ht="9.75">
      <c r="A14" s="13" t="s">
        <v>68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0"/>
    </row>
    <row r="15" spans="1:40" ht="9.75">
      <c r="A15" s="11" t="s">
        <v>69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</row>
    <row r="16" spans="1:40" ht="9.75">
      <c r="A16" s="18" t="s">
        <v>70</v>
      </c>
      <c r="B16" s="19">
        <f>IF(B156=0,0,(B7-B156)*100/B156)</f>
        <v>9.196921422291759</v>
      </c>
      <c r="C16" s="19">
        <f aca="true" t="shared" si="3" ref="C16:W16">IF(C156=0,0,(C7-C156)*100/C156)</f>
        <v>6.03104639269846</v>
      </c>
      <c r="D16" s="19">
        <f t="shared" si="3"/>
        <v>1.3037747519253735</v>
      </c>
      <c r="E16" s="19">
        <f t="shared" si="3"/>
        <v>21.1375177492452</v>
      </c>
      <c r="F16" s="19">
        <f t="shared" si="3"/>
        <v>-0.3973243007744409</v>
      </c>
      <c r="G16" s="19">
        <f t="shared" si="3"/>
        <v>3.03957918805034</v>
      </c>
      <c r="H16" s="19">
        <f t="shared" si="3"/>
        <v>6.889773065064346</v>
      </c>
      <c r="I16" s="19">
        <f t="shared" si="3"/>
        <v>15.792977176865234</v>
      </c>
      <c r="J16" s="19">
        <f t="shared" si="3"/>
        <v>21.62354223870291</v>
      </c>
      <c r="K16" s="19">
        <f t="shared" si="3"/>
        <v>22.46401112585133</v>
      </c>
      <c r="L16" s="19">
        <f t="shared" si="3"/>
        <v>2.486492966067591</v>
      </c>
      <c r="M16" s="19">
        <f t="shared" si="3"/>
        <v>12.69435837314811</v>
      </c>
      <c r="N16" s="19">
        <f t="shared" si="3"/>
        <v>10.260027106251215</v>
      </c>
      <c r="O16" s="19">
        <f t="shared" si="3"/>
        <v>5.414790519634396</v>
      </c>
      <c r="P16" s="19">
        <f t="shared" si="3"/>
        <v>7.502964886463523</v>
      </c>
      <c r="Q16" s="19">
        <f t="shared" si="3"/>
        <v>7.993719626662349</v>
      </c>
      <c r="R16" s="19">
        <f t="shared" si="3"/>
        <v>-1.7569628861793516</v>
      </c>
      <c r="S16" s="19">
        <f t="shared" si="3"/>
        <v>4.143308751860379</v>
      </c>
      <c r="T16" s="19">
        <f t="shared" si="3"/>
        <v>-7.955082877941044</v>
      </c>
      <c r="U16" s="19">
        <f t="shared" si="3"/>
        <v>9.26539616655727</v>
      </c>
      <c r="V16" s="19">
        <f t="shared" si="3"/>
        <v>-3.8235828457762135</v>
      </c>
      <c r="W16" s="19">
        <f t="shared" si="3"/>
        <v>3.477602118965069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"/>
    </row>
    <row r="17" spans="1:40" ht="9.75">
      <c r="A17" s="20" t="s">
        <v>71</v>
      </c>
      <c r="B17" s="21">
        <f>IF(B158=0,0,(B157-B158)*100/B158)</f>
        <v>3.3074454248952008</v>
      </c>
      <c r="C17" s="21">
        <f aca="true" t="shared" si="4" ref="C17:W17">IF(C158=0,0,(C157-C158)*100/C158)</f>
        <v>5.469179323295885</v>
      </c>
      <c r="D17" s="21">
        <f t="shared" si="4"/>
        <v>6.461679974351632</v>
      </c>
      <c r="E17" s="21">
        <f t="shared" si="4"/>
        <v>5.217540553141763</v>
      </c>
      <c r="F17" s="21">
        <f t="shared" si="4"/>
        <v>13.734824031175286</v>
      </c>
      <c r="G17" s="21">
        <f t="shared" si="4"/>
        <v>0</v>
      </c>
      <c r="H17" s="21">
        <f t="shared" si="4"/>
        <v>7.413326567174381</v>
      </c>
      <c r="I17" s="21">
        <f t="shared" si="4"/>
        <v>90.38824054553376</v>
      </c>
      <c r="J17" s="21">
        <f t="shared" si="4"/>
        <v>35.217101938531556</v>
      </c>
      <c r="K17" s="21">
        <f t="shared" si="4"/>
        <v>0</v>
      </c>
      <c r="L17" s="21">
        <f t="shared" si="4"/>
        <v>-4.261959694232106</v>
      </c>
      <c r="M17" s="21">
        <f t="shared" si="4"/>
        <v>0</v>
      </c>
      <c r="N17" s="21">
        <f t="shared" si="4"/>
        <v>13.447891826503849</v>
      </c>
      <c r="O17" s="21">
        <f t="shared" si="4"/>
        <v>-1.6042775739598782</v>
      </c>
      <c r="P17" s="21">
        <f t="shared" si="4"/>
        <v>22.22222222222222</v>
      </c>
      <c r="Q17" s="21">
        <f t="shared" si="4"/>
        <v>12.988633187772926</v>
      </c>
      <c r="R17" s="21">
        <f t="shared" si="4"/>
        <v>3.7562897526501766</v>
      </c>
      <c r="S17" s="21">
        <f t="shared" si="4"/>
        <v>0</v>
      </c>
      <c r="T17" s="21">
        <f t="shared" si="4"/>
        <v>9.201992528027814</v>
      </c>
      <c r="U17" s="21">
        <f t="shared" si="4"/>
        <v>23.498932112890923</v>
      </c>
      <c r="V17" s="21">
        <f t="shared" si="4"/>
        <v>1.535456564135367</v>
      </c>
      <c r="W17" s="21">
        <f t="shared" si="4"/>
        <v>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</row>
    <row r="18" spans="1:40" ht="9.75">
      <c r="A18" s="20" t="s">
        <v>72</v>
      </c>
      <c r="B18" s="21">
        <f>IF(B160=0,0,(B159-B160)*100/B160)</f>
        <v>0</v>
      </c>
      <c r="C18" s="21">
        <f aca="true" t="shared" si="5" ref="C18:W18">IF(C160=0,0,(C159-C160)*100/C160)</f>
        <v>-0.016793525822719556</v>
      </c>
      <c r="D18" s="21">
        <f t="shared" si="5"/>
        <v>-20.01095397207881</v>
      </c>
      <c r="E18" s="21">
        <f t="shared" si="5"/>
        <v>2.547159519702017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6.726667315624826</v>
      </c>
      <c r="J18" s="21">
        <f t="shared" si="5"/>
        <v>0</v>
      </c>
      <c r="K18" s="21">
        <f t="shared" si="5"/>
        <v>6.976744186046512</v>
      </c>
      <c r="L18" s="21">
        <f t="shared" si="5"/>
        <v>6.646545831166215</v>
      </c>
      <c r="M18" s="21">
        <f t="shared" si="5"/>
        <v>0</v>
      </c>
      <c r="N18" s="21">
        <f t="shared" si="5"/>
        <v>8.701372342514404</v>
      </c>
      <c r="O18" s="21">
        <f t="shared" si="5"/>
        <v>6.8400013619803195</v>
      </c>
      <c r="P18" s="21">
        <f t="shared" si="5"/>
        <v>-12.444001991040318</v>
      </c>
      <c r="Q18" s="21">
        <f t="shared" si="5"/>
        <v>25.795973945793737</v>
      </c>
      <c r="R18" s="21">
        <f t="shared" si="5"/>
        <v>0</v>
      </c>
      <c r="S18" s="21">
        <f t="shared" si="5"/>
        <v>0</v>
      </c>
      <c r="T18" s="21">
        <f t="shared" si="5"/>
        <v>-4.033656055454435</v>
      </c>
      <c r="U18" s="21">
        <f t="shared" si="5"/>
        <v>6.577850302971397</v>
      </c>
      <c r="V18" s="21">
        <f t="shared" si="5"/>
        <v>7.072374902181867</v>
      </c>
      <c r="W18" s="21">
        <f t="shared" si="5"/>
        <v>0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0"/>
    </row>
    <row r="19" spans="1:40" ht="9.75">
      <c r="A19" s="20" t="s">
        <v>73</v>
      </c>
      <c r="B19" s="21">
        <f>IF(B162=0,0,(B161-B162)*100/B162)</f>
        <v>4.000625344308744</v>
      </c>
      <c r="C19" s="21">
        <f aca="true" t="shared" si="6" ref="C19:W19">IF(C162=0,0,(C161-C162)*100/C162)</f>
        <v>1.6177322462313084</v>
      </c>
      <c r="D19" s="21">
        <f t="shared" si="6"/>
        <v>6.514355230783725</v>
      </c>
      <c r="E19" s="21">
        <f t="shared" si="6"/>
        <v>5.29999851258846</v>
      </c>
      <c r="F19" s="21">
        <f t="shared" si="6"/>
        <v>-7.751300487855008</v>
      </c>
      <c r="G19" s="21">
        <f t="shared" si="6"/>
        <v>0</v>
      </c>
      <c r="H19" s="21">
        <f t="shared" si="6"/>
        <v>0</v>
      </c>
      <c r="I19" s="21">
        <f t="shared" si="6"/>
        <v>18.284517843596568</v>
      </c>
      <c r="J19" s="21">
        <f t="shared" si="6"/>
        <v>50.606453362277364</v>
      </c>
      <c r="K19" s="21">
        <f t="shared" si="6"/>
        <v>42.10526315789474</v>
      </c>
      <c r="L19" s="21">
        <f t="shared" si="6"/>
        <v>8.36363215878994</v>
      </c>
      <c r="M19" s="21">
        <f t="shared" si="6"/>
        <v>0</v>
      </c>
      <c r="N19" s="21">
        <f t="shared" si="6"/>
        <v>5.796445953380765</v>
      </c>
      <c r="O19" s="21">
        <f t="shared" si="6"/>
        <v>7.960850636302746</v>
      </c>
      <c r="P19" s="21">
        <f t="shared" si="6"/>
        <v>5.911949685534591</v>
      </c>
      <c r="Q19" s="21">
        <f t="shared" si="6"/>
        <v>-8.317597202566049</v>
      </c>
      <c r="R19" s="21">
        <f t="shared" si="6"/>
        <v>0</v>
      </c>
      <c r="S19" s="21">
        <f t="shared" si="6"/>
        <v>0</v>
      </c>
      <c r="T19" s="21">
        <f t="shared" si="6"/>
        <v>-7.422608197648001</v>
      </c>
      <c r="U19" s="21">
        <f t="shared" si="6"/>
        <v>13.198660868494931</v>
      </c>
      <c r="V19" s="21">
        <f t="shared" si="6"/>
        <v>6.603613411519993</v>
      </c>
      <c r="W19" s="21">
        <f t="shared" si="6"/>
        <v>0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"/>
    </row>
    <row r="20" spans="1:40" ht="9.75">
      <c r="A20" s="20" t="s">
        <v>74</v>
      </c>
      <c r="B20" s="21">
        <f>IF(B164=0,0,(B163-B164)*100/B164)</f>
        <v>11.555084822010194</v>
      </c>
      <c r="C20" s="21">
        <f aca="true" t="shared" si="7" ref="C20:W20">IF(C164=0,0,(C163-C164)*100/C164)</f>
        <v>5.274609506963568</v>
      </c>
      <c r="D20" s="21">
        <f t="shared" si="7"/>
        <v>-10.65237144748315</v>
      </c>
      <c r="E20" s="21">
        <f t="shared" si="7"/>
        <v>3.521989635520317</v>
      </c>
      <c r="F20" s="21">
        <f t="shared" si="7"/>
        <v>-7.39613518066255</v>
      </c>
      <c r="G20" s="21">
        <f t="shared" si="7"/>
        <v>0</v>
      </c>
      <c r="H20" s="21">
        <f t="shared" si="7"/>
        <v>7.413326567174381</v>
      </c>
      <c r="I20" s="21">
        <f t="shared" si="7"/>
        <v>23.44165644613713</v>
      </c>
      <c r="J20" s="21">
        <f t="shared" si="7"/>
        <v>34.02709380602656</v>
      </c>
      <c r="K20" s="21">
        <f t="shared" si="7"/>
        <v>18.836805555555557</v>
      </c>
      <c r="L20" s="21">
        <f t="shared" si="7"/>
        <v>3.3771386262937164</v>
      </c>
      <c r="M20" s="21">
        <f t="shared" si="7"/>
        <v>0</v>
      </c>
      <c r="N20" s="21">
        <f t="shared" si="7"/>
        <v>6.902326262353785</v>
      </c>
      <c r="O20" s="21">
        <f t="shared" si="7"/>
        <v>14.794492431513191</v>
      </c>
      <c r="P20" s="21">
        <f t="shared" si="7"/>
        <v>16.56788988606401</v>
      </c>
      <c r="Q20" s="21">
        <f t="shared" si="7"/>
        <v>11.892137153128562</v>
      </c>
      <c r="R20" s="21">
        <f t="shared" si="7"/>
        <v>3.7562897526501766</v>
      </c>
      <c r="S20" s="21">
        <f t="shared" si="7"/>
        <v>0</v>
      </c>
      <c r="T20" s="21">
        <f t="shared" si="7"/>
        <v>-6.45449219174436</v>
      </c>
      <c r="U20" s="21">
        <f t="shared" si="7"/>
        <v>13.409847789259917</v>
      </c>
      <c r="V20" s="21">
        <f t="shared" si="7"/>
        <v>5.078538203380743</v>
      </c>
      <c r="W20" s="21">
        <f t="shared" si="7"/>
        <v>0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"/>
    </row>
    <row r="21" spans="1:40" ht="9.75">
      <c r="A21" s="20" t="s">
        <v>75</v>
      </c>
      <c r="B21" s="21">
        <f>IF(B166=0,0,(B165-B166)*100/B166)</f>
        <v>8.89844280229527</v>
      </c>
      <c r="C21" s="21">
        <f aca="true" t="shared" si="8" ref="C21:W21">IF(C166=0,0,(C165-C166)*100/C166)</f>
        <v>9.821717480012524</v>
      </c>
      <c r="D21" s="21">
        <f t="shared" si="8"/>
        <v>7.9858446663572105</v>
      </c>
      <c r="E21" s="21">
        <f t="shared" si="8"/>
        <v>13.713653603034134</v>
      </c>
      <c r="F21" s="21">
        <f t="shared" si="8"/>
        <v>2.9756428090526374</v>
      </c>
      <c r="G21" s="21">
        <f t="shared" si="8"/>
        <v>3.049812664683917</v>
      </c>
      <c r="H21" s="21">
        <f t="shared" si="8"/>
        <v>6.9308843963081905</v>
      </c>
      <c r="I21" s="21">
        <f t="shared" si="8"/>
        <v>10.370749692748873</v>
      </c>
      <c r="J21" s="21">
        <f t="shared" si="8"/>
        <v>3.150483261857518</v>
      </c>
      <c r="K21" s="21">
        <f t="shared" si="8"/>
        <v>14.553811175790361</v>
      </c>
      <c r="L21" s="21">
        <f t="shared" si="8"/>
        <v>11.080443583876079</v>
      </c>
      <c r="M21" s="21">
        <f t="shared" si="8"/>
        <v>12.940756683097579</v>
      </c>
      <c r="N21" s="21">
        <f t="shared" si="8"/>
        <v>6.863486741223856</v>
      </c>
      <c r="O21" s="21">
        <f t="shared" si="8"/>
        <v>7.516940392787412</v>
      </c>
      <c r="P21" s="21">
        <f t="shared" si="8"/>
        <v>2.8649569077498276</v>
      </c>
      <c r="Q21" s="21">
        <f t="shared" si="8"/>
        <v>0.13817723777125807</v>
      </c>
      <c r="R21" s="21">
        <f t="shared" si="8"/>
        <v>7.714448980630662</v>
      </c>
      <c r="S21" s="21">
        <f t="shared" si="8"/>
        <v>7.971538518234768</v>
      </c>
      <c r="T21" s="21">
        <f t="shared" si="8"/>
        <v>12.311375621358565</v>
      </c>
      <c r="U21" s="21">
        <f t="shared" si="8"/>
        <v>10.930639457786945</v>
      </c>
      <c r="V21" s="21">
        <f t="shared" si="8"/>
        <v>-29.655790095059743</v>
      </c>
      <c r="W21" s="21">
        <f t="shared" si="8"/>
        <v>3.341859150515187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0"/>
    </row>
    <row r="22" spans="1:40" ht="9.75">
      <c r="A22" s="20" t="s">
        <v>76</v>
      </c>
      <c r="B22" s="21">
        <f>IF(B168=0,0,(B167-B168)*100/B168)</f>
        <v>-17.458402164284518</v>
      </c>
      <c r="C22" s="21">
        <f aca="true" t="shared" si="9" ref="C22:W22">IF(C168=0,0,(C167-C168)*100/C168)</f>
        <v>-5.231474560223252</v>
      </c>
      <c r="D22" s="21">
        <f t="shared" si="9"/>
        <v>-1.0412314783417798</v>
      </c>
      <c r="E22" s="21">
        <f t="shared" si="9"/>
        <v>27.86262678691148</v>
      </c>
      <c r="F22" s="21">
        <f t="shared" si="9"/>
        <v>0</v>
      </c>
      <c r="G22" s="21">
        <f t="shared" si="9"/>
        <v>0</v>
      </c>
      <c r="H22" s="21">
        <f t="shared" si="9"/>
        <v>-3.322278040121906</v>
      </c>
      <c r="I22" s="21">
        <f t="shared" si="9"/>
        <v>71.69189371005719</v>
      </c>
      <c r="J22" s="21">
        <f t="shared" si="9"/>
        <v>-8.094040975929657</v>
      </c>
      <c r="K22" s="21">
        <f t="shared" si="9"/>
        <v>-16.835651968875265</v>
      </c>
      <c r="L22" s="21">
        <f t="shared" si="9"/>
        <v>-8.183832225609248</v>
      </c>
      <c r="M22" s="21">
        <f t="shared" si="9"/>
        <v>-3.888807607900512</v>
      </c>
      <c r="N22" s="21">
        <f t="shared" si="9"/>
        <v>-8.276403612092658</v>
      </c>
      <c r="O22" s="21">
        <f t="shared" si="9"/>
        <v>22.425614895892306</v>
      </c>
      <c r="P22" s="21">
        <f t="shared" si="9"/>
        <v>-27.289568841108462</v>
      </c>
      <c r="Q22" s="21">
        <f t="shared" si="9"/>
        <v>-15.710032869600033</v>
      </c>
      <c r="R22" s="21">
        <f t="shared" si="9"/>
        <v>1.754446435957535</v>
      </c>
      <c r="S22" s="21">
        <f t="shared" si="9"/>
        <v>-7.851051039065677</v>
      </c>
      <c r="T22" s="21">
        <f t="shared" si="9"/>
        <v>-2.7956749744384</v>
      </c>
      <c r="U22" s="21">
        <f t="shared" si="9"/>
        <v>40.51028715644078</v>
      </c>
      <c r="V22" s="21">
        <f t="shared" si="9"/>
        <v>0</v>
      </c>
      <c r="W22" s="21">
        <f t="shared" si="9"/>
        <v>0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0"/>
    </row>
    <row r="23" spans="1:40" ht="9.75">
      <c r="A23" s="20" t="s">
        <v>77</v>
      </c>
      <c r="B23" s="21">
        <f>IF((B144+B145)=0,0,B143*100/(B144+B145))</f>
        <v>65.03386256322638</v>
      </c>
      <c r="C23" s="21">
        <f aca="true" t="shared" si="10" ref="C23:W23">IF((C144+C145)=0,0,C143*100/(C144+C145))</f>
        <v>73.99957394266569</v>
      </c>
      <c r="D23" s="21">
        <f t="shared" si="10"/>
        <v>83.9574246340947</v>
      </c>
      <c r="E23" s="21">
        <f t="shared" si="10"/>
        <v>60.2215075154504</v>
      </c>
      <c r="F23" s="21">
        <f t="shared" si="10"/>
        <v>61.471326037022656</v>
      </c>
      <c r="G23" s="21">
        <f t="shared" si="10"/>
        <v>100</v>
      </c>
      <c r="H23" s="21">
        <f t="shared" si="10"/>
        <v>78.37216712801714</v>
      </c>
      <c r="I23" s="21">
        <f t="shared" si="10"/>
        <v>100</v>
      </c>
      <c r="J23" s="21">
        <f t="shared" si="10"/>
        <v>58.22113555609079</v>
      </c>
      <c r="K23" s="21">
        <f t="shared" si="10"/>
        <v>67.76237544554455</v>
      </c>
      <c r="L23" s="21">
        <f t="shared" si="10"/>
        <v>86.55468925577811</v>
      </c>
      <c r="M23" s="21">
        <f t="shared" si="10"/>
        <v>100</v>
      </c>
      <c r="N23" s="21">
        <f t="shared" si="10"/>
        <v>69.1927783273638</v>
      </c>
      <c r="O23" s="21">
        <f t="shared" si="10"/>
        <v>60.9898846496427</v>
      </c>
      <c r="P23" s="21">
        <f t="shared" si="10"/>
        <v>60.3173859475593</v>
      </c>
      <c r="Q23" s="21">
        <f t="shared" si="10"/>
        <v>69.29603587755106</v>
      </c>
      <c r="R23" s="21">
        <f t="shared" si="10"/>
        <v>100.00000515389053</v>
      </c>
      <c r="S23" s="21">
        <f t="shared" si="10"/>
        <v>-11.66899801222116</v>
      </c>
      <c r="T23" s="21">
        <f t="shared" si="10"/>
        <v>76.80460985042659</v>
      </c>
      <c r="U23" s="21">
        <f t="shared" si="10"/>
        <v>57.37966988626782</v>
      </c>
      <c r="V23" s="21">
        <f t="shared" si="10"/>
        <v>83.5573584132827</v>
      </c>
      <c r="W23" s="21">
        <f t="shared" si="10"/>
        <v>100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ht="9.75">
      <c r="A24" s="20" t="s">
        <v>78</v>
      </c>
      <c r="B24" s="21">
        <f>IF(+B185=0,0,+B194*100/B185)</f>
        <v>57.129393802749945</v>
      </c>
      <c r="C24" s="21">
        <f aca="true" t="shared" si="11" ref="C24:W24">IF(+C185=0,0,+C194*100/C185)</f>
        <v>69.79862354875218</v>
      </c>
      <c r="D24" s="21">
        <f t="shared" si="11"/>
        <v>81.73393799544125</v>
      </c>
      <c r="E24" s="21">
        <f t="shared" si="11"/>
        <v>59.542233560577905</v>
      </c>
      <c r="F24" s="21">
        <f t="shared" si="11"/>
        <v>60.74046565442047</v>
      </c>
      <c r="G24" s="21">
        <f t="shared" si="11"/>
        <v>0</v>
      </c>
      <c r="H24" s="21">
        <f t="shared" si="11"/>
        <v>55.83090986309434</v>
      </c>
      <c r="I24" s="21">
        <f t="shared" si="11"/>
        <v>99.46999054648842</v>
      </c>
      <c r="J24" s="21">
        <f t="shared" si="11"/>
        <v>57.065655223209724</v>
      </c>
      <c r="K24" s="21">
        <f t="shared" si="11"/>
        <v>66.48358928332217</v>
      </c>
      <c r="L24" s="21">
        <f t="shared" si="11"/>
        <v>85.67116567109035</v>
      </c>
      <c r="M24" s="21">
        <f t="shared" si="11"/>
        <v>71.19481506671201</v>
      </c>
      <c r="N24" s="21">
        <f t="shared" si="11"/>
        <v>70.03296514199738</v>
      </c>
      <c r="O24" s="21">
        <f t="shared" si="11"/>
        <v>57.60103944433137</v>
      </c>
      <c r="P24" s="21">
        <f t="shared" si="11"/>
        <v>46.750947789486254</v>
      </c>
      <c r="Q24" s="21">
        <f t="shared" si="11"/>
        <v>61.05818740304641</v>
      </c>
      <c r="R24" s="21">
        <f t="shared" si="11"/>
        <v>84.83230640792402</v>
      </c>
      <c r="S24" s="21">
        <f t="shared" si="11"/>
        <v>0</v>
      </c>
      <c r="T24" s="21">
        <f t="shared" si="11"/>
        <v>75.8159003805902</v>
      </c>
      <c r="U24" s="21">
        <f t="shared" si="11"/>
        <v>52.548250115210095</v>
      </c>
      <c r="V24" s="21">
        <f t="shared" si="11"/>
        <v>82.03028657628819</v>
      </c>
      <c r="W24" s="21">
        <f t="shared" si="11"/>
        <v>0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</row>
    <row r="25" spans="1:40" ht="9.75">
      <c r="A25" s="20" t="s">
        <v>79</v>
      </c>
      <c r="B25" s="21">
        <f>IF(+B185=0,0,+(B186+B194)*100/B185)</f>
        <v>57.129393802749945</v>
      </c>
      <c r="C25" s="21">
        <f aca="true" t="shared" si="12" ref="C25:W25">IF(+C185=0,0,+(C186+C194)*100/C185)</f>
        <v>69.79862354875218</v>
      </c>
      <c r="D25" s="21">
        <f t="shared" si="12"/>
        <v>81.73393799544125</v>
      </c>
      <c r="E25" s="21">
        <f t="shared" si="12"/>
        <v>59.542233560577905</v>
      </c>
      <c r="F25" s="21">
        <f t="shared" si="12"/>
        <v>60.74046565442047</v>
      </c>
      <c r="G25" s="21">
        <f t="shared" si="12"/>
        <v>0</v>
      </c>
      <c r="H25" s="21">
        <f t="shared" si="12"/>
        <v>55.83090986309434</v>
      </c>
      <c r="I25" s="21">
        <f t="shared" si="12"/>
        <v>99.46999054648842</v>
      </c>
      <c r="J25" s="21">
        <f t="shared" si="12"/>
        <v>57.065655223209724</v>
      </c>
      <c r="K25" s="21">
        <f t="shared" si="12"/>
        <v>66.48358928332217</v>
      </c>
      <c r="L25" s="21">
        <f t="shared" si="12"/>
        <v>85.67116567109035</v>
      </c>
      <c r="M25" s="21">
        <f t="shared" si="12"/>
        <v>71.19481506671201</v>
      </c>
      <c r="N25" s="21">
        <f t="shared" si="12"/>
        <v>70.03296514199738</v>
      </c>
      <c r="O25" s="21">
        <f t="shared" si="12"/>
        <v>57.60103944433137</v>
      </c>
      <c r="P25" s="21">
        <f t="shared" si="12"/>
        <v>46.750947789486254</v>
      </c>
      <c r="Q25" s="21">
        <f t="shared" si="12"/>
        <v>69.37489716370628</v>
      </c>
      <c r="R25" s="21">
        <f t="shared" si="12"/>
        <v>84.83230640792402</v>
      </c>
      <c r="S25" s="21">
        <f t="shared" si="12"/>
        <v>0</v>
      </c>
      <c r="T25" s="21">
        <f t="shared" si="12"/>
        <v>75.8159003805902</v>
      </c>
      <c r="U25" s="21">
        <f t="shared" si="12"/>
        <v>56.63539520291318</v>
      </c>
      <c r="V25" s="21">
        <f t="shared" si="12"/>
        <v>84.92824936097614</v>
      </c>
      <c r="W25" s="21">
        <f t="shared" si="12"/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0"/>
    </row>
    <row r="26" spans="1:40" ht="9.75">
      <c r="A26" s="20" t="s">
        <v>80</v>
      </c>
      <c r="B26" s="21">
        <f>IF(+B7=0,0,+B184*100/B7)</f>
        <v>18.79551634258617</v>
      </c>
      <c r="C26" s="21">
        <f aca="true" t="shared" si="13" ref="C26:W26">IF(+C7=0,0,+C184*100/C7)</f>
        <v>24.060167597765364</v>
      </c>
      <c r="D26" s="21">
        <f t="shared" si="13"/>
        <v>13.675722114255407</v>
      </c>
      <c r="E26" s="21">
        <f t="shared" si="13"/>
        <v>31.114849369445285</v>
      </c>
      <c r="F26" s="21">
        <f t="shared" si="13"/>
        <v>35.1985501097088</v>
      </c>
      <c r="G26" s="21">
        <f t="shared" si="13"/>
        <v>0.13641572236672184</v>
      </c>
      <c r="H26" s="21">
        <f t="shared" si="13"/>
        <v>30.870559672650565</v>
      </c>
      <c r="I26" s="21">
        <f t="shared" si="13"/>
        <v>22.461460614227615</v>
      </c>
      <c r="J26" s="21">
        <f t="shared" si="13"/>
        <v>18.20767165623098</v>
      </c>
      <c r="K26" s="21">
        <f t="shared" si="13"/>
        <v>63.46893039869685</v>
      </c>
      <c r="L26" s="21">
        <f t="shared" si="13"/>
        <v>41.45044693483847</v>
      </c>
      <c r="M26" s="21">
        <f t="shared" si="13"/>
        <v>0</v>
      </c>
      <c r="N26" s="21">
        <f t="shared" si="13"/>
        <v>44.48638919952467</v>
      </c>
      <c r="O26" s="21">
        <f t="shared" si="13"/>
        <v>45.88247877737888</v>
      </c>
      <c r="P26" s="21">
        <f t="shared" si="13"/>
        <v>24.957749836834562</v>
      </c>
      <c r="Q26" s="21">
        <f t="shared" si="13"/>
        <v>74.45962254682976</v>
      </c>
      <c r="R26" s="21">
        <f t="shared" si="13"/>
        <v>0.4497248476140218</v>
      </c>
      <c r="S26" s="21">
        <f t="shared" si="13"/>
        <v>13.123086351480824</v>
      </c>
      <c r="T26" s="21">
        <f t="shared" si="13"/>
        <v>11.761938259362335</v>
      </c>
      <c r="U26" s="21">
        <f t="shared" si="13"/>
        <v>18.39005766946477</v>
      </c>
      <c r="V26" s="21">
        <f t="shared" si="13"/>
        <v>22.50453226576942</v>
      </c>
      <c r="W26" s="21">
        <f t="shared" si="13"/>
        <v>0.4667357800910587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"/>
    </row>
    <row r="27" spans="1:40" ht="9.75">
      <c r="A27" s="20" t="s">
        <v>81</v>
      </c>
      <c r="B27" s="21">
        <f>IF(+B144=0,0,+B192*100/B144)</f>
        <v>88.92331484069115</v>
      </c>
      <c r="C27" s="21">
        <f aca="true" t="shared" si="14" ref="C27:W27">IF(+C144=0,0,+C192*100/C144)</f>
        <v>41.056032417980546</v>
      </c>
      <c r="D27" s="21">
        <f t="shared" si="14"/>
        <v>19.292267516070098</v>
      </c>
      <c r="E27" s="21">
        <f t="shared" si="14"/>
        <v>107.67379384404543</v>
      </c>
      <c r="F27" s="21">
        <f t="shared" si="14"/>
        <v>96.83199760199612</v>
      </c>
      <c r="G27" s="21">
        <f t="shared" si="14"/>
        <v>0</v>
      </c>
      <c r="H27" s="21">
        <f t="shared" si="14"/>
        <v>220.98285284311885</v>
      </c>
      <c r="I27" s="21">
        <f t="shared" si="14"/>
        <v>48.78677243576453</v>
      </c>
      <c r="J27" s="21">
        <f t="shared" si="14"/>
        <v>29.503703571294164</v>
      </c>
      <c r="K27" s="21">
        <f t="shared" si="14"/>
        <v>91.56543209876543</v>
      </c>
      <c r="L27" s="21">
        <f t="shared" si="14"/>
        <v>87.76133586847013</v>
      </c>
      <c r="M27" s="21">
        <f t="shared" si="14"/>
        <v>0</v>
      </c>
      <c r="N27" s="21">
        <f t="shared" si="14"/>
        <v>60.93166816721801</v>
      </c>
      <c r="O27" s="21">
        <f t="shared" si="14"/>
        <v>93.36155522074614</v>
      </c>
      <c r="P27" s="21">
        <f t="shared" si="14"/>
        <v>128.74940554280093</v>
      </c>
      <c r="Q27" s="21">
        <f t="shared" si="14"/>
        <v>98.6144492694922</v>
      </c>
      <c r="R27" s="21">
        <f t="shared" si="14"/>
        <v>3.3822778423648305</v>
      </c>
      <c r="S27" s="21">
        <f t="shared" si="14"/>
        <v>3830.8016877637133</v>
      </c>
      <c r="T27" s="21">
        <f t="shared" si="14"/>
        <v>15.086660405749743</v>
      </c>
      <c r="U27" s="21">
        <f t="shared" si="14"/>
        <v>33.50950682485548</v>
      </c>
      <c r="V27" s="21">
        <f t="shared" si="14"/>
        <v>29.9281300958669</v>
      </c>
      <c r="W27" s="21">
        <f t="shared" si="14"/>
        <v>0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</row>
    <row r="28" spans="1:40" ht="9.75">
      <c r="A28" s="11" t="s">
        <v>82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</row>
    <row r="29" spans="1:40" ht="9.75">
      <c r="A29" s="18" t="s">
        <v>83</v>
      </c>
      <c r="B29" s="19">
        <f>IF(B169=0,0,(B8-B169)*100/B169)</f>
        <v>1.8198283385461385</v>
      </c>
      <c r="C29" s="19">
        <f aca="true" t="shared" si="15" ref="C29:W29">IF(C169=0,0,(C8-C169)*100/C169)</f>
        <v>4.02110905609107</v>
      </c>
      <c r="D29" s="19">
        <f t="shared" si="15"/>
        <v>3.1332861271521497</v>
      </c>
      <c r="E29" s="19">
        <f t="shared" si="15"/>
        <v>23.494352512786662</v>
      </c>
      <c r="F29" s="19">
        <f t="shared" si="15"/>
        <v>0.5830630969822183</v>
      </c>
      <c r="G29" s="19">
        <f t="shared" si="15"/>
        <v>0.4024503440972303</v>
      </c>
      <c r="H29" s="19">
        <f t="shared" si="15"/>
        <v>18.699373316960394</v>
      </c>
      <c r="I29" s="19">
        <f t="shared" si="15"/>
        <v>10.79076284183955</v>
      </c>
      <c r="J29" s="19">
        <f t="shared" si="15"/>
        <v>3.7288150106269287</v>
      </c>
      <c r="K29" s="19">
        <f t="shared" si="15"/>
        <v>16.74653940332817</v>
      </c>
      <c r="L29" s="19">
        <f t="shared" si="15"/>
        <v>7.158689703314582</v>
      </c>
      <c r="M29" s="19">
        <f t="shared" si="15"/>
        <v>10.963758050551695</v>
      </c>
      <c r="N29" s="19">
        <f t="shared" si="15"/>
        <v>-8.041729863155666</v>
      </c>
      <c r="O29" s="19">
        <f t="shared" si="15"/>
        <v>-0.29326967091084655</v>
      </c>
      <c r="P29" s="19">
        <f t="shared" si="15"/>
        <v>6.304981195422337</v>
      </c>
      <c r="Q29" s="19">
        <f t="shared" si="15"/>
        <v>-0.3507201492244679</v>
      </c>
      <c r="R29" s="19">
        <f t="shared" si="15"/>
        <v>12.661636605420087</v>
      </c>
      <c r="S29" s="19">
        <f t="shared" si="15"/>
        <v>-1.6409012221949895</v>
      </c>
      <c r="T29" s="19">
        <f t="shared" si="15"/>
        <v>-4.819605625255024</v>
      </c>
      <c r="U29" s="19">
        <f t="shared" si="15"/>
        <v>7.228166290713327</v>
      </c>
      <c r="V29" s="19">
        <f t="shared" si="15"/>
        <v>5.894514867775133</v>
      </c>
      <c r="W29" s="19">
        <f t="shared" si="15"/>
        <v>6.744801085668542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0"/>
    </row>
    <row r="30" spans="1:40" ht="9.75">
      <c r="A30" s="20" t="s">
        <v>84</v>
      </c>
      <c r="B30" s="21">
        <f>IF(B171=0,0,(B170-B171)*100/B171)</f>
        <v>18.528178861926516</v>
      </c>
      <c r="C30" s="21">
        <f aca="true" t="shared" si="16" ref="C30:W30">IF(C171=0,0,(C170-C171)*100/C171)</f>
        <v>2.6541601221992015</v>
      </c>
      <c r="D30" s="21">
        <f t="shared" si="16"/>
        <v>8.80907366244837</v>
      </c>
      <c r="E30" s="21">
        <f t="shared" si="16"/>
        <v>9.155104879257404</v>
      </c>
      <c r="F30" s="21">
        <f t="shared" si="16"/>
        <v>7.436888132999307</v>
      </c>
      <c r="G30" s="21">
        <f t="shared" si="16"/>
        <v>5.90662043138354</v>
      </c>
      <c r="H30" s="21">
        <f t="shared" si="16"/>
        <v>12.244289077154528</v>
      </c>
      <c r="I30" s="21">
        <f t="shared" si="16"/>
        <v>12.505823177008166</v>
      </c>
      <c r="J30" s="21">
        <f t="shared" si="16"/>
        <v>-3.7477783683831922</v>
      </c>
      <c r="K30" s="21">
        <f t="shared" si="16"/>
        <v>9.600791031796142</v>
      </c>
      <c r="L30" s="21">
        <f t="shared" si="16"/>
        <v>6.76566431917708</v>
      </c>
      <c r="M30" s="21">
        <f t="shared" si="16"/>
        <v>4.227290456629152</v>
      </c>
      <c r="N30" s="21">
        <f t="shared" si="16"/>
        <v>-4.483282639246874</v>
      </c>
      <c r="O30" s="21">
        <f t="shared" si="16"/>
        <v>33.841877040809436</v>
      </c>
      <c r="P30" s="21">
        <f t="shared" si="16"/>
        <v>9.252865742984122</v>
      </c>
      <c r="Q30" s="21">
        <f t="shared" si="16"/>
        <v>0.6801091545643332</v>
      </c>
      <c r="R30" s="21">
        <f t="shared" si="16"/>
        <v>11.787699040843025</v>
      </c>
      <c r="S30" s="21">
        <f t="shared" si="16"/>
        <v>4.702541504626477</v>
      </c>
      <c r="T30" s="21">
        <f t="shared" si="16"/>
        <v>11.214817729493861</v>
      </c>
      <c r="U30" s="21">
        <f t="shared" si="16"/>
        <v>7.686052812791547</v>
      </c>
      <c r="V30" s="21">
        <f t="shared" si="16"/>
        <v>2.2323318692842715</v>
      </c>
      <c r="W30" s="21">
        <f t="shared" si="16"/>
        <v>12.677068439860744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0"/>
    </row>
    <row r="31" spans="1:40" ht="9.75">
      <c r="A31" s="20" t="s">
        <v>85</v>
      </c>
      <c r="B31" s="21">
        <f>IF(B170=0,0,B172*100/B170)</f>
        <v>1.866112960152844</v>
      </c>
      <c r="C31" s="21">
        <f aca="true" t="shared" si="17" ref="C31:W31">IF(C170=0,0,C172*100/C170)</f>
        <v>7.152477491303459</v>
      </c>
      <c r="D31" s="21">
        <f t="shared" si="17"/>
        <v>3.4097574499974916</v>
      </c>
      <c r="E31" s="21">
        <f t="shared" si="17"/>
        <v>3.121886939623043</v>
      </c>
      <c r="F31" s="21">
        <f t="shared" si="17"/>
        <v>2.7699454877300718</v>
      </c>
      <c r="G31" s="21">
        <f t="shared" si="17"/>
        <v>0.2623954261103711</v>
      </c>
      <c r="H31" s="21">
        <f t="shared" si="17"/>
        <v>0.40996266114743957</v>
      </c>
      <c r="I31" s="21">
        <f t="shared" si="17"/>
        <v>5.3826149995909995</v>
      </c>
      <c r="J31" s="21">
        <f t="shared" si="17"/>
        <v>3.3542954166666665</v>
      </c>
      <c r="K31" s="21">
        <f t="shared" si="17"/>
        <v>5.17445652173913</v>
      </c>
      <c r="L31" s="21">
        <f t="shared" si="17"/>
        <v>0</v>
      </c>
      <c r="M31" s="21">
        <f t="shared" si="17"/>
        <v>2.0380323118137182</v>
      </c>
      <c r="N31" s="21">
        <f t="shared" si="17"/>
        <v>3.681956996317658</v>
      </c>
      <c r="O31" s="21">
        <f t="shared" si="17"/>
        <v>1.9491689578975053</v>
      </c>
      <c r="P31" s="21">
        <f t="shared" si="17"/>
        <v>0.5232662488560091</v>
      </c>
      <c r="Q31" s="21">
        <f t="shared" si="17"/>
        <v>4.8036154709768155</v>
      </c>
      <c r="R31" s="21">
        <f t="shared" si="17"/>
        <v>0</v>
      </c>
      <c r="S31" s="21">
        <f t="shared" si="17"/>
        <v>1.001390783249659</v>
      </c>
      <c r="T31" s="21">
        <f t="shared" si="17"/>
        <v>3.9412549274935174</v>
      </c>
      <c r="U31" s="21">
        <f t="shared" si="17"/>
        <v>4.039911524860296</v>
      </c>
      <c r="V31" s="21">
        <f t="shared" si="17"/>
        <v>3.9720927336291494</v>
      </c>
      <c r="W31" s="21">
        <f t="shared" si="17"/>
        <v>0.18270585544860835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0"/>
    </row>
    <row r="32" spans="1:40" ht="9.75">
      <c r="A32" s="20" t="s">
        <v>86</v>
      </c>
      <c r="B32" s="21">
        <f>IF(B174=0,0,(B173-B174)*100/B174)</f>
        <v>0</v>
      </c>
      <c r="C32" s="21">
        <f aca="true" t="shared" si="18" ref="C32:W32">IF(C174=0,0,(C173-C174)*100/C174)</f>
        <v>0.42735042735042733</v>
      </c>
      <c r="D32" s="21">
        <f t="shared" si="18"/>
        <v>-10.396765675817486</v>
      </c>
      <c r="E32" s="21">
        <f t="shared" si="18"/>
        <v>7.300000619661124</v>
      </c>
      <c r="F32" s="21">
        <f t="shared" si="18"/>
        <v>0</v>
      </c>
      <c r="G32" s="21">
        <f t="shared" si="18"/>
        <v>0</v>
      </c>
      <c r="H32" s="21">
        <f t="shared" si="18"/>
        <v>0</v>
      </c>
      <c r="I32" s="21">
        <f t="shared" si="18"/>
        <v>20.751440823753025</v>
      </c>
      <c r="J32" s="21">
        <f t="shared" si="18"/>
        <v>0</v>
      </c>
      <c r="K32" s="21">
        <f t="shared" si="18"/>
        <v>-37.45272432567225</v>
      </c>
      <c r="L32" s="21">
        <f t="shared" si="18"/>
        <v>6.761029411764706</v>
      </c>
      <c r="M32" s="21">
        <f t="shared" si="18"/>
        <v>0</v>
      </c>
      <c r="N32" s="21">
        <f t="shared" si="18"/>
        <v>7.37103376087339</v>
      </c>
      <c r="O32" s="21">
        <f t="shared" si="18"/>
        <v>5.300000218404352</v>
      </c>
      <c r="P32" s="21">
        <f t="shared" si="18"/>
        <v>7.204610951008646</v>
      </c>
      <c r="Q32" s="21">
        <f t="shared" si="18"/>
        <v>-8.953481359033635</v>
      </c>
      <c r="R32" s="21">
        <f t="shared" si="18"/>
        <v>0</v>
      </c>
      <c r="S32" s="21">
        <f t="shared" si="18"/>
        <v>0</v>
      </c>
      <c r="T32" s="21">
        <f t="shared" si="18"/>
        <v>7.198515714441774</v>
      </c>
      <c r="U32" s="21">
        <f t="shared" si="18"/>
        <v>6.800002470963629</v>
      </c>
      <c r="V32" s="21">
        <f t="shared" si="18"/>
        <v>7.32</v>
      </c>
      <c r="W32" s="21">
        <f t="shared" si="18"/>
        <v>0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0"/>
    </row>
    <row r="33" spans="1:40" ht="9.75">
      <c r="A33" s="20" t="s">
        <v>87</v>
      </c>
      <c r="B33" s="21">
        <f>IF(B176=0,0,(B175-B176)*100/B176)</f>
        <v>0</v>
      </c>
      <c r="C33" s="21">
        <f aca="true" t="shared" si="19" ref="C33:W33">IF(C176=0,0,(C175-C176)*100/C176)</f>
        <v>-2.2004889975550124</v>
      </c>
      <c r="D33" s="21">
        <f t="shared" si="19"/>
        <v>16.73484100946372</v>
      </c>
      <c r="E33" s="21">
        <f t="shared" si="19"/>
        <v>0</v>
      </c>
      <c r="F33" s="21">
        <f t="shared" si="19"/>
        <v>9.289617486338798</v>
      </c>
      <c r="G33" s="21">
        <f t="shared" si="19"/>
        <v>0</v>
      </c>
      <c r="H33" s="21">
        <f t="shared" si="19"/>
        <v>0</v>
      </c>
      <c r="I33" s="21">
        <f t="shared" si="19"/>
        <v>5.300040464341456</v>
      </c>
      <c r="J33" s="21">
        <f t="shared" si="19"/>
        <v>7.499366987139608</v>
      </c>
      <c r="K33" s="21">
        <f t="shared" si="19"/>
        <v>0</v>
      </c>
      <c r="L33" s="21">
        <f t="shared" si="19"/>
        <v>0</v>
      </c>
      <c r="M33" s="21">
        <f t="shared" si="19"/>
        <v>0</v>
      </c>
      <c r="N33" s="21">
        <f t="shared" si="19"/>
        <v>0</v>
      </c>
      <c r="O33" s="21">
        <f t="shared" si="19"/>
        <v>0</v>
      </c>
      <c r="P33" s="21">
        <f t="shared" si="19"/>
        <v>0</v>
      </c>
      <c r="Q33" s="21">
        <f t="shared" si="19"/>
        <v>0</v>
      </c>
      <c r="R33" s="21">
        <f t="shared" si="19"/>
        <v>0</v>
      </c>
      <c r="S33" s="21">
        <f t="shared" si="19"/>
        <v>1.1898195145997974</v>
      </c>
      <c r="T33" s="21">
        <f t="shared" si="19"/>
        <v>7.214285331377552</v>
      </c>
      <c r="U33" s="21">
        <f t="shared" si="19"/>
        <v>8.999998156856998</v>
      </c>
      <c r="V33" s="21">
        <f t="shared" si="19"/>
        <v>6</v>
      </c>
      <c r="W33" s="21">
        <f t="shared" si="19"/>
        <v>0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0"/>
    </row>
    <row r="34" spans="1:40" ht="9.75">
      <c r="A34" s="20" t="s">
        <v>88</v>
      </c>
      <c r="B34" s="21">
        <f>IF((B8-B153-B178)=0,0,B170*100/(B8-B153-B178))</f>
        <v>34.69899559992236</v>
      </c>
      <c r="C34" s="21">
        <f aca="true" t="shared" si="20" ref="C34:W34">IF((C8-C153-C178)=0,0,C170*100/(C8-C153-C178))</f>
        <v>25.180753186367458</v>
      </c>
      <c r="D34" s="21">
        <f t="shared" si="20"/>
        <v>18.21514911445115</v>
      </c>
      <c r="E34" s="21">
        <f t="shared" si="20"/>
        <v>30.5966857984911</v>
      </c>
      <c r="F34" s="21">
        <f t="shared" si="20"/>
        <v>37.483203543491285</v>
      </c>
      <c r="G34" s="21">
        <f t="shared" si="20"/>
        <v>61.78712415716633</v>
      </c>
      <c r="H34" s="21">
        <f t="shared" si="20"/>
        <v>55.308212846878654</v>
      </c>
      <c r="I34" s="21">
        <f t="shared" si="20"/>
        <v>47.603057248484596</v>
      </c>
      <c r="J34" s="21">
        <f t="shared" si="20"/>
        <v>47.2341717788506</v>
      </c>
      <c r="K34" s="21">
        <f t="shared" si="20"/>
        <v>48.70559584943618</v>
      </c>
      <c r="L34" s="21">
        <f t="shared" si="20"/>
        <v>45.71336183652086</v>
      </c>
      <c r="M34" s="21">
        <f t="shared" si="20"/>
        <v>65.6877797392089</v>
      </c>
      <c r="N34" s="21">
        <f t="shared" si="20"/>
        <v>47.55957559014997</v>
      </c>
      <c r="O34" s="21">
        <f t="shared" si="20"/>
        <v>51.64012132095147</v>
      </c>
      <c r="P34" s="21">
        <f t="shared" si="20"/>
        <v>41.56919342313908</v>
      </c>
      <c r="Q34" s="21">
        <f t="shared" si="20"/>
        <v>30.43482803106056</v>
      </c>
      <c r="R34" s="21">
        <f t="shared" si="20"/>
        <v>22.86981764521854</v>
      </c>
      <c r="S34" s="21">
        <f t="shared" si="20"/>
        <v>41.33472079361128</v>
      </c>
      <c r="T34" s="21">
        <f t="shared" si="20"/>
        <v>30.50007182661211</v>
      </c>
      <c r="U34" s="21">
        <f t="shared" si="20"/>
        <v>30.4643513326239</v>
      </c>
      <c r="V34" s="21">
        <f t="shared" si="20"/>
        <v>29.739846477452303</v>
      </c>
      <c r="W34" s="21">
        <f t="shared" si="20"/>
        <v>53.93878671298258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0"/>
    </row>
    <row r="35" spans="1:40" ht="20.25">
      <c r="A35" s="20" t="s">
        <v>89</v>
      </c>
      <c r="B35" s="21">
        <f>IF((B8-B153-B178)=0,0,B179*100/(B8-B153-B178))</f>
        <v>12.76085498099309</v>
      </c>
      <c r="C35" s="21">
        <f aca="true" t="shared" si="21" ref="C35:W35">IF((C8-C153-C178)=0,0,C179*100/(C8-C153-C178))</f>
        <v>11.88318232782074</v>
      </c>
      <c r="D35" s="21">
        <f t="shared" si="21"/>
        <v>8.328451976119348</v>
      </c>
      <c r="E35" s="21">
        <f t="shared" si="21"/>
        <v>3.847586010372995</v>
      </c>
      <c r="F35" s="21">
        <f t="shared" si="21"/>
        <v>24.831231985491506</v>
      </c>
      <c r="G35" s="21">
        <f t="shared" si="21"/>
        <v>6.714555175696895</v>
      </c>
      <c r="H35" s="21">
        <f t="shared" si="21"/>
        <v>7.386531821281876</v>
      </c>
      <c r="I35" s="21">
        <f t="shared" si="21"/>
        <v>5.5440367166498845</v>
      </c>
      <c r="J35" s="21">
        <f t="shared" si="21"/>
        <v>11.229797004966976</v>
      </c>
      <c r="K35" s="21">
        <f t="shared" si="21"/>
        <v>6.617608131716873</v>
      </c>
      <c r="L35" s="21">
        <f t="shared" si="21"/>
        <v>7.709593930677894</v>
      </c>
      <c r="M35" s="21">
        <f t="shared" si="21"/>
        <v>4.069715917831434</v>
      </c>
      <c r="N35" s="21">
        <f t="shared" si="21"/>
        <v>8.097213260623635</v>
      </c>
      <c r="O35" s="21">
        <f t="shared" si="21"/>
        <v>7.638115329245872</v>
      </c>
      <c r="P35" s="21">
        <f t="shared" si="21"/>
        <v>9.465059066893176</v>
      </c>
      <c r="Q35" s="21">
        <f t="shared" si="21"/>
        <v>9.17702052289341</v>
      </c>
      <c r="R35" s="21">
        <f t="shared" si="21"/>
        <v>21.341101758531384</v>
      </c>
      <c r="S35" s="21">
        <f t="shared" si="21"/>
        <v>7.77717467904985</v>
      </c>
      <c r="T35" s="21">
        <f t="shared" si="21"/>
        <v>12.594322553649011</v>
      </c>
      <c r="U35" s="21">
        <f t="shared" si="21"/>
        <v>12.081336317509303</v>
      </c>
      <c r="V35" s="21">
        <f t="shared" si="21"/>
        <v>6.191955909232637</v>
      </c>
      <c r="W35" s="21">
        <f t="shared" si="21"/>
        <v>19.525795555961043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0"/>
    </row>
    <row r="36" spans="1:40" ht="9.75">
      <c r="A36" s="20" t="s">
        <v>90</v>
      </c>
      <c r="B36" s="21">
        <f>IF(B144=0,0,B153*100/B144)</f>
        <v>51.34611835234241</v>
      </c>
      <c r="C36" s="21">
        <f aca="true" t="shared" si="22" ref="C36:W36">IF(C144=0,0,C153*100/C144)</f>
        <v>26.69213604867349</v>
      </c>
      <c r="D36" s="21">
        <f t="shared" si="22"/>
        <v>15.92244884621185</v>
      </c>
      <c r="E36" s="21">
        <f t="shared" si="22"/>
        <v>26.005093241984184</v>
      </c>
      <c r="F36" s="21">
        <f t="shared" si="22"/>
        <v>39.369316496596355</v>
      </c>
      <c r="G36" s="21">
        <f t="shared" si="22"/>
        <v>0</v>
      </c>
      <c r="H36" s="21">
        <f t="shared" si="22"/>
        <v>20.22726341813445</v>
      </c>
      <c r="I36" s="21">
        <f t="shared" si="22"/>
        <v>5.662715661869637</v>
      </c>
      <c r="J36" s="21">
        <f t="shared" si="22"/>
        <v>25.294468512168287</v>
      </c>
      <c r="K36" s="21">
        <f t="shared" si="22"/>
        <v>11.427741466957153</v>
      </c>
      <c r="L36" s="21">
        <f t="shared" si="22"/>
        <v>13.846788548136397</v>
      </c>
      <c r="M36" s="21">
        <f t="shared" si="22"/>
        <v>0</v>
      </c>
      <c r="N36" s="21">
        <f t="shared" si="22"/>
        <v>3.26290416584385</v>
      </c>
      <c r="O36" s="21">
        <f t="shared" si="22"/>
        <v>39.846392770761305</v>
      </c>
      <c r="P36" s="21">
        <f t="shared" si="22"/>
        <v>6.149557231879305</v>
      </c>
      <c r="Q36" s="21">
        <f t="shared" si="22"/>
        <v>36.4478598684553</v>
      </c>
      <c r="R36" s="21">
        <f t="shared" si="22"/>
        <v>6.764555684729661</v>
      </c>
      <c r="S36" s="21">
        <f t="shared" si="22"/>
        <v>126.58227848101266</v>
      </c>
      <c r="T36" s="21">
        <f t="shared" si="22"/>
        <v>25.97734338615034</v>
      </c>
      <c r="U36" s="21">
        <f t="shared" si="22"/>
        <v>21.461716508398986</v>
      </c>
      <c r="V36" s="21">
        <f t="shared" si="22"/>
        <v>8.576959346958054</v>
      </c>
      <c r="W36" s="21">
        <f t="shared" si="22"/>
        <v>0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0"/>
    </row>
    <row r="37" spans="1:40" ht="9.75">
      <c r="A37" s="20" t="s">
        <v>91</v>
      </c>
      <c r="B37" s="21">
        <f>IF(B173=0,0,B180*100/B173)</f>
        <v>0</v>
      </c>
      <c r="C37" s="21">
        <f aca="true" t="shared" si="23" ref="C37:W37">IF(C173=0,0,C180*100/C173)</f>
        <v>0</v>
      </c>
      <c r="D37" s="21">
        <f t="shared" si="23"/>
        <v>7.692157994196415</v>
      </c>
      <c r="E37" s="21">
        <f t="shared" si="23"/>
        <v>0</v>
      </c>
      <c r="F37" s="21">
        <f t="shared" si="23"/>
        <v>0</v>
      </c>
      <c r="G37" s="21">
        <f t="shared" si="23"/>
        <v>0</v>
      </c>
      <c r="H37" s="21">
        <f t="shared" si="23"/>
        <v>0</v>
      </c>
      <c r="I37" s="21">
        <f t="shared" si="23"/>
        <v>0</v>
      </c>
      <c r="J37" s="21">
        <f t="shared" si="23"/>
        <v>0</v>
      </c>
      <c r="K37" s="21">
        <f t="shared" si="23"/>
        <v>0</v>
      </c>
      <c r="L37" s="21">
        <f t="shared" si="23"/>
        <v>0</v>
      </c>
      <c r="M37" s="21">
        <f t="shared" si="23"/>
        <v>0</v>
      </c>
      <c r="N37" s="21">
        <f t="shared" si="23"/>
        <v>0</v>
      </c>
      <c r="O37" s="21">
        <f t="shared" si="23"/>
        <v>0</v>
      </c>
      <c r="P37" s="21">
        <f t="shared" si="23"/>
        <v>0</v>
      </c>
      <c r="Q37" s="21">
        <f t="shared" si="23"/>
        <v>0</v>
      </c>
      <c r="R37" s="21">
        <f t="shared" si="23"/>
        <v>0</v>
      </c>
      <c r="S37" s="21">
        <f t="shared" si="23"/>
        <v>0</v>
      </c>
      <c r="T37" s="21">
        <f t="shared" si="23"/>
        <v>0</v>
      </c>
      <c r="U37" s="21">
        <f t="shared" si="23"/>
        <v>0</v>
      </c>
      <c r="V37" s="21">
        <f t="shared" si="23"/>
        <v>0</v>
      </c>
      <c r="W37" s="21">
        <f t="shared" si="23"/>
        <v>0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0"/>
    </row>
    <row r="38" spans="1:40" ht="9.75">
      <c r="A38" s="20" t="s">
        <v>92</v>
      </c>
      <c r="B38" s="21">
        <f>IF(B175=0,0,B181*100/B175)</f>
        <v>0</v>
      </c>
      <c r="C38" s="21">
        <f aca="true" t="shared" si="24" ref="C38:W38">IF(C175=0,0,C181*100/C175)</f>
        <v>0</v>
      </c>
      <c r="D38" s="21">
        <f t="shared" si="24"/>
        <v>32.21076434201715</v>
      </c>
      <c r="E38" s="21">
        <f t="shared" si="24"/>
        <v>0</v>
      </c>
      <c r="F38" s="21">
        <f t="shared" si="24"/>
        <v>0.0199725</v>
      </c>
      <c r="G38" s="21">
        <f t="shared" si="24"/>
        <v>0</v>
      </c>
      <c r="H38" s="21">
        <f t="shared" si="24"/>
        <v>0</v>
      </c>
      <c r="I38" s="21">
        <f t="shared" si="24"/>
        <v>0</v>
      </c>
      <c r="J38" s="21">
        <f t="shared" si="24"/>
        <v>0</v>
      </c>
      <c r="K38" s="21">
        <f t="shared" si="24"/>
        <v>0</v>
      </c>
      <c r="L38" s="21">
        <f t="shared" si="24"/>
        <v>0</v>
      </c>
      <c r="M38" s="21">
        <f t="shared" si="24"/>
        <v>0</v>
      </c>
      <c r="N38" s="21">
        <f t="shared" si="24"/>
        <v>0</v>
      </c>
      <c r="O38" s="21">
        <f t="shared" si="24"/>
        <v>0</v>
      </c>
      <c r="P38" s="21">
        <f t="shared" si="24"/>
        <v>0</v>
      </c>
      <c r="Q38" s="21">
        <f t="shared" si="24"/>
        <v>0</v>
      </c>
      <c r="R38" s="21">
        <f t="shared" si="24"/>
        <v>0</v>
      </c>
      <c r="S38" s="21">
        <f t="shared" si="24"/>
        <v>0</v>
      </c>
      <c r="T38" s="21">
        <f t="shared" si="24"/>
        <v>0</v>
      </c>
      <c r="U38" s="21">
        <f t="shared" si="24"/>
        <v>0</v>
      </c>
      <c r="V38" s="21">
        <f t="shared" si="24"/>
        <v>0</v>
      </c>
      <c r="W38" s="21">
        <f t="shared" si="24"/>
        <v>0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0"/>
    </row>
    <row r="39" spans="1:40" ht="9.75">
      <c r="A39" s="20" t="s">
        <v>93</v>
      </c>
      <c r="B39" s="21">
        <f>IF(+B7=0,0,+B170*100/B7)</f>
        <v>31.45417391913291</v>
      </c>
      <c r="C39" s="21">
        <f aca="true" t="shared" si="25" ref="C39:W39">IF(+C7=0,0,+C170*100/C7)</f>
        <v>21.841340782122906</v>
      </c>
      <c r="D39" s="21">
        <f t="shared" si="25"/>
        <v>14.429893280483647</v>
      </c>
      <c r="E39" s="21">
        <f t="shared" si="25"/>
        <v>21.202960673547466</v>
      </c>
      <c r="F39" s="21">
        <f t="shared" si="25"/>
        <v>31.430970610615645</v>
      </c>
      <c r="G39" s="21">
        <f t="shared" si="25"/>
        <v>53.838128800693596</v>
      </c>
      <c r="H39" s="21">
        <f t="shared" si="25"/>
        <v>51.693985581400014</v>
      </c>
      <c r="I39" s="21">
        <f t="shared" si="25"/>
        <v>41.72690278911532</v>
      </c>
      <c r="J39" s="21">
        <f t="shared" si="25"/>
        <v>26.16661144130637</v>
      </c>
      <c r="K39" s="21">
        <f t="shared" si="25"/>
        <v>37.0487452757816</v>
      </c>
      <c r="L39" s="21">
        <f t="shared" si="25"/>
        <v>39.56687783213057</v>
      </c>
      <c r="M39" s="21">
        <f t="shared" si="25"/>
        <v>46.57811522766709</v>
      </c>
      <c r="N39" s="21">
        <f t="shared" si="25"/>
        <v>42.486832067473195</v>
      </c>
      <c r="O39" s="21">
        <f t="shared" si="25"/>
        <v>48.6048452595568</v>
      </c>
      <c r="P39" s="21">
        <f t="shared" si="25"/>
        <v>37.96907952837489</v>
      </c>
      <c r="Q39" s="21">
        <f t="shared" si="25"/>
        <v>23.194509685465377</v>
      </c>
      <c r="R39" s="21">
        <f t="shared" si="25"/>
        <v>23.798024724059385</v>
      </c>
      <c r="S39" s="21">
        <f t="shared" si="25"/>
        <v>39.84654103629719</v>
      </c>
      <c r="T39" s="21">
        <f t="shared" si="25"/>
        <v>23.989494126478565</v>
      </c>
      <c r="U39" s="21">
        <f t="shared" si="25"/>
        <v>22.639725609412853</v>
      </c>
      <c r="V39" s="21">
        <f t="shared" si="25"/>
        <v>29.063732105482423</v>
      </c>
      <c r="W39" s="21">
        <f t="shared" si="25"/>
        <v>52.6468001197016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0"/>
    </row>
    <row r="40" spans="1:40" ht="9.75">
      <c r="A40" s="13" t="s">
        <v>94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0"/>
    </row>
    <row r="41" spans="1:40" s="25" customFormat="1" ht="9.75">
      <c r="A41" s="11" t="s">
        <v>95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</row>
    <row r="42" spans="1:40" s="25" customFormat="1" ht="9.75">
      <c r="A42" s="18" t="s">
        <v>96</v>
      </c>
      <c r="B42" s="26">
        <v>197384000</v>
      </c>
      <c r="C42" s="26">
        <v>285258000</v>
      </c>
      <c r="D42" s="26">
        <v>829492454</v>
      </c>
      <c r="E42" s="26">
        <v>59122400</v>
      </c>
      <c r="F42" s="26">
        <v>241734000</v>
      </c>
      <c r="G42" s="26">
        <v>19671395</v>
      </c>
      <c r="H42" s="26">
        <v>32708650</v>
      </c>
      <c r="I42" s="26">
        <v>51044000</v>
      </c>
      <c r="J42" s="26">
        <v>148744000</v>
      </c>
      <c r="K42" s="26">
        <v>45851000</v>
      </c>
      <c r="L42" s="26">
        <v>55120000</v>
      </c>
      <c r="M42" s="26">
        <v>306210300</v>
      </c>
      <c r="N42" s="26">
        <v>36127100</v>
      </c>
      <c r="O42" s="26">
        <v>27710900</v>
      </c>
      <c r="P42" s="26">
        <v>58461251</v>
      </c>
      <c r="Q42" s="26">
        <v>23360143</v>
      </c>
      <c r="R42" s="26">
        <v>57150000</v>
      </c>
      <c r="S42" s="26">
        <v>375989898</v>
      </c>
      <c r="T42" s="26">
        <v>220389550</v>
      </c>
      <c r="U42" s="26">
        <v>68034519</v>
      </c>
      <c r="V42" s="26">
        <v>132446500</v>
      </c>
      <c r="W42" s="26">
        <v>3472000</v>
      </c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</row>
    <row r="43" spans="1:40" s="25" customFormat="1" ht="9.75">
      <c r="A43" s="20" t="s">
        <v>97</v>
      </c>
      <c r="B43" s="27">
        <v>30500000</v>
      </c>
      <c r="C43" s="27">
        <v>0</v>
      </c>
      <c r="D43" s="27">
        <v>119607222</v>
      </c>
      <c r="E43" s="27">
        <v>0</v>
      </c>
      <c r="F43" s="27">
        <v>22850000</v>
      </c>
      <c r="G43" s="27">
        <v>19671395</v>
      </c>
      <c r="H43" s="27">
        <v>5285000</v>
      </c>
      <c r="I43" s="27">
        <v>0</v>
      </c>
      <c r="J43" s="27">
        <v>32100000</v>
      </c>
      <c r="K43" s="27">
        <v>0</v>
      </c>
      <c r="L43" s="27">
        <v>0</v>
      </c>
      <c r="M43" s="27">
        <v>16422300</v>
      </c>
      <c r="N43" s="27">
        <v>1050000</v>
      </c>
      <c r="O43" s="27">
        <v>0</v>
      </c>
      <c r="P43" s="27">
        <v>13620000</v>
      </c>
      <c r="Q43" s="27">
        <v>1564106</v>
      </c>
      <c r="R43" s="27">
        <v>27629000</v>
      </c>
      <c r="S43" s="27">
        <v>6574898</v>
      </c>
      <c r="T43" s="27">
        <v>21500000</v>
      </c>
      <c r="U43" s="27">
        <v>3226319</v>
      </c>
      <c r="V43" s="27">
        <v>11900000</v>
      </c>
      <c r="W43" s="27">
        <v>3472000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</row>
    <row r="44" spans="1:40" s="25" customFormat="1" ht="9.75">
      <c r="A44" s="20" t="s">
        <v>98</v>
      </c>
      <c r="B44" s="27">
        <v>166884000</v>
      </c>
      <c r="C44" s="27">
        <v>285258000</v>
      </c>
      <c r="D44" s="27">
        <v>506885232</v>
      </c>
      <c r="E44" s="27">
        <v>59122400</v>
      </c>
      <c r="F44" s="27">
        <v>204884000</v>
      </c>
      <c r="G44" s="27">
        <v>0</v>
      </c>
      <c r="H44" s="27">
        <v>27423650</v>
      </c>
      <c r="I44" s="27">
        <v>51044000</v>
      </c>
      <c r="J44" s="27">
        <v>60004000</v>
      </c>
      <c r="K44" s="27">
        <v>45851000</v>
      </c>
      <c r="L44" s="27">
        <v>55120000</v>
      </c>
      <c r="M44" s="27">
        <v>289788000</v>
      </c>
      <c r="N44" s="27">
        <v>35077100</v>
      </c>
      <c r="O44" s="27">
        <v>27710900</v>
      </c>
      <c r="P44" s="27">
        <v>44841250</v>
      </c>
      <c r="Q44" s="27">
        <v>21796037</v>
      </c>
      <c r="R44" s="27">
        <v>29521000</v>
      </c>
      <c r="S44" s="27">
        <v>369415000</v>
      </c>
      <c r="T44" s="27">
        <v>168889550</v>
      </c>
      <c r="U44" s="27">
        <v>64808200</v>
      </c>
      <c r="V44" s="27">
        <v>120546500</v>
      </c>
      <c r="W44" s="27">
        <v>0</v>
      </c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</row>
    <row r="45" spans="1:40" ht="9.75">
      <c r="A45" s="20" t="s">
        <v>99</v>
      </c>
      <c r="B45" s="21">
        <f>IF((B43+B50)=0,0,B43*100/(B43+B50))</f>
        <v>100</v>
      </c>
      <c r="C45" s="21">
        <f aca="true" t="shared" si="26" ref="C45:W45">IF((C43+C50)=0,0,C43*100/(C43+C50))</f>
        <v>0</v>
      </c>
      <c r="D45" s="21">
        <f t="shared" si="26"/>
        <v>37.075184262303964</v>
      </c>
      <c r="E45" s="21">
        <f t="shared" si="26"/>
        <v>0</v>
      </c>
      <c r="F45" s="21">
        <f t="shared" si="26"/>
        <v>62.00814111261872</v>
      </c>
      <c r="G45" s="21">
        <f t="shared" si="26"/>
        <v>100</v>
      </c>
      <c r="H45" s="21">
        <f t="shared" si="26"/>
        <v>100</v>
      </c>
      <c r="I45" s="21">
        <f t="shared" si="26"/>
        <v>0</v>
      </c>
      <c r="J45" s="21">
        <f t="shared" si="26"/>
        <v>36.173089925625426</v>
      </c>
      <c r="K45" s="21">
        <f t="shared" si="26"/>
        <v>0</v>
      </c>
      <c r="L45" s="21">
        <f t="shared" si="26"/>
        <v>0</v>
      </c>
      <c r="M45" s="21">
        <f t="shared" si="26"/>
        <v>100</v>
      </c>
      <c r="N45" s="21">
        <f t="shared" si="26"/>
        <v>100</v>
      </c>
      <c r="O45" s="21">
        <f t="shared" si="26"/>
        <v>0</v>
      </c>
      <c r="P45" s="21">
        <f t="shared" si="26"/>
        <v>100</v>
      </c>
      <c r="Q45" s="21">
        <f t="shared" si="26"/>
        <v>100</v>
      </c>
      <c r="R45" s="21">
        <f t="shared" si="26"/>
        <v>100</v>
      </c>
      <c r="S45" s="21">
        <f t="shared" si="26"/>
        <v>100</v>
      </c>
      <c r="T45" s="21">
        <f t="shared" si="26"/>
        <v>41.74757281553398</v>
      </c>
      <c r="U45" s="21">
        <f t="shared" si="26"/>
        <v>100</v>
      </c>
      <c r="V45" s="21">
        <f t="shared" si="26"/>
        <v>100</v>
      </c>
      <c r="W45" s="21">
        <f t="shared" si="26"/>
        <v>100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0"/>
    </row>
    <row r="46" spans="1:40" ht="9.75">
      <c r="A46" s="20" t="s">
        <v>100</v>
      </c>
      <c r="B46" s="21">
        <f>IF((B43+B50)=0,0,B50*100/(B43+B50))</f>
        <v>0</v>
      </c>
      <c r="C46" s="21">
        <f aca="true" t="shared" si="27" ref="C46:W46">IF((C43+C50)=0,0,C50*100/(C43+C50))</f>
        <v>0</v>
      </c>
      <c r="D46" s="21">
        <f t="shared" si="27"/>
        <v>62.924815737696036</v>
      </c>
      <c r="E46" s="21">
        <f t="shared" si="27"/>
        <v>0</v>
      </c>
      <c r="F46" s="21">
        <f t="shared" si="27"/>
        <v>37.99185888738128</v>
      </c>
      <c r="G46" s="21">
        <f t="shared" si="27"/>
        <v>0</v>
      </c>
      <c r="H46" s="21">
        <f t="shared" si="27"/>
        <v>0</v>
      </c>
      <c r="I46" s="21">
        <f t="shared" si="27"/>
        <v>0</v>
      </c>
      <c r="J46" s="21">
        <f t="shared" si="27"/>
        <v>63.826910074374574</v>
      </c>
      <c r="K46" s="21">
        <f t="shared" si="27"/>
        <v>0</v>
      </c>
      <c r="L46" s="21">
        <f t="shared" si="27"/>
        <v>0</v>
      </c>
      <c r="M46" s="21">
        <f t="shared" si="27"/>
        <v>0</v>
      </c>
      <c r="N46" s="21">
        <f t="shared" si="27"/>
        <v>0</v>
      </c>
      <c r="O46" s="21">
        <f t="shared" si="27"/>
        <v>0</v>
      </c>
      <c r="P46" s="21">
        <f t="shared" si="27"/>
        <v>0</v>
      </c>
      <c r="Q46" s="21">
        <f t="shared" si="27"/>
        <v>0</v>
      </c>
      <c r="R46" s="21">
        <f t="shared" si="27"/>
        <v>0</v>
      </c>
      <c r="S46" s="21">
        <f t="shared" si="27"/>
        <v>0</v>
      </c>
      <c r="T46" s="21">
        <f t="shared" si="27"/>
        <v>58.25242718446602</v>
      </c>
      <c r="U46" s="21">
        <f t="shared" si="27"/>
        <v>0</v>
      </c>
      <c r="V46" s="21">
        <f t="shared" si="27"/>
        <v>0</v>
      </c>
      <c r="W46" s="21">
        <f t="shared" si="27"/>
        <v>0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0"/>
    </row>
    <row r="47" spans="1:40" ht="9.75">
      <c r="A47" s="20" t="s">
        <v>101</v>
      </c>
      <c r="B47" s="21">
        <f>IF((B43+B50+B44)=0,0,B44*100/(B43+B50+B44))</f>
        <v>84.54788635350383</v>
      </c>
      <c r="C47" s="21">
        <f aca="true" t="shared" si="28" ref="C47:W47">IF((C43+C50+C44)=0,0,C44*100/(C43+C50+C44))</f>
        <v>100</v>
      </c>
      <c r="D47" s="21">
        <f t="shared" si="28"/>
        <v>61.107877420184465</v>
      </c>
      <c r="E47" s="21">
        <f t="shared" si="28"/>
        <v>100</v>
      </c>
      <c r="F47" s="21">
        <f t="shared" si="28"/>
        <v>84.75597143968163</v>
      </c>
      <c r="G47" s="21">
        <f t="shared" si="28"/>
        <v>0</v>
      </c>
      <c r="H47" s="21">
        <f t="shared" si="28"/>
        <v>83.84219464881613</v>
      </c>
      <c r="I47" s="21">
        <f t="shared" si="28"/>
        <v>100</v>
      </c>
      <c r="J47" s="21">
        <f t="shared" si="28"/>
        <v>40.34045070725542</v>
      </c>
      <c r="K47" s="21">
        <f t="shared" si="28"/>
        <v>100</v>
      </c>
      <c r="L47" s="21">
        <f t="shared" si="28"/>
        <v>100</v>
      </c>
      <c r="M47" s="21">
        <f t="shared" si="28"/>
        <v>94.63692109638376</v>
      </c>
      <c r="N47" s="21">
        <f t="shared" si="28"/>
        <v>97.09359455920901</v>
      </c>
      <c r="O47" s="21">
        <f t="shared" si="28"/>
        <v>100</v>
      </c>
      <c r="P47" s="21">
        <f t="shared" si="28"/>
        <v>76.70251662425966</v>
      </c>
      <c r="Q47" s="21">
        <f t="shared" si="28"/>
        <v>93.30438174115629</v>
      </c>
      <c r="R47" s="21">
        <f t="shared" si="28"/>
        <v>51.655293088363955</v>
      </c>
      <c r="S47" s="21">
        <f t="shared" si="28"/>
        <v>98.25130993280038</v>
      </c>
      <c r="T47" s="21">
        <f t="shared" si="28"/>
        <v>76.63228587743838</v>
      </c>
      <c r="U47" s="21">
        <f t="shared" si="28"/>
        <v>95.25782051902212</v>
      </c>
      <c r="V47" s="21">
        <f t="shared" si="28"/>
        <v>91.01524011582035</v>
      </c>
      <c r="W47" s="21">
        <f t="shared" si="28"/>
        <v>0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0"/>
    </row>
    <row r="48" spans="1:40" ht="9.75">
      <c r="A48" s="11" t="s">
        <v>102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0"/>
    </row>
    <row r="49" spans="1:40" ht="9.75">
      <c r="A49" s="18" t="s">
        <v>103</v>
      </c>
      <c r="B49" s="26">
        <v>0</v>
      </c>
      <c r="C49" s="26">
        <v>947700000</v>
      </c>
      <c r="D49" s="26">
        <v>703000000</v>
      </c>
      <c r="E49" s="26">
        <v>0</v>
      </c>
      <c r="F49" s="26">
        <v>43053000</v>
      </c>
      <c r="G49" s="26">
        <v>4100000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8113730</v>
      </c>
      <c r="O49" s="26">
        <v>62466</v>
      </c>
      <c r="P49" s="26">
        <v>0</v>
      </c>
      <c r="Q49" s="26">
        <v>0</v>
      </c>
      <c r="R49" s="26">
        <v>0</v>
      </c>
      <c r="S49" s="26">
        <v>32158000</v>
      </c>
      <c r="T49" s="26">
        <v>104000000</v>
      </c>
      <c r="U49" s="26">
        <v>38702000</v>
      </c>
      <c r="V49" s="26">
        <v>0</v>
      </c>
      <c r="W49" s="26">
        <v>178212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0"/>
    </row>
    <row r="50" spans="1:40" ht="9.75">
      <c r="A50" s="20" t="s">
        <v>104</v>
      </c>
      <c r="B50" s="27">
        <v>0</v>
      </c>
      <c r="C50" s="27">
        <v>0</v>
      </c>
      <c r="D50" s="27">
        <v>203000000</v>
      </c>
      <c r="E50" s="27">
        <v>0</v>
      </c>
      <c r="F50" s="27">
        <v>14000000</v>
      </c>
      <c r="G50" s="27">
        <v>0</v>
      </c>
      <c r="H50" s="27">
        <v>0</v>
      </c>
      <c r="I50" s="27">
        <v>0</v>
      </c>
      <c r="J50" s="27">
        <v>56640000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30000000</v>
      </c>
      <c r="U50" s="27">
        <v>0</v>
      </c>
      <c r="V50" s="27">
        <v>0</v>
      </c>
      <c r="W50" s="27">
        <v>0</v>
      </c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0"/>
    </row>
    <row r="51" spans="1:40" ht="9.75">
      <c r="A51" s="20" t="s">
        <v>105</v>
      </c>
      <c r="B51" s="27">
        <v>199965</v>
      </c>
      <c r="C51" s="27">
        <v>110500000</v>
      </c>
      <c r="D51" s="27">
        <v>185541538</v>
      </c>
      <c r="E51" s="27">
        <v>1000000</v>
      </c>
      <c r="F51" s="27">
        <v>16500000</v>
      </c>
      <c r="G51" s="27">
        <v>100000</v>
      </c>
      <c r="H51" s="27">
        <v>60000</v>
      </c>
      <c r="I51" s="27">
        <v>336117</v>
      </c>
      <c r="J51" s="27">
        <v>60598117</v>
      </c>
      <c r="K51" s="27">
        <v>930000</v>
      </c>
      <c r="L51" s="27">
        <v>479250</v>
      </c>
      <c r="M51" s="27">
        <v>500000</v>
      </c>
      <c r="N51" s="27">
        <v>15729983</v>
      </c>
      <c r="O51" s="27">
        <v>300000</v>
      </c>
      <c r="P51" s="27">
        <v>1938000</v>
      </c>
      <c r="Q51" s="27">
        <v>1300</v>
      </c>
      <c r="R51" s="27">
        <v>250000</v>
      </c>
      <c r="S51" s="27">
        <v>12010000</v>
      </c>
      <c r="T51" s="27">
        <v>31000000</v>
      </c>
      <c r="U51" s="27">
        <v>7241202</v>
      </c>
      <c r="V51" s="27">
        <v>0</v>
      </c>
      <c r="W51" s="27">
        <v>0</v>
      </c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0"/>
    </row>
    <row r="52" spans="1:40" ht="9.75">
      <c r="A52" s="20" t="s">
        <v>106</v>
      </c>
      <c r="B52" s="21">
        <f>IF(B49=0,0,B51*100/B49)</f>
        <v>0</v>
      </c>
      <c r="C52" s="21">
        <f aca="true" t="shared" si="29" ref="C52:W52">IF(C49=0,0,C51*100/C49)</f>
        <v>11.659807956104252</v>
      </c>
      <c r="D52" s="21">
        <f t="shared" si="29"/>
        <v>26.392821906116644</v>
      </c>
      <c r="E52" s="21">
        <f t="shared" si="29"/>
        <v>0</v>
      </c>
      <c r="F52" s="21">
        <f t="shared" si="29"/>
        <v>38.32485541077277</v>
      </c>
      <c r="G52" s="21">
        <f t="shared" si="29"/>
        <v>2.4390243902439024</v>
      </c>
      <c r="H52" s="21">
        <f t="shared" si="29"/>
        <v>0</v>
      </c>
      <c r="I52" s="21">
        <f t="shared" si="29"/>
        <v>0</v>
      </c>
      <c r="J52" s="21">
        <f t="shared" si="29"/>
        <v>0</v>
      </c>
      <c r="K52" s="21">
        <f t="shared" si="29"/>
        <v>0</v>
      </c>
      <c r="L52" s="21">
        <f t="shared" si="29"/>
        <v>0</v>
      </c>
      <c r="M52" s="21">
        <f t="shared" si="29"/>
        <v>0</v>
      </c>
      <c r="N52" s="21">
        <f t="shared" si="29"/>
        <v>193.86870157128718</v>
      </c>
      <c r="O52" s="21">
        <f t="shared" si="29"/>
        <v>480.2612621265969</v>
      </c>
      <c r="P52" s="21">
        <f t="shared" si="29"/>
        <v>0</v>
      </c>
      <c r="Q52" s="21">
        <f t="shared" si="29"/>
        <v>0</v>
      </c>
      <c r="R52" s="21">
        <f t="shared" si="29"/>
        <v>0</v>
      </c>
      <c r="S52" s="21">
        <f t="shared" si="29"/>
        <v>37.346849928478136</v>
      </c>
      <c r="T52" s="21">
        <f t="shared" si="29"/>
        <v>29.807692307692307</v>
      </c>
      <c r="U52" s="21">
        <f t="shared" si="29"/>
        <v>18.710149346287015</v>
      </c>
      <c r="V52" s="21">
        <f t="shared" si="29"/>
        <v>0</v>
      </c>
      <c r="W52" s="21">
        <f t="shared" si="29"/>
        <v>0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0"/>
    </row>
    <row r="53" spans="1:40" ht="9.75">
      <c r="A53" s="20" t="s">
        <v>107</v>
      </c>
      <c r="B53" s="21">
        <f>IF(B91=0,0,B51*100/B91)</f>
        <v>0.022416841262487847</v>
      </c>
      <c r="C53" s="21">
        <f aca="true" t="shared" si="30" ref="C53:W53">IF(C91=0,0,C51*100/C91)</f>
        <v>1.8089670945799612</v>
      </c>
      <c r="D53" s="21">
        <f t="shared" si="30"/>
        <v>1.783929918691198</v>
      </c>
      <c r="E53" s="21">
        <f t="shared" si="30"/>
        <v>0.156492448370833</v>
      </c>
      <c r="F53" s="21">
        <f t="shared" si="30"/>
        <v>1.0825798468247934</v>
      </c>
      <c r="G53" s="21">
        <f t="shared" si="30"/>
        <v>0.13893906132770167</v>
      </c>
      <c r="H53" s="21">
        <f t="shared" si="30"/>
        <v>0.017750237298484885</v>
      </c>
      <c r="I53" s="21">
        <f t="shared" si="30"/>
        <v>0.055425799436359835</v>
      </c>
      <c r="J53" s="21">
        <f t="shared" si="30"/>
        <v>4.585317047139068</v>
      </c>
      <c r="K53" s="21">
        <f t="shared" si="30"/>
        <v>0.12937132491538697</v>
      </c>
      <c r="L53" s="21">
        <f t="shared" si="30"/>
        <v>0</v>
      </c>
      <c r="M53" s="21">
        <f t="shared" si="30"/>
        <v>0.019795430286046755</v>
      </c>
      <c r="N53" s="21">
        <f t="shared" si="30"/>
        <v>1.9448482093540633</v>
      </c>
      <c r="O53" s="21">
        <f t="shared" si="30"/>
        <v>0.08369161037552679</v>
      </c>
      <c r="P53" s="21">
        <f t="shared" si="30"/>
        <v>0.17671014504896648</v>
      </c>
      <c r="Q53" s="21">
        <f t="shared" si="30"/>
        <v>0.0003359977498282386</v>
      </c>
      <c r="R53" s="21">
        <f t="shared" si="30"/>
        <v>0.025765648188245987</v>
      </c>
      <c r="S53" s="21">
        <f t="shared" si="30"/>
        <v>0.4618539764627523</v>
      </c>
      <c r="T53" s="21">
        <f t="shared" si="30"/>
        <v>0.6164001552890946</v>
      </c>
      <c r="U53" s="21">
        <f t="shared" si="30"/>
        <v>0.745135257107557</v>
      </c>
      <c r="V53" s="21">
        <f t="shared" si="30"/>
        <v>0</v>
      </c>
      <c r="W53" s="21">
        <f t="shared" si="30"/>
        <v>0</v>
      </c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0"/>
    </row>
    <row r="54" spans="1:40" ht="9.75">
      <c r="A54" s="20" t="s">
        <v>108</v>
      </c>
      <c r="B54" s="21">
        <f>IF(B8=0,0,B51*100/B8)</f>
        <v>0.04198958767837582</v>
      </c>
      <c r="C54" s="21">
        <f aca="true" t="shared" si="31" ref="C54:W54">IF(C8=0,0,C51*100/C8)</f>
        <v>4.632415910961026</v>
      </c>
      <c r="D54" s="21">
        <f t="shared" si="31"/>
        <v>3.887695995210103</v>
      </c>
      <c r="E54" s="21">
        <f t="shared" si="31"/>
        <v>0.43669530756131725</v>
      </c>
      <c r="F54" s="21">
        <f t="shared" si="31"/>
        <v>1.9219198601211351</v>
      </c>
      <c r="G54" s="21">
        <f t="shared" si="31"/>
        <v>0.03306492625944461</v>
      </c>
      <c r="H54" s="21">
        <f t="shared" si="31"/>
        <v>0.040347425765645525</v>
      </c>
      <c r="I54" s="21">
        <f t="shared" si="31"/>
        <v>0.16778727103743163</v>
      </c>
      <c r="J54" s="21">
        <f t="shared" si="31"/>
        <v>8.060437468564897</v>
      </c>
      <c r="K54" s="21">
        <f t="shared" si="31"/>
        <v>0.1990399000092029</v>
      </c>
      <c r="L54" s="21">
        <f t="shared" si="31"/>
        <v>0.14351234198954263</v>
      </c>
      <c r="M54" s="21">
        <f t="shared" si="31"/>
        <v>0.05666354468667777</v>
      </c>
      <c r="N54" s="21">
        <f t="shared" si="31"/>
        <v>4.219501777698407</v>
      </c>
      <c r="O54" s="21">
        <f t="shared" si="31"/>
        <v>0.16583756636024768</v>
      </c>
      <c r="P54" s="21">
        <f t="shared" si="31"/>
        <v>0.7356611555346355</v>
      </c>
      <c r="Q54" s="21">
        <f t="shared" si="31"/>
        <v>0.00045983222603846813</v>
      </c>
      <c r="R54" s="21">
        <f t="shared" si="31"/>
        <v>0.1395954684139344</v>
      </c>
      <c r="S54" s="21">
        <f t="shared" si="31"/>
        <v>3.1959253947007777</v>
      </c>
      <c r="T54" s="21">
        <f t="shared" si="31"/>
        <v>0.9938833459681609</v>
      </c>
      <c r="U54" s="21">
        <f t="shared" si="31"/>
        <v>1.8179842878569596</v>
      </c>
      <c r="V54" s="21">
        <f t="shared" si="31"/>
        <v>0</v>
      </c>
      <c r="W54" s="21">
        <f t="shared" si="31"/>
        <v>0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0"/>
    </row>
    <row r="55" spans="1:40" ht="9.75">
      <c r="A55" s="20" t="s">
        <v>109</v>
      </c>
      <c r="B55" s="21">
        <f>IF(B91=0,0,B49*100/B91)</f>
        <v>0</v>
      </c>
      <c r="C55" s="21">
        <f aca="true" t="shared" si="32" ref="C55:W55">IF(C91=0,0,C49*100/C91)</f>
        <v>15.51455308175049</v>
      </c>
      <c r="D55" s="21">
        <f t="shared" si="32"/>
        <v>6.759148093511612</v>
      </c>
      <c r="E55" s="21">
        <f t="shared" si="32"/>
        <v>0</v>
      </c>
      <c r="F55" s="21">
        <f t="shared" si="32"/>
        <v>2.8247460694150197</v>
      </c>
      <c r="G55" s="21">
        <f t="shared" si="32"/>
        <v>5.696501514435768</v>
      </c>
      <c r="H55" s="21">
        <f t="shared" si="32"/>
        <v>0</v>
      </c>
      <c r="I55" s="21">
        <f t="shared" si="32"/>
        <v>0</v>
      </c>
      <c r="J55" s="21">
        <f t="shared" si="32"/>
        <v>0</v>
      </c>
      <c r="K55" s="21">
        <f t="shared" si="32"/>
        <v>0</v>
      </c>
      <c r="L55" s="21">
        <f t="shared" si="32"/>
        <v>0</v>
      </c>
      <c r="M55" s="21">
        <f t="shared" si="32"/>
        <v>0</v>
      </c>
      <c r="N55" s="21">
        <f t="shared" si="32"/>
        <v>1.0031780238848538</v>
      </c>
      <c r="O55" s="21">
        <f t="shared" si="32"/>
        <v>0.017426267112392188</v>
      </c>
      <c r="P55" s="21">
        <f t="shared" si="32"/>
        <v>0</v>
      </c>
      <c r="Q55" s="21">
        <f t="shared" si="32"/>
        <v>0</v>
      </c>
      <c r="R55" s="21">
        <f t="shared" si="32"/>
        <v>0</v>
      </c>
      <c r="S55" s="21">
        <f t="shared" si="32"/>
        <v>1.2366611303155028</v>
      </c>
      <c r="T55" s="21">
        <f t="shared" si="32"/>
        <v>2.067923101615027</v>
      </c>
      <c r="U55" s="21">
        <f t="shared" si="32"/>
        <v>3.982519023854972</v>
      </c>
      <c r="V55" s="21">
        <f t="shared" si="32"/>
        <v>0</v>
      </c>
      <c r="W55" s="21">
        <f t="shared" si="32"/>
        <v>0.6063973676912686</v>
      </c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/>
    </row>
    <row r="56" spans="1:40" ht="9.75">
      <c r="A56" s="20" t="s">
        <v>110</v>
      </c>
      <c r="B56" s="21">
        <f>IF(+(B7-B165)=0,0,+B51*100/(B7-B165))</f>
        <v>0.17179043276816272</v>
      </c>
      <c r="C56" s="21">
        <f aca="true" t="shared" si="33" ref="C56:W56">IF(+(C7-C165)=0,0,+C51*100/(C7-C165))</f>
        <v>9.508541768313409</v>
      </c>
      <c r="D56" s="21">
        <f t="shared" si="33"/>
        <v>4.552034621400015</v>
      </c>
      <c r="E56" s="21">
        <f t="shared" si="33"/>
        <v>0.6528332902778898</v>
      </c>
      <c r="F56" s="21">
        <f t="shared" si="33"/>
        <v>4.728910206879791</v>
      </c>
      <c r="G56" s="21">
        <f t="shared" si="33"/>
        <v>5.714285714285714</v>
      </c>
      <c r="H56" s="21">
        <f t="shared" si="33"/>
        <v>0.23665072955475744</v>
      </c>
      <c r="I56" s="21">
        <f t="shared" si="33"/>
        <v>0.335488191128486</v>
      </c>
      <c r="J56" s="21">
        <f t="shared" si="33"/>
        <v>8.97123373048038</v>
      </c>
      <c r="K56" s="21">
        <f t="shared" si="33"/>
        <v>0.24489795918367346</v>
      </c>
      <c r="L56" s="21">
        <f t="shared" si="33"/>
        <v>0.2853900057640742</v>
      </c>
      <c r="M56" s="21">
        <f t="shared" si="33"/>
        <v>22.63881669621787</v>
      </c>
      <c r="N56" s="21">
        <f t="shared" si="33"/>
        <v>4.801230066094574</v>
      </c>
      <c r="O56" s="21">
        <f t="shared" si="33"/>
        <v>0.3564123349034207</v>
      </c>
      <c r="P56" s="21">
        <f t="shared" si="33"/>
        <v>2.7874063313532873</v>
      </c>
      <c r="Q56" s="21">
        <f t="shared" si="33"/>
        <v>0.000614509992402813</v>
      </c>
      <c r="R56" s="21">
        <f t="shared" si="33"/>
        <v>1.1931569300129463</v>
      </c>
      <c r="S56" s="21">
        <f t="shared" si="33"/>
        <v>327.24795640326977</v>
      </c>
      <c r="T56" s="21">
        <f t="shared" si="33"/>
        <v>1.3411019040499774</v>
      </c>
      <c r="U56" s="21">
        <f t="shared" si="33"/>
        <v>2.5009128889026915</v>
      </c>
      <c r="V56" s="21">
        <f t="shared" si="33"/>
        <v>0</v>
      </c>
      <c r="W56" s="21">
        <f t="shared" si="33"/>
        <v>0</v>
      </c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0"/>
    </row>
    <row r="57" spans="1:40" ht="9.75">
      <c r="A57" s="20" t="s">
        <v>111</v>
      </c>
      <c r="B57" s="21">
        <f>IF(+(B42-B44-B187)=0,0,+B193*100/(B42-B44-B187))</f>
        <v>0</v>
      </c>
      <c r="C57" s="21">
        <f aca="true" t="shared" si="34" ref="C57:W57">IF(+(C42-C44-C187)=0,0,+C193*100/(C42-C44-C187))</f>
        <v>0</v>
      </c>
      <c r="D57" s="21">
        <f t="shared" si="34"/>
        <v>24.797956940963957</v>
      </c>
      <c r="E57" s="21">
        <f t="shared" si="34"/>
        <v>0</v>
      </c>
      <c r="F57" s="21">
        <f t="shared" si="34"/>
        <v>37.99185888738128</v>
      </c>
      <c r="G57" s="21">
        <f t="shared" si="34"/>
        <v>0</v>
      </c>
      <c r="H57" s="21">
        <f t="shared" si="34"/>
        <v>0</v>
      </c>
      <c r="I57" s="21">
        <f t="shared" si="34"/>
        <v>0</v>
      </c>
      <c r="J57" s="21">
        <f t="shared" si="34"/>
        <v>0</v>
      </c>
      <c r="K57" s="21">
        <f t="shared" si="34"/>
        <v>0</v>
      </c>
      <c r="L57" s="21">
        <f t="shared" si="34"/>
        <v>0</v>
      </c>
      <c r="M57" s="21">
        <f t="shared" si="34"/>
        <v>0</v>
      </c>
      <c r="N57" s="21">
        <f t="shared" si="34"/>
        <v>0</v>
      </c>
      <c r="O57" s="21">
        <f t="shared" si="34"/>
        <v>0</v>
      </c>
      <c r="P57" s="21">
        <f t="shared" si="34"/>
        <v>0</v>
      </c>
      <c r="Q57" s="21">
        <f t="shared" si="34"/>
        <v>0</v>
      </c>
      <c r="R57" s="21">
        <f t="shared" si="34"/>
        <v>0</v>
      </c>
      <c r="S57" s="21">
        <f t="shared" si="34"/>
        <v>0</v>
      </c>
      <c r="T57" s="21">
        <f t="shared" si="34"/>
        <v>58.25242718446602</v>
      </c>
      <c r="U57" s="21">
        <f t="shared" si="34"/>
        <v>0</v>
      </c>
      <c r="V57" s="21">
        <f t="shared" si="34"/>
        <v>0</v>
      </c>
      <c r="W57" s="21">
        <f t="shared" si="34"/>
        <v>0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0"/>
    </row>
    <row r="58" spans="1:40" ht="9.75">
      <c r="A58" s="20" t="s">
        <v>112</v>
      </c>
      <c r="B58" s="21">
        <f>IF(B188=0,0,B49*100/B188)</f>
        <v>0</v>
      </c>
      <c r="C58" s="21">
        <f aca="true" t="shared" si="35" ref="C58:W58">IF(C188=0,0,C49*100/C188)</f>
        <v>17.075781385530963</v>
      </c>
      <c r="D58" s="21">
        <f t="shared" si="35"/>
        <v>6.761418863069823</v>
      </c>
      <c r="E58" s="21">
        <f t="shared" si="35"/>
        <v>0</v>
      </c>
      <c r="F58" s="21">
        <f t="shared" si="35"/>
        <v>2.531871125272135</v>
      </c>
      <c r="G58" s="21">
        <f t="shared" si="35"/>
        <v>5.929654055304871</v>
      </c>
      <c r="H58" s="21">
        <f t="shared" si="35"/>
        <v>0</v>
      </c>
      <c r="I58" s="21">
        <f t="shared" si="35"/>
        <v>0</v>
      </c>
      <c r="J58" s="21">
        <f t="shared" si="35"/>
        <v>0</v>
      </c>
      <c r="K58" s="21">
        <f t="shared" si="35"/>
        <v>0</v>
      </c>
      <c r="L58" s="21">
        <f t="shared" si="35"/>
        <v>0</v>
      </c>
      <c r="M58" s="21">
        <f t="shared" si="35"/>
        <v>0</v>
      </c>
      <c r="N58" s="21">
        <f t="shared" si="35"/>
        <v>2.385682853198045</v>
      </c>
      <c r="O58" s="21">
        <f t="shared" si="35"/>
        <v>0.017937212210917586</v>
      </c>
      <c r="P58" s="21">
        <f t="shared" si="35"/>
        <v>0</v>
      </c>
      <c r="Q58" s="21">
        <f t="shared" si="35"/>
        <v>0</v>
      </c>
      <c r="R58" s="21">
        <f t="shared" si="35"/>
        <v>0</v>
      </c>
      <c r="S58" s="21">
        <f t="shared" si="35"/>
        <v>1.3461256713256562</v>
      </c>
      <c r="T58" s="21">
        <f t="shared" si="35"/>
        <v>2.18168636142948</v>
      </c>
      <c r="U58" s="21">
        <f t="shared" si="35"/>
        <v>4.633960023084788</v>
      </c>
      <c r="V58" s="21">
        <f t="shared" si="35"/>
        <v>0</v>
      </c>
      <c r="W58" s="21">
        <f t="shared" si="35"/>
        <v>1.1127920507788644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0"/>
    </row>
    <row r="59" spans="1:40" ht="9.75">
      <c r="A59" s="20" t="s">
        <v>113</v>
      </c>
      <c r="B59" s="28">
        <f>IF(B190=0,0,B189/B190)</f>
        <v>2.0898240515331317</v>
      </c>
      <c r="C59" s="28">
        <f aca="true" t="shared" si="36" ref="C59:W59">IF(C190=0,0,C189/C190)</f>
        <v>1.823152409758704</v>
      </c>
      <c r="D59" s="28">
        <f t="shared" si="36"/>
        <v>1.8036172009593623</v>
      </c>
      <c r="E59" s="28">
        <f t="shared" si="36"/>
        <v>1.4158725042630895</v>
      </c>
      <c r="F59" s="28">
        <f t="shared" si="36"/>
        <v>6.231137969886306</v>
      </c>
      <c r="G59" s="28">
        <f t="shared" si="36"/>
        <v>2.575862068965517</v>
      </c>
      <c r="H59" s="28">
        <f t="shared" si="36"/>
        <v>4.3583615182656175</v>
      </c>
      <c r="I59" s="28">
        <f t="shared" si="36"/>
        <v>0.23086457531458462</v>
      </c>
      <c r="J59" s="28">
        <f t="shared" si="36"/>
        <v>1.2879656529601673</v>
      </c>
      <c r="K59" s="28">
        <f t="shared" si="36"/>
        <v>1.5012237272302662</v>
      </c>
      <c r="L59" s="28">
        <f t="shared" si="36"/>
        <v>2.7</v>
      </c>
      <c r="M59" s="28">
        <f t="shared" si="36"/>
        <v>1.090855808925541</v>
      </c>
      <c r="N59" s="28">
        <f t="shared" si="36"/>
        <v>0.4246891449574528</v>
      </c>
      <c r="O59" s="28">
        <f t="shared" si="36"/>
        <v>0.993380327651378</v>
      </c>
      <c r="P59" s="28">
        <f t="shared" si="36"/>
        <v>7.967111687607827</v>
      </c>
      <c r="Q59" s="28">
        <f t="shared" si="36"/>
        <v>1.231546810821173</v>
      </c>
      <c r="R59" s="28">
        <f t="shared" si="36"/>
        <v>0.6132180822926911</v>
      </c>
      <c r="S59" s="28">
        <f t="shared" si="36"/>
        <v>0.36193925373065816</v>
      </c>
      <c r="T59" s="28">
        <f t="shared" si="36"/>
        <v>0.6414229216916438</v>
      </c>
      <c r="U59" s="28">
        <f t="shared" si="36"/>
        <v>0.38887121544511005</v>
      </c>
      <c r="V59" s="28">
        <f t="shared" si="36"/>
        <v>3.4448014128834537</v>
      </c>
      <c r="W59" s="28">
        <f t="shared" si="36"/>
        <v>1.0299639957580973</v>
      </c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0"/>
    </row>
    <row r="60" spans="1:40" ht="9.75">
      <c r="A60" s="20" t="s">
        <v>114</v>
      </c>
      <c r="B60" s="28">
        <f>IF(B190=0,0,B191/B190)</f>
        <v>0.1280818471515626</v>
      </c>
      <c r="C60" s="28">
        <f aca="true" t="shared" si="37" ref="C60:W60">IF(C190=0,0,C191/C190)</f>
        <v>0.2085088644793205</v>
      </c>
      <c r="D60" s="28">
        <f t="shared" si="37"/>
        <v>0.8953133128399149</v>
      </c>
      <c r="E60" s="28">
        <f t="shared" si="37"/>
        <v>0.2889583698619383</v>
      </c>
      <c r="F60" s="28">
        <f t="shared" si="37"/>
        <v>0.8194202601659326</v>
      </c>
      <c r="G60" s="28">
        <f t="shared" si="37"/>
        <v>2.420689655172414</v>
      </c>
      <c r="H60" s="28">
        <f t="shared" si="37"/>
        <v>2.041030798174224</v>
      </c>
      <c r="I60" s="28">
        <f t="shared" si="37"/>
        <v>0.0013100476224455818</v>
      </c>
      <c r="J60" s="28">
        <f t="shared" si="37"/>
        <v>0.5120566677489979</v>
      </c>
      <c r="K60" s="28">
        <f t="shared" si="37"/>
        <v>0.012297991592713685</v>
      </c>
      <c r="L60" s="28">
        <f t="shared" si="37"/>
        <v>0</v>
      </c>
      <c r="M60" s="28">
        <f t="shared" si="37"/>
        <v>0.9716058867268823</v>
      </c>
      <c r="N60" s="28">
        <f t="shared" si="37"/>
        <v>0</v>
      </c>
      <c r="O60" s="28">
        <f t="shared" si="37"/>
        <v>0.005054336050033344</v>
      </c>
      <c r="P60" s="28">
        <f t="shared" si="37"/>
        <v>6.0650815029225065</v>
      </c>
      <c r="Q60" s="28">
        <f t="shared" si="37"/>
        <v>0.05661747701089264</v>
      </c>
      <c r="R60" s="28">
        <f t="shared" si="37"/>
        <v>0.5877489606639212</v>
      </c>
      <c r="S60" s="28">
        <f t="shared" si="37"/>
        <v>0.15356862529090182</v>
      </c>
      <c r="T60" s="28">
        <f t="shared" si="37"/>
        <v>0.15012025826825706</v>
      </c>
      <c r="U60" s="28">
        <f t="shared" si="37"/>
        <v>0.026674146074411268</v>
      </c>
      <c r="V60" s="28">
        <f t="shared" si="37"/>
        <v>0.7515905256544085</v>
      </c>
      <c r="W60" s="28">
        <f t="shared" si="37"/>
        <v>1.001328856774668</v>
      </c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/>
    </row>
    <row r="61" spans="1:40" ht="9.75">
      <c r="A61" s="20" t="s">
        <v>115</v>
      </c>
      <c r="B61" s="21">
        <f>IF(B7=0,0,(B178+B183)*100/B7)</f>
        <v>9.839375918831223</v>
      </c>
      <c r="C61" s="21">
        <f aca="true" t="shared" si="38" ref="C61:W61">IF(C7=0,0,(C178+C183)*100/C7)</f>
        <v>37.05307262569833</v>
      </c>
      <c r="D61" s="21">
        <f t="shared" si="38"/>
        <v>11.445433360006218</v>
      </c>
      <c r="E61" s="21">
        <f t="shared" si="38"/>
        <v>19.206064385031993</v>
      </c>
      <c r="F61" s="21">
        <f t="shared" si="38"/>
        <v>18.482267786142817</v>
      </c>
      <c r="G61" s="21">
        <f t="shared" si="38"/>
        <v>4.577505350527777</v>
      </c>
      <c r="H61" s="21">
        <f t="shared" si="38"/>
        <v>8.80199481741936</v>
      </c>
      <c r="I61" s="21">
        <f t="shared" si="38"/>
        <v>6.229429318720882</v>
      </c>
      <c r="J61" s="21">
        <f t="shared" si="38"/>
        <v>11.390464861496397</v>
      </c>
      <c r="K61" s="21">
        <f t="shared" si="38"/>
        <v>10.279617350893902</v>
      </c>
      <c r="L61" s="21">
        <f t="shared" si="38"/>
        <v>9.586994041068397</v>
      </c>
      <c r="M61" s="21">
        <f t="shared" si="38"/>
        <v>54.91136775949463</v>
      </c>
      <c r="N61" s="21">
        <f t="shared" si="38"/>
        <v>9.147620133880096</v>
      </c>
      <c r="O61" s="21">
        <f t="shared" si="38"/>
        <v>15.409123955506969</v>
      </c>
      <c r="P61" s="21">
        <f t="shared" si="38"/>
        <v>12.241828565524955</v>
      </c>
      <c r="Q61" s="21">
        <f t="shared" si="38"/>
        <v>8.848058863395371</v>
      </c>
      <c r="R61" s="21">
        <f t="shared" si="38"/>
        <v>19.1236842893101</v>
      </c>
      <c r="S61" s="21">
        <f t="shared" si="38"/>
        <v>11.840409093158973</v>
      </c>
      <c r="T61" s="21">
        <f t="shared" si="38"/>
        <v>16.142856128127423</v>
      </c>
      <c r="U61" s="21">
        <f t="shared" si="38"/>
        <v>11.910342800626077</v>
      </c>
      <c r="V61" s="21">
        <f t="shared" si="38"/>
        <v>15.74140704843777</v>
      </c>
      <c r="W61" s="21">
        <f t="shared" si="38"/>
        <v>2.6791104674775026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0"/>
    </row>
    <row r="62" spans="1:40" ht="9.75">
      <c r="A62" s="20" t="s">
        <v>116</v>
      </c>
      <c r="B62" s="28">
        <f>IF(+(B182+B195)=0,0,+(B7-B165)/(B182+B195))</f>
        <v>8.573012224955082</v>
      </c>
      <c r="C62" s="28">
        <f aca="true" t="shared" si="39" ref="C62:W62">IF(+(C182+C195)=0,0,+(C7-C165)/(C182+C195))</f>
        <v>77.16553784860558</v>
      </c>
      <c r="D62" s="28">
        <f t="shared" si="39"/>
        <v>11.470022486545343</v>
      </c>
      <c r="E62" s="28">
        <f t="shared" si="39"/>
        <v>41.96665620092471</v>
      </c>
      <c r="F62" s="28">
        <f t="shared" si="39"/>
        <v>8.420048337664891</v>
      </c>
      <c r="G62" s="28">
        <f t="shared" si="39"/>
        <v>1.1666666666666667</v>
      </c>
      <c r="H62" s="28">
        <f t="shared" si="39"/>
        <v>6.852383783783784</v>
      </c>
      <c r="I62" s="28">
        <f t="shared" si="39"/>
        <v>891.0460075775094</v>
      </c>
      <c r="J62" s="28">
        <f t="shared" si="39"/>
        <v>6.438358687529548</v>
      </c>
      <c r="K62" s="28">
        <f t="shared" si="39"/>
        <v>69.04545454545455</v>
      </c>
      <c r="L62" s="28">
        <f t="shared" si="39"/>
        <v>222.14474032330608</v>
      </c>
      <c r="M62" s="28">
        <f t="shared" si="39"/>
        <v>0</v>
      </c>
      <c r="N62" s="28">
        <f t="shared" si="39"/>
        <v>54.39729378362224</v>
      </c>
      <c r="O62" s="28">
        <f t="shared" si="39"/>
        <v>12.150327445549403</v>
      </c>
      <c r="P62" s="28">
        <f t="shared" si="39"/>
        <v>5.26719696969697</v>
      </c>
      <c r="Q62" s="28">
        <f t="shared" si="39"/>
        <v>33.16406763410438</v>
      </c>
      <c r="R62" s="28">
        <f t="shared" si="39"/>
        <v>13.517947096774193</v>
      </c>
      <c r="S62" s="28">
        <f t="shared" si="39"/>
        <v>0.12147491063153713</v>
      </c>
      <c r="T62" s="28">
        <f t="shared" si="39"/>
        <v>38.35211952793849</v>
      </c>
      <c r="U62" s="28">
        <f t="shared" si="39"/>
        <v>8.134953837588485</v>
      </c>
      <c r="V62" s="28">
        <f t="shared" si="39"/>
        <v>31.021785187797594</v>
      </c>
      <c r="W62" s="28">
        <f t="shared" si="39"/>
        <v>1.0453781512605043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0"/>
    </row>
    <row r="63" spans="1:40" ht="9.75">
      <c r="A63" s="11" t="s">
        <v>117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0"/>
    </row>
    <row r="64" spans="1:40" ht="9.75">
      <c r="A64" s="13" t="s">
        <v>118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0"/>
    </row>
    <row r="65" spans="1:40" ht="9.75">
      <c r="A65" s="11" t="s">
        <v>119</v>
      </c>
      <c r="B65" s="15">
        <v>105400000</v>
      </c>
      <c r="C65" s="15">
        <v>205758000</v>
      </c>
      <c r="D65" s="15">
        <v>363557001</v>
      </c>
      <c r="E65" s="15">
        <v>48622400</v>
      </c>
      <c r="F65" s="15">
        <v>155912000</v>
      </c>
      <c r="G65" s="15">
        <v>0</v>
      </c>
      <c r="H65" s="15">
        <v>0</v>
      </c>
      <c r="I65" s="15">
        <v>0</v>
      </c>
      <c r="J65" s="15">
        <v>17000000</v>
      </c>
      <c r="K65" s="15">
        <v>10000000</v>
      </c>
      <c r="L65" s="15">
        <v>11534900</v>
      </c>
      <c r="M65" s="15">
        <v>291248000</v>
      </c>
      <c r="N65" s="15">
        <v>5825000</v>
      </c>
      <c r="O65" s="15">
        <v>4000000</v>
      </c>
      <c r="P65" s="15">
        <v>15450000</v>
      </c>
      <c r="Q65" s="15">
        <v>5000000</v>
      </c>
      <c r="R65" s="15">
        <v>16000000</v>
      </c>
      <c r="S65" s="15">
        <v>371984900</v>
      </c>
      <c r="T65" s="15">
        <v>140951761</v>
      </c>
      <c r="U65" s="15">
        <v>63246186</v>
      </c>
      <c r="V65" s="15">
        <v>76207810</v>
      </c>
      <c r="W65" s="15">
        <v>0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0"/>
    </row>
    <row r="66" spans="1:40" ht="9.75">
      <c r="A66" s="20" t="s">
        <v>120</v>
      </c>
      <c r="B66" s="27">
        <v>0</v>
      </c>
      <c r="C66" s="27">
        <v>4758000</v>
      </c>
      <c r="D66" s="27">
        <v>66238000</v>
      </c>
      <c r="E66" s="27">
        <v>0</v>
      </c>
      <c r="F66" s="27">
        <v>9800000</v>
      </c>
      <c r="G66" s="27">
        <v>0</v>
      </c>
      <c r="H66" s="27">
        <v>0</v>
      </c>
      <c r="I66" s="27">
        <v>0</v>
      </c>
      <c r="J66" s="27">
        <v>0</v>
      </c>
      <c r="K66" s="27">
        <v>10000000</v>
      </c>
      <c r="L66" s="27">
        <v>11534900</v>
      </c>
      <c r="M66" s="27">
        <v>0</v>
      </c>
      <c r="N66" s="27">
        <v>5825000</v>
      </c>
      <c r="O66" s="27">
        <v>4000000</v>
      </c>
      <c r="P66" s="27">
        <v>9780000</v>
      </c>
      <c r="Q66" s="27">
        <v>5000000</v>
      </c>
      <c r="R66" s="27">
        <v>16000000</v>
      </c>
      <c r="S66" s="27">
        <v>0</v>
      </c>
      <c r="T66" s="27">
        <v>44820922</v>
      </c>
      <c r="U66" s="27">
        <v>3732990</v>
      </c>
      <c r="V66" s="27">
        <v>24916500</v>
      </c>
      <c r="W66" s="27">
        <v>0</v>
      </c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0"/>
    </row>
    <row r="67" spans="1:40" ht="9.75">
      <c r="A67" s="20" t="s">
        <v>121</v>
      </c>
      <c r="B67" s="27">
        <v>56891586</v>
      </c>
      <c r="C67" s="27">
        <v>157000000</v>
      </c>
      <c r="D67" s="27">
        <v>147141232</v>
      </c>
      <c r="E67" s="27">
        <v>48622400</v>
      </c>
      <c r="F67" s="27">
        <v>107689000</v>
      </c>
      <c r="G67" s="27">
        <v>0</v>
      </c>
      <c r="H67" s="27">
        <v>0</v>
      </c>
      <c r="I67" s="27">
        <v>0</v>
      </c>
      <c r="J67" s="27">
        <v>12000000</v>
      </c>
      <c r="K67" s="27">
        <v>0</v>
      </c>
      <c r="L67" s="27">
        <v>0</v>
      </c>
      <c r="M67" s="27">
        <v>156711000</v>
      </c>
      <c r="N67" s="27">
        <v>0</v>
      </c>
      <c r="O67" s="27">
        <v>0</v>
      </c>
      <c r="P67" s="27">
        <v>600000</v>
      </c>
      <c r="Q67" s="27">
        <v>0</v>
      </c>
      <c r="R67" s="27">
        <v>0</v>
      </c>
      <c r="S67" s="27">
        <v>371984900</v>
      </c>
      <c r="T67" s="27">
        <v>62669408</v>
      </c>
      <c r="U67" s="27">
        <v>27949552</v>
      </c>
      <c r="V67" s="27">
        <v>45386000</v>
      </c>
      <c r="W67" s="27">
        <v>0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0"/>
    </row>
    <row r="68" spans="1:40" ht="9.75">
      <c r="A68" s="20" t="s">
        <v>122</v>
      </c>
      <c r="B68" s="27">
        <v>48508414</v>
      </c>
      <c r="C68" s="27">
        <v>44000000</v>
      </c>
      <c r="D68" s="27">
        <v>142130786</v>
      </c>
      <c r="E68" s="27">
        <v>0</v>
      </c>
      <c r="F68" s="27">
        <v>27000000</v>
      </c>
      <c r="G68" s="27">
        <v>0</v>
      </c>
      <c r="H68" s="27">
        <v>0</v>
      </c>
      <c r="I68" s="27">
        <v>0</v>
      </c>
      <c r="J68" s="27">
        <v>3500000</v>
      </c>
      <c r="K68" s="27">
        <v>0</v>
      </c>
      <c r="L68" s="27">
        <v>0</v>
      </c>
      <c r="M68" s="27">
        <v>134537000</v>
      </c>
      <c r="N68" s="27">
        <v>0</v>
      </c>
      <c r="O68" s="27">
        <v>0</v>
      </c>
      <c r="P68" s="27">
        <v>700000</v>
      </c>
      <c r="Q68" s="27">
        <v>0</v>
      </c>
      <c r="R68" s="27">
        <v>0</v>
      </c>
      <c r="S68" s="27">
        <v>0</v>
      </c>
      <c r="T68" s="27">
        <v>33461431</v>
      </c>
      <c r="U68" s="27">
        <v>31563644</v>
      </c>
      <c r="V68" s="27">
        <v>5905310</v>
      </c>
      <c r="W68" s="27">
        <v>0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0"/>
    </row>
    <row r="69" spans="1:40" ht="9.75">
      <c r="A69" s="20" t="s">
        <v>123</v>
      </c>
      <c r="B69" s="27">
        <v>0</v>
      </c>
      <c r="C69" s="27">
        <v>0</v>
      </c>
      <c r="D69" s="27">
        <v>8046983</v>
      </c>
      <c r="E69" s="27">
        <v>0</v>
      </c>
      <c r="F69" s="27">
        <v>11423000</v>
      </c>
      <c r="G69" s="27">
        <v>0</v>
      </c>
      <c r="H69" s="27">
        <v>0</v>
      </c>
      <c r="I69" s="27">
        <v>0</v>
      </c>
      <c r="J69" s="27">
        <v>1500000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4370000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0"/>
    </row>
    <row r="70" spans="1:40" ht="9.75">
      <c r="A70" s="11" t="s">
        <v>124</v>
      </c>
      <c r="B70" s="15">
        <v>45500000</v>
      </c>
      <c r="C70" s="15">
        <v>70000000</v>
      </c>
      <c r="D70" s="15">
        <v>277321000</v>
      </c>
      <c r="E70" s="15">
        <v>10500000</v>
      </c>
      <c r="F70" s="15">
        <v>48598000</v>
      </c>
      <c r="G70" s="15">
        <v>16855020</v>
      </c>
      <c r="H70" s="15">
        <v>29303650</v>
      </c>
      <c r="I70" s="15">
        <v>39294000</v>
      </c>
      <c r="J70" s="15">
        <v>84544000</v>
      </c>
      <c r="K70" s="15">
        <v>35851000</v>
      </c>
      <c r="L70" s="15">
        <v>43585100</v>
      </c>
      <c r="M70" s="15">
        <v>2660000</v>
      </c>
      <c r="N70" s="15">
        <v>4500000</v>
      </c>
      <c r="O70" s="15">
        <v>12088900</v>
      </c>
      <c r="P70" s="15">
        <v>15343500</v>
      </c>
      <c r="Q70" s="15">
        <v>14935249</v>
      </c>
      <c r="R70" s="15">
        <v>15000000</v>
      </c>
      <c r="S70" s="15">
        <v>1320000</v>
      </c>
      <c r="T70" s="15">
        <v>18937789</v>
      </c>
      <c r="U70" s="15">
        <v>855099</v>
      </c>
      <c r="V70" s="15">
        <v>31092690</v>
      </c>
      <c r="W70" s="15">
        <v>337000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0"/>
    </row>
    <row r="71" spans="1:40" ht="9.75">
      <c r="A71" s="20" t="s">
        <v>125</v>
      </c>
      <c r="B71" s="27">
        <v>4500000</v>
      </c>
      <c r="C71" s="27">
        <v>0</v>
      </c>
      <c r="D71" s="27">
        <v>26803000</v>
      </c>
      <c r="E71" s="27">
        <v>0</v>
      </c>
      <c r="F71" s="27">
        <v>0</v>
      </c>
      <c r="G71" s="27">
        <v>4727760</v>
      </c>
      <c r="H71" s="27">
        <v>11403650</v>
      </c>
      <c r="I71" s="27">
        <v>0</v>
      </c>
      <c r="J71" s="27">
        <v>5600000</v>
      </c>
      <c r="K71" s="27">
        <v>0</v>
      </c>
      <c r="L71" s="27">
        <v>0</v>
      </c>
      <c r="M71" s="27">
        <v>120000</v>
      </c>
      <c r="N71" s="27">
        <v>0</v>
      </c>
      <c r="O71" s="27">
        <v>0</v>
      </c>
      <c r="P71" s="27">
        <v>20000</v>
      </c>
      <c r="Q71" s="27">
        <v>0</v>
      </c>
      <c r="R71" s="27">
        <v>15000000</v>
      </c>
      <c r="S71" s="27">
        <v>550000</v>
      </c>
      <c r="T71" s="27">
        <v>0</v>
      </c>
      <c r="U71" s="27">
        <v>0</v>
      </c>
      <c r="V71" s="27">
        <v>15592690</v>
      </c>
      <c r="W71" s="27">
        <v>20000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/>
    </row>
    <row r="72" spans="1:40" ht="9.75">
      <c r="A72" s="20" t="s">
        <v>126</v>
      </c>
      <c r="B72" s="27">
        <v>41000000</v>
      </c>
      <c r="C72" s="27">
        <v>70000000</v>
      </c>
      <c r="D72" s="27">
        <v>250518000</v>
      </c>
      <c r="E72" s="27">
        <v>10500000</v>
      </c>
      <c r="F72" s="27">
        <v>48598000</v>
      </c>
      <c r="G72" s="27">
        <v>0</v>
      </c>
      <c r="H72" s="27">
        <v>17900000</v>
      </c>
      <c r="I72" s="27">
        <v>39294000</v>
      </c>
      <c r="J72" s="27">
        <v>78944000</v>
      </c>
      <c r="K72" s="27">
        <v>35851000</v>
      </c>
      <c r="L72" s="27">
        <v>43585100</v>
      </c>
      <c r="M72" s="27">
        <v>2540000</v>
      </c>
      <c r="N72" s="27">
        <v>4500000</v>
      </c>
      <c r="O72" s="27">
        <v>12088900</v>
      </c>
      <c r="P72" s="27">
        <v>15323500</v>
      </c>
      <c r="Q72" s="27">
        <v>14935249</v>
      </c>
      <c r="R72" s="27">
        <v>0</v>
      </c>
      <c r="S72" s="27">
        <v>0</v>
      </c>
      <c r="T72" s="27">
        <v>18937789</v>
      </c>
      <c r="U72" s="27">
        <v>855099</v>
      </c>
      <c r="V72" s="27">
        <v>15500000</v>
      </c>
      <c r="W72" s="27">
        <v>0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0"/>
    </row>
    <row r="73" spans="1:40" ht="9.75">
      <c r="A73" s="20" t="s">
        <v>127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12127260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770000</v>
      </c>
      <c r="T73" s="27">
        <v>0</v>
      </c>
      <c r="U73" s="27">
        <v>0</v>
      </c>
      <c r="V73" s="27">
        <v>0</v>
      </c>
      <c r="W73" s="27">
        <v>317000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0"/>
    </row>
    <row r="74" spans="1:40" ht="9.75">
      <c r="A74" s="11" t="s">
        <v>128</v>
      </c>
      <c r="B74" s="15">
        <v>25300000</v>
      </c>
      <c r="C74" s="15">
        <v>0</v>
      </c>
      <c r="D74" s="15">
        <v>17800000</v>
      </c>
      <c r="E74" s="15">
        <v>0</v>
      </c>
      <c r="F74" s="15">
        <v>10500000</v>
      </c>
      <c r="G74" s="15">
        <v>2083550</v>
      </c>
      <c r="H74" s="15">
        <v>2295000</v>
      </c>
      <c r="I74" s="15">
        <v>1200000</v>
      </c>
      <c r="J74" s="15">
        <v>3200000</v>
      </c>
      <c r="K74" s="15">
        <v>0</v>
      </c>
      <c r="L74" s="15">
        <v>0</v>
      </c>
      <c r="M74" s="15">
        <v>12302300</v>
      </c>
      <c r="N74" s="15">
        <v>1920000</v>
      </c>
      <c r="O74" s="15">
        <v>9022000</v>
      </c>
      <c r="P74" s="15">
        <v>3638750</v>
      </c>
      <c r="Q74" s="15">
        <v>3369894</v>
      </c>
      <c r="R74" s="15">
        <v>21150000</v>
      </c>
      <c r="S74" s="15">
        <v>1565000</v>
      </c>
      <c r="T74" s="15">
        <v>44500000</v>
      </c>
      <c r="U74" s="15">
        <v>3570734</v>
      </c>
      <c r="V74" s="15">
        <v>630000</v>
      </c>
      <c r="W74" s="15">
        <v>2735000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0"/>
    </row>
    <row r="75" spans="1:40" ht="9.75">
      <c r="A75" s="11" t="s">
        <v>129</v>
      </c>
      <c r="B75" s="15">
        <v>21184000</v>
      </c>
      <c r="C75" s="15">
        <v>9500000</v>
      </c>
      <c r="D75" s="15">
        <v>42164453</v>
      </c>
      <c r="E75" s="15">
        <v>0</v>
      </c>
      <c r="F75" s="15">
        <v>26724000</v>
      </c>
      <c r="G75" s="15">
        <v>732825</v>
      </c>
      <c r="H75" s="15">
        <v>1110000</v>
      </c>
      <c r="I75" s="15">
        <v>10550000</v>
      </c>
      <c r="J75" s="15">
        <v>44000000</v>
      </c>
      <c r="K75" s="15">
        <v>0</v>
      </c>
      <c r="L75" s="15">
        <v>0</v>
      </c>
      <c r="M75" s="15">
        <v>0</v>
      </c>
      <c r="N75" s="15">
        <v>23882100</v>
      </c>
      <c r="O75" s="15">
        <v>2600000</v>
      </c>
      <c r="P75" s="15">
        <v>24029001</v>
      </c>
      <c r="Q75" s="15">
        <v>55000</v>
      </c>
      <c r="R75" s="15">
        <v>5000000</v>
      </c>
      <c r="S75" s="15">
        <v>880000</v>
      </c>
      <c r="T75" s="15">
        <v>16000000</v>
      </c>
      <c r="U75" s="15">
        <v>362500</v>
      </c>
      <c r="V75" s="15">
        <v>24516000</v>
      </c>
      <c r="W75" s="15">
        <v>400000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0"/>
    </row>
    <row r="76" spans="1:40" ht="9.75">
      <c r="A76" s="11" t="s">
        <v>130</v>
      </c>
      <c r="B76" s="15">
        <v>0</v>
      </c>
      <c r="C76" s="15">
        <v>0</v>
      </c>
      <c r="D76" s="15">
        <v>128650000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239998</v>
      </c>
      <c r="T76" s="15">
        <v>0</v>
      </c>
      <c r="U76" s="15">
        <v>0</v>
      </c>
      <c r="V76" s="15">
        <v>0</v>
      </c>
      <c r="W76" s="15">
        <v>0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/>
    </row>
    <row r="77" spans="1:40" ht="9.75">
      <c r="A77" s="11" t="s">
        <v>131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0"/>
    </row>
    <row r="78" spans="1:40" ht="9.75">
      <c r="A78" s="13" t="s">
        <v>119</v>
      </c>
      <c r="B78" s="29">
        <f>IF(B42=0,0,B65*100/B42)</f>
        <v>53.39845174887529</v>
      </c>
      <c r="C78" s="29">
        <f aca="true" t="shared" si="40" ref="C78:W78">IF(C42=0,0,C65*100/C42)</f>
        <v>72.13049239635698</v>
      </c>
      <c r="D78" s="29">
        <f t="shared" si="40"/>
        <v>43.82884970765509</v>
      </c>
      <c r="E78" s="29">
        <f t="shared" si="40"/>
        <v>82.2402338200073</v>
      </c>
      <c r="F78" s="29">
        <f t="shared" si="40"/>
        <v>64.49734005146152</v>
      </c>
      <c r="G78" s="29">
        <f t="shared" si="40"/>
        <v>0</v>
      </c>
      <c r="H78" s="29">
        <f t="shared" si="40"/>
        <v>0</v>
      </c>
      <c r="I78" s="29">
        <f t="shared" si="40"/>
        <v>0</v>
      </c>
      <c r="J78" s="29">
        <f t="shared" si="40"/>
        <v>11.429032431560264</v>
      </c>
      <c r="K78" s="29">
        <f t="shared" si="40"/>
        <v>21.809775141218292</v>
      </c>
      <c r="L78" s="29">
        <f t="shared" si="40"/>
        <v>20.92688679245283</v>
      </c>
      <c r="M78" s="29">
        <f t="shared" si="40"/>
        <v>95.11371759865688</v>
      </c>
      <c r="N78" s="29">
        <f t="shared" si="40"/>
        <v>16.123630183435704</v>
      </c>
      <c r="O78" s="29">
        <f t="shared" si="40"/>
        <v>14.434753111591467</v>
      </c>
      <c r="P78" s="29">
        <f t="shared" si="40"/>
        <v>26.427761527032665</v>
      </c>
      <c r="Q78" s="29">
        <f t="shared" si="40"/>
        <v>21.403978562973695</v>
      </c>
      <c r="R78" s="29">
        <f t="shared" si="40"/>
        <v>27.99650043744532</v>
      </c>
      <c r="S78" s="29">
        <f t="shared" si="40"/>
        <v>98.93481233902726</v>
      </c>
      <c r="T78" s="29">
        <f t="shared" si="40"/>
        <v>63.95573701203165</v>
      </c>
      <c r="U78" s="29">
        <f t="shared" si="40"/>
        <v>92.96190658744864</v>
      </c>
      <c r="V78" s="29">
        <f t="shared" si="40"/>
        <v>57.53856085287267</v>
      </c>
      <c r="W78" s="29">
        <f t="shared" si="40"/>
        <v>0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</row>
    <row r="79" spans="1:40" ht="9.75">
      <c r="A79" s="20" t="s">
        <v>132</v>
      </c>
      <c r="B79" s="21">
        <f>IF(B42=0,0,B66*100/B42)</f>
        <v>0</v>
      </c>
      <c r="C79" s="21">
        <f aca="true" t="shared" si="41" ref="C79:W79">IF(C42=0,0,C66*100/C42)</f>
        <v>1.6679637380897292</v>
      </c>
      <c r="D79" s="21">
        <f t="shared" si="41"/>
        <v>7.98536498802194</v>
      </c>
      <c r="E79" s="21">
        <f t="shared" si="41"/>
        <v>0</v>
      </c>
      <c r="F79" s="21">
        <f t="shared" si="41"/>
        <v>4.0540428735717775</v>
      </c>
      <c r="G79" s="21">
        <f t="shared" si="41"/>
        <v>0</v>
      </c>
      <c r="H79" s="21">
        <f t="shared" si="41"/>
        <v>0</v>
      </c>
      <c r="I79" s="21">
        <f t="shared" si="41"/>
        <v>0</v>
      </c>
      <c r="J79" s="21">
        <f t="shared" si="41"/>
        <v>0</v>
      </c>
      <c r="K79" s="21">
        <f t="shared" si="41"/>
        <v>21.809775141218292</v>
      </c>
      <c r="L79" s="21">
        <f t="shared" si="41"/>
        <v>20.92688679245283</v>
      </c>
      <c r="M79" s="21">
        <f t="shared" si="41"/>
        <v>0</v>
      </c>
      <c r="N79" s="21">
        <f t="shared" si="41"/>
        <v>16.123630183435704</v>
      </c>
      <c r="O79" s="21">
        <f t="shared" si="41"/>
        <v>14.434753111591467</v>
      </c>
      <c r="P79" s="21">
        <f t="shared" si="41"/>
        <v>16.72902962682068</v>
      </c>
      <c r="Q79" s="21">
        <f t="shared" si="41"/>
        <v>21.403978562973695</v>
      </c>
      <c r="R79" s="21">
        <f t="shared" si="41"/>
        <v>27.99650043744532</v>
      </c>
      <c r="S79" s="21">
        <f t="shared" si="41"/>
        <v>0</v>
      </c>
      <c r="T79" s="21">
        <f t="shared" si="41"/>
        <v>20.337135767099664</v>
      </c>
      <c r="U79" s="21">
        <f t="shared" si="41"/>
        <v>5.486905845545847</v>
      </c>
      <c r="V79" s="21">
        <f t="shared" si="41"/>
        <v>18.812501651610273</v>
      </c>
      <c r="W79" s="21">
        <f t="shared" si="41"/>
        <v>0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0"/>
    </row>
    <row r="80" spans="1:40" ht="9.75">
      <c r="A80" s="20" t="s">
        <v>133</v>
      </c>
      <c r="B80" s="21">
        <f>IF(B42=0,0,B67*100/B42)</f>
        <v>28.822795160701983</v>
      </c>
      <c r="C80" s="21">
        <f aca="true" t="shared" si="42" ref="C80:W80">IF(C42=0,0,C67*100/C42)</f>
        <v>55.03789551914407</v>
      </c>
      <c r="D80" s="21">
        <f t="shared" si="42"/>
        <v>17.73870651751583</v>
      </c>
      <c r="E80" s="21">
        <f t="shared" si="42"/>
        <v>82.2402338200073</v>
      </c>
      <c r="F80" s="21">
        <f t="shared" si="42"/>
        <v>44.54855336857869</v>
      </c>
      <c r="G80" s="21">
        <f t="shared" si="42"/>
        <v>0</v>
      </c>
      <c r="H80" s="21">
        <f t="shared" si="42"/>
        <v>0</v>
      </c>
      <c r="I80" s="21">
        <f t="shared" si="42"/>
        <v>0</v>
      </c>
      <c r="J80" s="21">
        <f t="shared" si="42"/>
        <v>8.067552304630775</v>
      </c>
      <c r="K80" s="21">
        <f t="shared" si="42"/>
        <v>0</v>
      </c>
      <c r="L80" s="21">
        <f t="shared" si="42"/>
        <v>0</v>
      </c>
      <c r="M80" s="21">
        <f t="shared" si="42"/>
        <v>51.17757306008322</v>
      </c>
      <c r="N80" s="21">
        <f t="shared" si="42"/>
        <v>0</v>
      </c>
      <c r="O80" s="21">
        <f t="shared" si="42"/>
        <v>0</v>
      </c>
      <c r="P80" s="21">
        <f t="shared" si="42"/>
        <v>1.0263208360012686</v>
      </c>
      <c r="Q80" s="21">
        <f t="shared" si="42"/>
        <v>0</v>
      </c>
      <c r="R80" s="21">
        <f t="shared" si="42"/>
        <v>0</v>
      </c>
      <c r="S80" s="21">
        <f t="shared" si="42"/>
        <v>98.93481233902726</v>
      </c>
      <c r="T80" s="21">
        <f t="shared" si="42"/>
        <v>28.4357438907607</v>
      </c>
      <c r="U80" s="21">
        <f t="shared" si="42"/>
        <v>41.08142809093719</v>
      </c>
      <c r="V80" s="21">
        <f t="shared" si="42"/>
        <v>34.26742118515778</v>
      </c>
      <c r="W80" s="21">
        <f t="shared" si="42"/>
        <v>0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0"/>
    </row>
    <row r="81" spans="1:40" ht="9.75">
      <c r="A81" s="20" t="s">
        <v>134</v>
      </c>
      <c r="B81" s="21">
        <f>IF(B42=0,0,B68*100/B42)</f>
        <v>24.575656588173306</v>
      </c>
      <c r="C81" s="21">
        <f aca="true" t="shared" si="43" ref="C81:W81">IF(C42=0,0,C68*100/C42)</f>
        <v>15.42463313912318</v>
      </c>
      <c r="D81" s="21">
        <f t="shared" si="43"/>
        <v>17.13466895504754</v>
      </c>
      <c r="E81" s="21">
        <f t="shared" si="43"/>
        <v>0</v>
      </c>
      <c r="F81" s="21">
        <f t="shared" si="43"/>
        <v>11.169301794534489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2.3530360888506427</v>
      </c>
      <c r="K81" s="21">
        <f t="shared" si="43"/>
        <v>0</v>
      </c>
      <c r="L81" s="21">
        <f t="shared" si="43"/>
        <v>0</v>
      </c>
      <c r="M81" s="21">
        <f t="shared" si="43"/>
        <v>43.93614453857365</v>
      </c>
      <c r="N81" s="21">
        <f t="shared" si="43"/>
        <v>0</v>
      </c>
      <c r="O81" s="21">
        <f t="shared" si="43"/>
        <v>0</v>
      </c>
      <c r="P81" s="21">
        <f t="shared" si="43"/>
        <v>1.1973743086681468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15.182857354171285</v>
      </c>
      <c r="U81" s="21">
        <f t="shared" si="43"/>
        <v>46.39357265096561</v>
      </c>
      <c r="V81" s="21">
        <f t="shared" si="43"/>
        <v>4.458638016104616</v>
      </c>
      <c r="W81" s="21">
        <f t="shared" si="43"/>
        <v>0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0"/>
    </row>
    <row r="82" spans="1:40" ht="9.75">
      <c r="A82" s="20" t="s">
        <v>135</v>
      </c>
      <c r="B82" s="21">
        <f>IF(B42=0,0,B69*100/B42)</f>
        <v>0</v>
      </c>
      <c r="C82" s="21">
        <f aca="true" t="shared" si="44" ref="C82:W82">IF(C42=0,0,C69*100/C42)</f>
        <v>0</v>
      </c>
      <c r="D82" s="21">
        <f t="shared" si="44"/>
        <v>0.9701092470697751</v>
      </c>
      <c r="E82" s="21">
        <f t="shared" si="44"/>
        <v>0</v>
      </c>
      <c r="F82" s="21">
        <f t="shared" si="44"/>
        <v>4.725442014776573</v>
      </c>
      <c r="G82" s="21">
        <f t="shared" si="44"/>
        <v>0</v>
      </c>
      <c r="H82" s="21">
        <f t="shared" si="44"/>
        <v>0</v>
      </c>
      <c r="I82" s="21">
        <f t="shared" si="44"/>
        <v>0</v>
      </c>
      <c r="J82" s="21">
        <f t="shared" si="44"/>
        <v>1.0084440380788469</v>
      </c>
      <c r="K82" s="21">
        <f t="shared" si="44"/>
        <v>0</v>
      </c>
      <c r="L82" s="21">
        <f t="shared" si="44"/>
        <v>0</v>
      </c>
      <c r="M82" s="21">
        <f t="shared" si="44"/>
        <v>0</v>
      </c>
      <c r="N82" s="21">
        <f t="shared" si="44"/>
        <v>0</v>
      </c>
      <c r="O82" s="21">
        <f t="shared" si="44"/>
        <v>0</v>
      </c>
      <c r="P82" s="21">
        <f t="shared" si="44"/>
        <v>7.475036755542573</v>
      </c>
      <c r="Q82" s="21">
        <f t="shared" si="44"/>
        <v>0</v>
      </c>
      <c r="R82" s="21">
        <f t="shared" si="44"/>
        <v>0</v>
      </c>
      <c r="S82" s="21">
        <f t="shared" si="44"/>
        <v>0</v>
      </c>
      <c r="T82" s="21">
        <f t="shared" si="44"/>
        <v>0</v>
      </c>
      <c r="U82" s="21">
        <f t="shared" si="44"/>
        <v>0</v>
      </c>
      <c r="V82" s="21">
        <f t="shared" si="44"/>
        <v>0</v>
      </c>
      <c r="W82" s="21">
        <f t="shared" si="44"/>
        <v>0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0"/>
    </row>
    <row r="83" spans="1:40" ht="9.75">
      <c r="A83" s="11" t="s">
        <v>124</v>
      </c>
      <c r="B83" s="30">
        <f>IF(B42=0,0,B70*100/B42)</f>
        <v>23.05151380051068</v>
      </c>
      <c r="C83" s="30">
        <f aca="true" t="shared" si="45" ref="C83:W83">IF(C42=0,0,C70*100/C42)</f>
        <v>24.539189084968694</v>
      </c>
      <c r="D83" s="30">
        <f t="shared" si="45"/>
        <v>33.432612757680374</v>
      </c>
      <c r="E83" s="30">
        <f t="shared" si="45"/>
        <v>17.759766179992692</v>
      </c>
      <c r="F83" s="30">
        <f t="shared" si="45"/>
        <v>20.103915874473596</v>
      </c>
      <c r="G83" s="30">
        <f t="shared" si="45"/>
        <v>85.6828913251958</v>
      </c>
      <c r="H83" s="30">
        <f t="shared" si="45"/>
        <v>89.58990970278505</v>
      </c>
      <c r="I83" s="30">
        <f t="shared" si="45"/>
        <v>76.98064415014497</v>
      </c>
      <c r="J83" s="30">
        <f t="shared" si="45"/>
        <v>56.838595170225354</v>
      </c>
      <c r="K83" s="30">
        <f t="shared" si="45"/>
        <v>78.1902248587817</v>
      </c>
      <c r="L83" s="30">
        <f t="shared" si="45"/>
        <v>79.07311320754717</v>
      </c>
      <c r="M83" s="30">
        <f t="shared" si="45"/>
        <v>0.8686840383879968</v>
      </c>
      <c r="N83" s="30">
        <f t="shared" si="45"/>
        <v>12.456023317675651</v>
      </c>
      <c r="O83" s="30">
        <f t="shared" si="45"/>
        <v>43.62507172267952</v>
      </c>
      <c r="P83" s="30">
        <f t="shared" si="45"/>
        <v>26.24558957864244</v>
      </c>
      <c r="Q83" s="30">
        <f t="shared" si="45"/>
        <v>63.93474988573486</v>
      </c>
      <c r="R83" s="30">
        <f t="shared" si="45"/>
        <v>26.246719160104988</v>
      </c>
      <c r="S83" s="30">
        <f t="shared" si="45"/>
        <v>0.351073262080036</v>
      </c>
      <c r="T83" s="30">
        <f t="shared" si="45"/>
        <v>8.592870669230914</v>
      </c>
      <c r="U83" s="30">
        <f t="shared" si="45"/>
        <v>1.2568605063556046</v>
      </c>
      <c r="V83" s="30">
        <f t="shared" si="45"/>
        <v>23.47565998346502</v>
      </c>
      <c r="W83" s="30">
        <f t="shared" si="45"/>
        <v>9.706221198156681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0"/>
    </row>
    <row r="84" spans="1:40" ht="9.75">
      <c r="A84" s="20" t="s">
        <v>136</v>
      </c>
      <c r="B84" s="21">
        <f>IF(B42=0,0,B71*100/B42)</f>
        <v>2.2798200462043527</v>
      </c>
      <c r="C84" s="21">
        <f aca="true" t="shared" si="46" ref="C84:W84">IF(C42=0,0,C71*100/C42)</f>
        <v>0</v>
      </c>
      <c r="D84" s="21">
        <f t="shared" si="46"/>
        <v>3.231253023550712</v>
      </c>
      <c r="E84" s="21">
        <f t="shared" si="46"/>
        <v>0</v>
      </c>
      <c r="F84" s="21">
        <f t="shared" si="46"/>
        <v>0</v>
      </c>
      <c r="G84" s="21">
        <f t="shared" si="46"/>
        <v>24.03367936030973</v>
      </c>
      <c r="H84" s="21">
        <f t="shared" si="46"/>
        <v>34.86432488042154</v>
      </c>
      <c r="I84" s="21">
        <f t="shared" si="46"/>
        <v>0</v>
      </c>
      <c r="J84" s="21">
        <f t="shared" si="46"/>
        <v>3.7648577421610283</v>
      </c>
      <c r="K84" s="21">
        <f t="shared" si="46"/>
        <v>0</v>
      </c>
      <c r="L84" s="21">
        <f t="shared" si="46"/>
        <v>0</v>
      </c>
      <c r="M84" s="21">
        <f t="shared" si="46"/>
        <v>0.039188753611488575</v>
      </c>
      <c r="N84" s="21">
        <f t="shared" si="46"/>
        <v>0</v>
      </c>
      <c r="O84" s="21">
        <f t="shared" si="46"/>
        <v>0</v>
      </c>
      <c r="P84" s="21">
        <f t="shared" si="46"/>
        <v>0.03421069453337562</v>
      </c>
      <c r="Q84" s="21">
        <f t="shared" si="46"/>
        <v>0</v>
      </c>
      <c r="R84" s="21">
        <f t="shared" si="46"/>
        <v>26.246719160104988</v>
      </c>
      <c r="S84" s="21">
        <f t="shared" si="46"/>
        <v>0.14628052586668167</v>
      </c>
      <c r="T84" s="21">
        <f t="shared" si="46"/>
        <v>0</v>
      </c>
      <c r="U84" s="21">
        <f t="shared" si="46"/>
        <v>0</v>
      </c>
      <c r="V84" s="21">
        <f t="shared" si="46"/>
        <v>11.772821478861276</v>
      </c>
      <c r="W84" s="21">
        <f t="shared" si="46"/>
        <v>0.576036866359447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0"/>
    </row>
    <row r="85" spans="1:40" ht="9.75">
      <c r="A85" s="20" t="s">
        <v>137</v>
      </c>
      <c r="B85" s="21">
        <f>IF(B42=0,0,B72*100/B42)</f>
        <v>20.771693754306327</v>
      </c>
      <c r="C85" s="21">
        <f aca="true" t="shared" si="47" ref="C85:W85">IF(C42=0,0,C72*100/C42)</f>
        <v>24.539189084968694</v>
      </c>
      <c r="D85" s="21">
        <f t="shared" si="47"/>
        <v>30.20135973412966</v>
      </c>
      <c r="E85" s="21">
        <f t="shared" si="47"/>
        <v>17.759766179992692</v>
      </c>
      <c r="F85" s="21">
        <f t="shared" si="47"/>
        <v>20.103915874473596</v>
      </c>
      <c r="G85" s="21">
        <f t="shared" si="47"/>
        <v>0</v>
      </c>
      <c r="H85" s="21">
        <f t="shared" si="47"/>
        <v>54.7255848223635</v>
      </c>
      <c r="I85" s="21">
        <f t="shared" si="47"/>
        <v>76.98064415014497</v>
      </c>
      <c r="J85" s="21">
        <f t="shared" si="47"/>
        <v>53.07373742806433</v>
      </c>
      <c r="K85" s="21">
        <f t="shared" si="47"/>
        <v>78.1902248587817</v>
      </c>
      <c r="L85" s="21">
        <f t="shared" si="47"/>
        <v>79.07311320754717</v>
      </c>
      <c r="M85" s="21">
        <f t="shared" si="47"/>
        <v>0.8294952847765081</v>
      </c>
      <c r="N85" s="21">
        <f t="shared" si="47"/>
        <v>12.456023317675651</v>
      </c>
      <c r="O85" s="21">
        <f t="shared" si="47"/>
        <v>43.62507172267952</v>
      </c>
      <c r="P85" s="21">
        <f t="shared" si="47"/>
        <v>26.211378884109067</v>
      </c>
      <c r="Q85" s="21">
        <f t="shared" si="47"/>
        <v>63.93474988573486</v>
      </c>
      <c r="R85" s="21">
        <f t="shared" si="47"/>
        <v>0</v>
      </c>
      <c r="S85" s="21">
        <f t="shared" si="47"/>
        <v>0</v>
      </c>
      <c r="T85" s="21">
        <f t="shared" si="47"/>
        <v>8.592870669230914</v>
      </c>
      <c r="U85" s="21">
        <f t="shared" si="47"/>
        <v>1.2568605063556046</v>
      </c>
      <c r="V85" s="21">
        <f t="shared" si="47"/>
        <v>11.702838504603745</v>
      </c>
      <c r="W85" s="21">
        <f t="shared" si="47"/>
        <v>0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0"/>
    </row>
    <row r="86" spans="1:40" ht="9.75">
      <c r="A86" s="20" t="s">
        <v>138</v>
      </c>
      <c r="B86" s="21">
        <f>IF(B42=0,0,B73*100/B42)</f>
        <v>0</v>
      </c>
      <c r="C86" s="21">
        <f aca="true" t="shared" si="48" ref="C86:W86">IF(C42=0,0,C73*100/C42)</f>
        <v>0</v>
      </c>
      <c r="D86" s="21">
        <f t="shared" si="48"/>
        <v>0</v>
      </c>
      <c r="E86" s="21">
        <f t="shared" si="48"/>
        <v>0</v>
      </c>
      <c r="F86" s="21">
        <f t="shared" si="48"/>
        <v>0</v>
      </c>
      <c r="G86" s="21">
        <f t="shared" si="48"/>
        <v>61.64921196488607</v>
      </c>
      <c r="H86" s="21">
        <f t="shared" si="48"/>
        <v>0</v>
      </c>
      <c r="I86" s="21">
        <f t="shared" si="48"/>
        <v>0</v>
      </c>
      <c r="J86" s="21">
        <f t="shared" si="48"/>
        <v>0</v>
      </c>
      <c r="K86" s="21">
        <f t="shared" si="48"/>
        <v>0</v>
      </c>
      <c r="L86" s="21">
        <f t="shared" si="48"/>
        <v>0</v>
      </c>
      <c r="M86" s="21">
        <f t="shared" si="48"/>
        <v>0</v>
      </c>
      <c r="N86" s="21">
        <f t="shared" si="48"/>
        <v>0</v>
      </c>
      <c r="O86" s="21">
        <f t="shared" si="48"/>
        <v>0</v>
      </c>
      <c r="P86" s="21">
        <f t="shared" si="48"/>
        <v>0</v>
      </c>
      <c r="Q86" s="21">
        <f t="shared" si="48"/>
        <v>0</v>
      </c>
      <c r="R86" s="21">
        <f t="shared" si="48"/>
        <v>0</v>
      </c>
      <c r="S86" s="21">
        <f t="shared" si="48"/>
        <v>0.20479273621335434</v>
      </c>
      <c r="T86" s="21">
        <f t="shared" si="48"/>
        <v>0</v>
      </c>
      <c r="U86" s="21">
        <f t="shared" si="48"/>
        <v>0</v>
      </c>
      <c r="V86" s="21">
        <f t="shared" si="48"/>
        <v>0</v>
      </c>
      <c r="W86" s="21">
        <f t="shared" si="48"/>
        <v>9.130184331797235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0"/>
    </row>
    <row r="87" spans="1:40" ht="9.75">
      <c r="A87" s="11" t="s">
        <v>128</v>
      </c>
      <c r="B87" s="30">
        <f>IF(B42=0,0,B74*100/B42)</f>
        <v>12.817654926437806</v>
      </c>
      <c r="C87" s="30">
        <f aca="true" t="shared" si="49" ref="C87:W87">IF(C42=0,0,C74*100/C42)</f>
        <v>0</v>
      </c>
      <c r="D87" s="30">
        <f t="shared" si="49"/>
        <v>2.145890527896231</v>
      </c>
      <c r="E87" s="30">
        <f t="shared" si="49"/>
        <v>0</v>
      </c>
      <c r="F87" s="30">
        <f t="shared" si="49"/>
        <v>4.34361736454119</v>
      </c>
      <c r="G87" s="30">
        <f t="shared" si="49"/>
        <v>10.591775519733094</v>
      </c>
      <c r="H87" s="30">
        <f t="shared" si="49"/>
        <v>7.016492579180125</v>
      </c>
      <c r="I87" s="30">
        <f t="shared" si="49"/>
        <v>2.350912937857535</v>
      </c>
      <c r="J87" s="30">
        <f t="shared" si="49"/>
        <v>2.1513472812348735</v>
      </c>
      <c r="K87" s="30">
        <f t="shared" si="49"/>
        <v>0</v>
      </c>
      <c r="L87" s="30">
        <f t="shared" si="49"/>
        <v>0</v>
      </c>
      <c r="M87" s="30">
        <f t="shared" si="49"/>
        <v>4.017598362955132</v>
      </c>
      <c r="N87" s="30">
        <f t="shared" si="49"/>
        <v>5.3145699488749445</v>
      </c>
      <c r="O87" s="30">
        <f t="shared" si="49"/>
        <v>32.55758564319456</v>
      </c>
      <c r="P87" s="30">
        <f t="shared" si="49"/>
        <v>6.224208236666027</v>
      </c>
      <c r="Q87" s="30">
        <f t="shared" si="49"/>
        <v>14.425827787098735</v>
      </c>
      <c r="R87" s="30">
        <f t="shared" si="49"/>
        <v>37.00787401574803</v>
      </c>
      <c r="S87" s="30">
        <f t="shared" si="49"/>
        <v>0.41623458723883056</v>
      </c>
      <c r="T87" s="30">
        <f t="shared" si="49"/>
        <v>20.191519969980426</v>
      </c>
      <c r="U87" s="30">
        <f t="shared" si="49"/>
        <v>5.248415146434709</v>
      </c>
      <c r="V87" s="30">
        <f t="shared" si="49"/>
        <v>0.4756637585742168</v>
      </c>
      <c r="W87" s="30">
        <f t="shared" si="49"/>
        <v>78.77304147465438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0"/>
    </row>
    <row r="88" spans="1:40" ht="9.75">
      <c r="A88" s="11" t="s">
        <v>129</v>
      </c>
      <c r="B88" s="30">
        <f>IF(B42=0,0,B75*100/B42)</f>
        <v>10.732379524176226</v>
      </c>
      <c r="C88" s="30">
        <f aca="true" t="shared" si="50" ref="C88:W88">IF(C42=0,0,C75*100/C42)</f>
        <v>3.3303185186743227</v>
      </c>
      <c r="D88" s="30">
        <f t="shared" si="50"/>
        <v>5.083162938574484</v>
      </c>
      <c r="E88" s="30">
        <f t="shared" si="50"/>
        <v>0</v>
      </c>
      <c r="F88" s="30">
        <f t="shared" si="50"/>
        <v>11.055126709523691</v>
      </c>
      <c r="G88" s="30">
        <f t="shared" si="50"/>
        <v>3.725333155071107</v>
      </c>
      <c r="H88" s="30">
        <f t="shared" si="50"/>
        <v>3.393597718034832</v>
      </c>
      <c r="I88" s="30">
        <f t="shared" si="50"/>
        <v>20.66844291199749</v>
      </c>
      <c r="J88" s="30">
        <f t="shared" si="50"/>
        <v>29.581025116979507</v>
      </c>
      <c r="K88" s="30">
        <f t="shared" si="50"/>
        <v>0</v>
      </c>
      <c r="L88" s="30">
        <f t="shared" si="50"/>
        <v>0</v>
      </c>
      <c r="M88" s="30">
        <f t="shared" si="50"/>
        <v>0</v>
      </c>
      <c r="N88" s="30">
        <f t="shared" si="50"/>
        <v>66.1057765500137</v>
      </c>
      <c r="O88" s="30">
        <f t="shared" si="50"/>
        <v>9.382589522534454</v>
      </c>
      <c r="P88" s="30">
        <f t="shared" si="50"/>
        <v>41.10244065765887</v>
      </c>
      <c r="Q88" s="30">
        <f t="shared" si="50"/>
        <v>0.23544376419271063</v>
      </c>
      <c r="R88" s="30">
        <f t="shared" si="50"/>
        <v>8.748906386701663</v>
      </c>
      <c r="S88" s="30">
        <f t="shared" si="50"/>
        <v>0.23404884138669066</v>
      </c>
      <c r="T88" s="30">
        <f t="shared" si="50"/>
        <v>7.259872348757008</v>
      </c>
      <c r="U88" s="30">
        <f t="shared" si="50"/>
        <v>0.5328177597610413</v>
      </c>
      <c r="V88" s="30">
        <f t="shared" si="50"/>
        <v>18.510115405088094</v>
      </c>
      <c r="W88" s="30">
        <f t="shared" si="50"/>
        <v>11.52073732718894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0"/>
    </row>
    <row r="89" spans="1:40" ht="9.75">
      <c r="A89" s="11" t="s">
        <v>130</v>
      </c>
      <c r="B89" s="30">
        <f>IF(B42=0,0,B76*100/B42)</f>
        <v>0</v>
      </c>
      <c r="C89" s="30">
        <f aca="true" t="shared" si="51" ref="C89:W89">IF(C42=0,0,C76*100/C42)</f>
        <v>0</v>
      </c>
      <c r="D89" s="30">
        <f t="shared" si="51"/>
        <v>15.509484068193826</v>
      </c>
      <c r="E89" s="30">
        <f t="shared" si="51"/>
        <v>0</v>
      </c>
      <c r="F89" s="30">
        <f t="shared" si="51"/>
        <v>0</v>
      </c>
      <c r="G89" s="30">
        <f t="shared" si="51"/>
        <v>0</v>
      </c>
      <c r="H89" s="30">
        <f t="shared" si="51"/>
        <v>0</v>
      </c>
      <c r="I89" s="30">
        <f t="shared" si="51"/>
        <v>0</v>
      </c>
      <c r="J89" s="30">
        <f t="shared" si="51"/>
        <v>0</v>
      </c>
      <c r="K89" s="30">
        <f t="shared" si="51"/>
        <v>0</v>
      </c>
      <c r="L89" s="30">
        <f t="shared" si="51"/>
        <v>0</v>
      </c>
      <c r="M89" s="30">
        <f t="shared" si="51"/>
        <v>0</v>
      </c>
      <c r="N89" s="30">
        <f t="shared" si="51"/>
        <v>0</v>
      </c>
      <c r="O89" s="30">
        <f t="shared" si="51"/>
        <v>0</v>
      </c>
      <c r="P89" s="30">
        <f t="shared" si="51"/>
        <v>0</v>
      </c>
      <c r="Q89" s="30">
        <f t="shared" si="51"/>
        <v>0</v>
      </c>
      <c r="R89" s="30">
        <f t="shared" si="51"/>
        <v>0</v>
      </c>
      <c r="S89" s="30">
        <f t="shared" si="51"/>
        <v>0.0638309702671852</v>
      </c>
      <c r="T89" s="30">
        <f t="shared" si="51"/>
        <v>0</v>
      </c>
      <c r="U89" s="30">
        <f t="shared" si="51"/>
        <v>0</v>
      </c>
      <c r="V89" s="30">
        <f t="shared" si="51"/>
        <v>0</v>
      </c>
      <c r="W89" s="30">
        <f t="shared" si="51"/>
        <v>0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0"/>
    </row>
    <row r="90" spans="1:40" ht="9.75">
      <c r="A90" s="13" t="s">
        <v>139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0"/>
    </row>
    <row r="91" spans="1:40" ht="9.75">
      <c r="A91" s="20" t="s">
        <v>140</v>
      </c>
      <c r="B91" s="27">
        <v>892030227</v>
      </c>
      <c r="C91" s="27">
        <v>6108458265</v>
      </c>
      <c r="D91" s="27">
        <v>10400719000</v>
      </c>
      <c r="E91" s="27">
        <v>639008470</v>
      </c>
      <c r="F91" s="27">
        <v>1524137000</v>
      </c>
      <c r="G91" s="27">
        <v>71974000</v>
      </c>
      <c r="H91" s="27">
        <v>338023650</v>
      </c>
      <c r="I91" s="27">
        <v>606426977</v>
      </c>
      <c r="J91" s="27">
        <v>1321568746</v>
      </c>
      <c r="K91" s="27">
        <v>718861000</v>
      </c>
      <c r="L91" s="27">
        <v>0</v>
      </c>
      <c r="M91" s="27">
        <v>2525835472</v>
      </c>
      <c r="N91" s="27">
        <v>808802606</v>
      </c>
      <c r="O91" s="27">
        <v>358458869</v>
      </c>
      <c r="P91" s="27">
        <v>1096711227</v>
      </c>
      <c r="Q91" s="27">
        <v>386907353</v>
      </c>
      <c r="R91" s="27">
        <v>970284148</v>
      </c>
      <c r="S91" s="27">
        <v>2600389000</v>
      </c>
      <c r="T91" s="27">
        <v>5029200550</v>
      </c>
      <c r="U91" s="27">
        <v>971796990</v>
      </c>
      <c r="V91" s="27">
        <v>4325276000</v>
      </c>
      <c r="W91" s="27">
        <v>29388650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0"/>
    </row>
    <row r="92" spans="1:40" ht="9.75">
      <c r="A92" s="20" t="s">
        <v>141</v>
      </c>
      <c r="B92" s="27">
        <v>0</v>
      </c>
      <c r="C92" s="27">
        <v>0</v>
      </c>
      <c r="D92" s="27">
        <v>327950232</v>
      </c>
      <c r="E92" s="27">
        <v>35000000</v>
      </c>
      <c r="F92" s="27">
        <v>22423000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20258100</v>
      </c>
      <c r="O92" s="27">
        <v>0</v>
      </c>
      <c r="P92" s="27">
        <v>1</v>
      </c>
      <c r="Q92" s="27">
        <v>0</v>
      </c>
      <c r="R92" s="27">
        <v>15000000</v>
      </c>
      <c r="S92" s="27">
        <v>0</v>
      </c>
      <c r="T92" s="27">
        <v>39000000</v>
      </c>
      <c r="U92" s="27">
        <v>0</v>
      </c>
      <c r="V92" s="27">
        <v>30386000</v>
      </c>
      <c r="W92" s="27">
        <v>0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0"/>
    </row>
    <row r="93" spans="1:40" ht="9.75">
      <c r="A93" s="20" t="s">
        <v>142</v>
      </c>
      <c r="B93" s="27">
        <v>20636496</v>
      </c>
      <c r="C93" s="27">
        <v>101523160</v>
      </c>
      <c r="D93" s="27">
        <v>244626856</v>
      </c>
      <c r="E93" s="27">
        <v>24662286</v>
      </c>
      <c r="F93" s="27">
        <v>57005000</v>
      </c>
      <c r="G93" s="27">
        <v>2930455</v>
      </c>
      <c r="H93" s="27">
        <v>5600000</v>
      </c>
      <c r="I93" s="27">
        <v>1044336</v>
      </c>
      <c r="J93" s="27">
        <v>48450316</v>
      </c>
      <c r="K93" s="27">
        <v>34150627</v>
      </c>
      <c r="L93" s="27">
        <v>21226625</v>
      </c>
      <c r="M93" s="27">
        <v>17080000</v>
      </c>
      <c r="N93" s="27">
        <v>10093506</v>
      </c>
      <c r="O93" s="27">
        <v>6312000</v>
      </c>
      <c r="P93" s="27">
        <v>23718000</v>
      </c>
      <c r="Q93" s="27">
        <v>14364461</v>
      </c>
      <c r="R93" s="27">
        <v>8080000</v>
      </c>
      <c r="S93" s="27">
        <v>1460000</v>
      </c>
      <c r="T93" s="27">
        <v>153814920</v>
      </c>
      <c r="U93" s="27">
        <v>22936000</v>
      </c>
      <c r="V93" s="27">
        <v>119358584</v>
      </c>
      <c r="W93" s="27">
        <v>1447000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0"/>
    </row>
    <row r="94" spans="1:40" ht="9.75">
      <c r="A94" s="20" t="s">
        <v>143</v>
      </c>
      <c r="B94" s="21">
        <f>IF(B178=0,0,B92*100/B178)</f>
        <v>0</v>
      </c>
      <c r="C94" s="21">
        <f aca="true" t="shared" si="52" ref="C94:W94">IF(C178=0,0,C92*100/C178)</f>
        <v>0</v>
      </c>
      <c r="D94" s="21">
        <f t="shared" si="52"/>
        <v>73.3696162514952</v>
      </c>
      <c r="E94" s="21">
        <f t="shared" si="52"/>
        <v>77.7710134278543</v>
      </c>
      <c r="F94" s="21">
        <f t="shared" si="52"/>
        <v>17.230131329516368</v>
      </c>
      <c r="G94" s="21">
        <f t="shared" si="52"/>
        <v>0</v>
      </c>
      <c r="H94" s="21">
        <f t="shared" si="52"/>
        <v>0</v>
      </c>
      <c r="I94" s="21">
        <f t="shared" si="52"/>
        <v>0</v>
      </c>
      <c r="J94" s="21">
        <f t="shared" si="52"/>
        <v>0</v>
      </c>
      <c r="K94" s="21">
        <f t="shared" si="52"/>
        <v>0</v>
      </c>
      <c r="L94" s="21">
        <f t="shared" si="52"/>
        <v>0</v>
      </c>
      <c r="M94" s="21">
        <f t="shared" si="52"/>
        <v>0</v>
      </c>
      <c r="N94" s="21">
        <f t="shared" si="52"/>
        <v>83.12720558063192</v>
      </c>
      <c r="O94" s="21">
        <f t="shared" si="52"/>
        <v>0</v>
      </c>
      <c r="P94" s="21">
        <f t="shared" si="52"/>
        <v>3.2711808963035655E-06</v>
      </c>
      <c r="Q94" s="21">
        <f t="shared" si="52"/>
        <v>0</v>
      </c>
      <c r="R94" s="21">
        <f t="shared" si="52"/>
        <v>54.7645125958379</v>
      </c>
      <c r="S94" s="21">
        <f t="shared" si="52"/>
        <v>0</v>
      </c>
      <c r="T94" s="21">
        <f t="shared" si="52"/>
        <v>9.1081273794034</v>
      </c>
      <c r="U94" s="21">
        <f t="shared" si="52"/>
        <v>0</v>
      </c>
      <c r="V94" s="21">
        <f t="shared" si="52"/>
        <v>12.76017555340847</v>
      </c>
      <c r="W94" s="21">
        <f t="shared" si="52"/>
        <v>0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0"/>
    </row>
    <row r="95" spans="1:40" ht="9.75">
      <c r="A95" s="20" t="s">
        <v>144</v>
      </c>
      <c r="B95" s="21">
        <f>IF(B91=0,0,B93*100/B91)</f>
        <v>2.3134301255017897</v>
      </c>
      <c r="C95" s="21">
        <f aca="true" t="shared" si="53" ref="C95:W95">IF(C91=0,0,C93*100/C91)</f>
        <v>1.6620095545500138</v>
      </c>
      <c r="D95" s="21">
        <f t="shared" si="53"/>
        <v>2.3520187017839826</v>
      </c>
      <c r="E95" s="21">
        <f t="shared" si="53"/>
        <v>3.859461518561718</v>
      </c>
      <c r="F95" s="21">
        <f t="shared" si="53"/>
        <v>3.740149343530142</v>
      </c>
      <c r="G95" s="21">
        <f t="shared" si="53"/>
        <v>4.0715466696307</v>
      </c>
      <c r="H95" s="21">
        <f t="shared" si="53"/>
        <v>1.6566888145252558</v>
      </c>
      <c r="I95" s="21">
        <f t="shared" si="53"/>
        <v>0.17221133617213735</v>
      </c>
      <c r="J95" s="21">
        <f t="shared" si="53"/>
        <v>3.6661215049648277</v>
      </c>
      <c r="K95" s="21">
        <f t="shared" si="53"/>
        <v>4.750657915786223</v>
      </c>
      <c r="L95" s="21">
        <f t="shared" si="53"/>
        <v>0</v>
      </c>
      <c r="M95" s="21">
        <f t="shared" si="53"/>
        <v>0.6762118985713571</v>
      </c>
      <c r="N95" s="21">
        <f t="shared" si="53"/>
        <v>1.2479566615046243</v>
      </c>
      <c r="O95" s="21">
        <f t="shared" si="53"/>
        <v>1.7608714823010838</v>
      </c>
      <c r="P95" s="21">
        <f t="shared" si="53"/>
        <v>2.1626476884785277</v>
      </c>
      <c r="Q95" s="21">
        <f t="shared" si="53"/>
        <v>3.7126358257657617</v>
      </c>
      <c r="R95" s="21">
        <f t="shared" si="53"/>
        <v>0.8327457494441103</v>
      </c>
      <c r="S95" s="21">
        <f t="shared" si="53"/>
        <v>0.05614544593135873</v>
      </c>
      <c r="T95" s="21">
        <f t="shared" si="53"/>
        <v>3.0584367927025697</v>
      </c>
      <c r="U95" s="21">
        <f t="shared" si="53"/>
        <v>2.360163721025726</v>
      </c>
      <c r="V95" s="21">
        <f t="shared" si="53"/>
        <v>2.759559944845138</v>
      </c>
      <c r="W95" s="21">
        <f t="shared" si="53"/>
        <v>4.923669511869378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0"/>
    </row>
    <row r="96" spans="1:40" ht="9.75">
      <c r="A96" s="20" t="s">
        <v>145</v>
      </c>
      <c r="B96" s="21">
        <f>IF(B91=0,0,(B93+B92)*100/B91)</f>
        <v>2.3134301255017897</v>
      </c>
      <c r="C96" s="21">
        <f aca="true" t="shared" si="54" ref="C96:W96">IF(C91=0,0,(C93+C92)*100/C91)</f>
        <v>1.6620095545500138</v>
      </c>
      <c r="D96" s="21">
        <f t="shared" si="54"/>
        <v>5.505168325382121</v>
      </c>
      <c r="E96" s="21">
        <f t="shared" si="54"/>
        <v>9.336697211540873</v>
      </c>
      <c r="F96" s="21">
        <f t="shared" si="54"/>
        <v>5.211342549915132</v>
      </c>
      <c r="G96" s="21">
        <f t="shared" si="54"/>
        <v>4.0715466696307</v>
      </c>
      <c r="H96" s="21">
        <f t="shared" si="54"/>
        <v>1.6566888145252558</v>
      </c>
      <c r="I96" s="21">
        <f t="shared" si="54"/>
        <v>0.17221133617213735</v>
      </c>
      <c r="J96" s="21">
        <f t="shared" si="54"/>
        <v>3.6661215049648277</v>
      </c>
      <c r="K96" s="21">
        <f t="shared" si="54"/>
        <v>4.750657915786223</v>
      </c>
      <c r="L96" s="21">
        <f t="shared" si="54"/>
        <v>0</v>
      </c>
      <c r="M96" s="21">
        <f t="shared" si="54"/>
        <v>0.6762118985713571</v>
      </c>
      <c r="N96" s="21">
        <f t="shared" si="54"/>
        <v>3.7526592737016973</v>
      </c>
      <c r="O96" s="21">
        <f t="shared" si="54"/>
        <v>1.7608714823010838</v>
      </c>
      <c r="P96" s="21">
        <f t="shared" si="54"/>
        <v>2.162647779660233</v>
      </c>
      <c r="Q96" s="21">
        <f t="shared" si="54"/>
        <v>3.7126358257657617</v>
      </c>
      <c r="R96" s="21">
        <f t="shared" si="54"/>
        <v>2.3786846407388693</v>
      </c>
      <c r="S96" s="21">
        <f t="shared" si="54"/>
        <v>0.05614544593135873</v>
      </c>
      <c r="T96" s="21">
        <f t="shared" si="54"/>
        <v>3.833907955808205</v>
      </c>
      <c r="U96" s="21">
        <f t="shared" si="54"/>
        <v>2.360163721025726</v>
      </c>
      <c r="V96" s="21">
        <f t="shared" si="54"/>
        <v>3.462081587394654</v>
      </c>
      <c r="W96" s="21">
        <f t="shared" si="54"/>
        <v>4.923669511869378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0"/>
    </row>
    <row r="97" spans="1:40" ht="9.75">
      <c r="A97" s="20" t="s">
        <v>146</v>
      </c>
      <c r="B97" s="21">
        <f>IF(B91=0,0,B178*100/B91)</f>
        <v>4.697428599580404</v>
      </c>
      <c r="C97" s="21">
        <f aca="true" t="shared" si="55" ref="C97:W97">IF(C91=0,0,C178*100/C91)</f>
        <v>9.04892815863415</v>
      </c>
      <c r="D97" s="21">
        <f t="shared" si="55"/>
        <v>4.29762316432162</v>
      </c>
      <c r="E97" s="21">
        <f t="shared" si="55"/>
        <v>7.042772688130409</v>
      </c>
      <c r="F97" s="21">
        <f t="shared" si="55"/>
        <v>8.538490962426605</v>
      </c>
      <c r="G97" s="21">
        <f t="shared" si="55"/>
        <v>20.84085919915525</v>
      </c>
      <c r="H97" s="21">
        <f t="shared" si="55"/>
        <v>3.6683823750202094</v>
      </c>
      <c r="I97" s="21">
        <f t="shared" si="55"/>
        <v>2.0807443399735166</v>
      </c>
      <c r="J97" s="21">
        <f t="shared" si="55"/>
        <v>7.605745618926735</v>
      </c>
      <c r="K97" s="21">
        <f t="shared" si="55"/>
        <v>6.97255797713327</v>
      </c>
      <c r="L97" s="21">
        <f t="shared" si="55"/>
        <v>0</v>
      </c>
      <c r="M97" s="21">
        <f t="shared" si="55"/>
        <v>15.235506519167295</v>
      </c>
      <c r="N97" s="21">
        <f t="shared" si="55"/>
        <v>3.0130961274375516</v>
      </c>
      <c r="O97" s="21">
        <f t="shared" si="55"/>
        <v>5.949174882878961</v>
      </c>
      <c r="P97" s="21">
        <f t="shared" si="55"/>
        <v>2.7874247338219327</v>
      </c>
      <c r="Q97" s="21">
        <f t="shared" si="55"/>
        <v>5.933826230487793</v>
      </c>
      <c r="R97" s="21">
        <f t="shared" si="55"/>
        <v>2.8228844155042303</v>
      </c>
      <c r="S97" s="21">
        <f t="shared" si="55"/>
        <v>1.5700727852640508</v>
      </c>
      <c r="T97" s="21">
        <f t="shared" si="55"/>
        <v>8.514057070163965</v>
      </c>
      <c r="U97" s="21">
        <f t="shared" si="55"/>
        <v>4.663700388699496</v>
      </c>
      <c r="V97" s="21">
        <f t="shared" si="55"/>
        <v>5.50557975953442</v>
      </c>
      <c r="W97" s="21">
        <f t="shared" si="55"/>
        <v>17.059215037097655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0"/>
    </row>
    <row r="98" spans="1:40" ht="9.75">
      <c r="A98" s="52" t="s">
        <v>147</v>
      </c>
      <c r="B98" s="53">
        <f>IF(B7=0,0,B93*100/B7)</f>
        <v>4.822765692661312</v>
      </c>
      <c r="C98" s="53">
        <f aca="true" t="shared" si="56" ref="C98:W98">IF(C7=0,0,C93*100/C7)</f>
        <v>5.671684916201118</v>
      </c>
      <c r="D98" s="53">
        <f t="shared" si="56"/>
        <v>5.118480213249001</v>
      </c>
      <c r="E98" s="53">
        <f t="shared" si="56"/>
        <v>10.296198988591996</v>
      </c>
      <c r="F98" s="53">
        <f t="shared" si="56"/>
        <v>7.6826216684111674</v>
      </c>
      <c r="G98" s="53">
        <f t="shared" si="56"/>
        <v>0.8883558570848263</v>
      </c>
      <c r="H98" s="53">
        <f t="shared" si="56"/>
        <v>3.9559527269300494</v>
      </c>
      <c r="I98" s="53">
        <f t="shared" si="56"/>
        <v>0.502197051992857</v>
      </c>
      <c r="J98" s="53">
        <f t="shared" si="56"/>
        <v>5.282419137418787</v>
      </c>
      <c r="K98" s="53">
        <f t="shared" si="56"/>
        <v>6.87629283006103</v>
      </c>
      <c r="L98" s="53">
        <f t="shared" si="56"/>
        <v>6.517430319764561</v>
      </c>
      <c r="M98" s="53">
        <f t="shared" si="56"/>
        <v>2.4340206682784444</v>
      </c>
      <c r="N98" s="53">
        <f t="shared" si="56"/>
        <v>2.6569407731782815</v>
      </c>
      <c r="O98" s="53">
        <f t="shared" si="56"/>
        <v>4.497611039600062</v>
      </c>
      <c r="P98" s="53">
        <f t="shared" si="56"/>
        <v>9.424554983027814</v>
      </c>
      <c r="Q98" s="53">
        <f t="shared" si="56"/>
        <v>5.535679521603154</v>
      </c>
      <c r="R98" s="53">
        <f t="shared" si="56"/>
        <v>5.590425798032764</v>
      </c>
      <c r="S98" s="53">
        <f t="shared" si="56"/>
        <v>0.42206644064681137</v>
      </c>
      <c r="T98" s="53">
        <f t="shared" si="56"/>
        <v>5.653629976277365</v>
      </c>
      <c r="U98" s="53">
        <f t="shared" si="56"/>
        <v>5.5940896910722016</v>
      </c>
      <c r="V98" s="53">
        <f t="shared" si="56"/>
        <v>7.8900603140195456</v>
      </c>
      <c r="W98" s="53">
        <f t="shared" si="56"/>
        <v>0.7732509672316867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0"/>
    </row>
    <row r="99" spans="1:40" ht="9.75">
      <c r="A99" s="11" t="s">
        <v>148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0"/>
    </row>
    <row r="100" spans="1:40" ht="9.75">
      <c r="A100" s="11" t="s">
        <v>149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0"/>
    </row>
    <row r="101" spans="1:40" ht="9.75">
      <c r="A101" s="18" t="s">
        <v>150</v>
      </c>
      <c r="B101" s="31">
        <v>0</v>
      </c>
      <c r="C101" s="31">
        <v>5.3</v>
      </c>
      <c r="D101" s="31">
        <v>6.4</v>
      </c>
      <c r="E101" s="31">
        <v>5.3</v>
      </c>
      <c r="F101" s="31">
        <v>6</v>
      </c>
      <c r="G101" s="31">
        <v>0</v>
      </c>
      <c r="H101" s="31">
        <v>0</v>
      </c>
      <c r="I101" s="31">
        <v>0</v>
      </c>
      <c r="J101" s="31">
        <v>-50</v>
      </c>
      <c r="K101" s="31">
        <v>0</v>
      </c>
      <c r="L101" s="31">
        <v>-100</v>
      </c>
      <c r="M101" s="31">
        <v>0</v>
      </c>
      <c r="N101" s="31">
        <v>6</v>
      </c>
      <c r="O101" s="31">
        <v>28.2</v>
      </c>
      <c r="P101" s="31">
        <v>0</v>
      </c>
      <c r="Q101" s="31">
        <v>5.3</v>
      </c>
      <c r="R101" s="31">
        <v>0</v>
      </c>
      <c r="S101" s="31">
        <v>0</v>
      </c>
      <c r="T101" s="31">
        <v>775533.3</v>
      </c>
      <c r="U101" s="31">
        <v>0</v>
      </c>
      <c r="V101" s="31">
        <v>6</v>
      </c>
      <c r="W101" s="31">
        <v>0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0"/>
    </row>
    <row r="102" spans="1:40" ht="9.75">
      <c r="A102" s="20" t="s">
        <v>151</v>
      </c>
      <c r="B102" s="32">
        <v>0</v>
      </c>
      <c r="C102" s="32">
        <v>0</v>
      </c>
      <c r="D102" s="32">
        <v>5.9</v>
      </c>
      <c r="E102" s="32">
        <v>5.3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-100</v>
      </c>
      <c r="M102" s="32">
        <v>0</v>
      </c>
      <c r="N102" s="32">
        <v>6.8</v>
      </c>
      <c r="O102" s="32">
        <v>0</v>
      </c>
      <c r="P102" s="32">
        <v>6</v>
      </c>
      <c r="Q102" s="32">
        <v>6.8</v>
      </c>
      <c r="R102" s="32">
        <v>0</v>
      </c>
      <c r="S102" s="32">
        <v>0</v>
      </c>
      <c r="T102" s="32">
        <v>241983.3</v>
      </c>
      <c r="U102" s="32">
        <v>0</v>
      </c>
      <c r="V102" s="32">
        <v>0</v>
      </c>
      <c r="W102" s="32">
        <v>0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0"/>
    </row>
    <row r="103" spans="1:40" ht="9.75">
      <c r="A103" s="20" t="s">
        <v>152</v>
      </c>
      <c r="B103" s="32">
        <v>0</v>
      </c>
      <c r="C103" s="32">
        <v>6.8</v>
      </c>
      <c r="D103" s="32">
        <v>7.5</v>
      </c>
      <c r="E103" s="32">
        <v>5.3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-100</v>
      </c>
      <c r="M103" s="32">
        <v>0</v>
      </c>
      <c r="N103" s="32">
        <v>6.8</v>
      </c>
      <c r="O103" s="32">
        <v>17.6</v>
      </c>
      <c r="P103" s="32">
        <v>6.8</v>
      </c>
      <c r="Q103" s="32">
        <v>6.8</v>
      </c>
      <c r="R103" s="32">
        <v>0</v>
      </c>
      <c r="S103" s="32">
        <v>0</v>
      </c>
      <c r="T103" s="32">
        <v>3823836.2</v>
      </c>
      <c r="U103" s="32">
        <v>0</v>
      </c>
      <c r="V103" s="32">
        <v>1.9</v>
      </c>
      <c r="W103" s="32">
        <v>0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0"/>
    </row>
    <row r="104" spans="1:40" ht="9.75">
      <c r="A104" s="20" t="s">
        <v>153</v>
      </c>
      <c r="B104" s="32">
        <v>0</v>
      </c>
      <c r="C104" s="32">
        <v>5.3</v>
      </c>
      <c r="D104" s="32">
        <v>16.7</v>
      </c>
      <c r="E104" s="32">
        <v>5.3</v>
      </c>
      <c r="F104" s="32">
        <v>0</v>
      </c>
      <c r="G104" s="32">
        <v>0</v>
      </c>
      <c r="H104" s="32">
        <v>0</v>
      </c>
      <c r="I104" s="32">
        <v>0</v>
      </c>
      <c r="J104" s="32">
        <v>66.7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5.8</v>
      </c>
      <c r="Q104" s="32">
        <v>5.3</v>
      </c>
      <c r="R104" s="32">
        <v>0</v>
      </c>
      <c r="S104" s="32">
        <v>0</v>
      </c>
      <c r="T104" s="32">
        <v>172255.6</v>
      </c>
      <c r="U104" s="32">
        <v>0</v>
      </c>
      <c r="V104" s="32">
        <v>6</v>
      </c>
      <c r="W104" s="32">
        <v>0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0"/>
    </row>
    <row r="105" spans="1:40" ht="9.75">
      <c r="A105" s="20" t="s">
        <v>154</v>
      </c>
      <c r="B105" s="32">
        <v>0</v>
      </c>
      <c r="C105" s="32">
        <v>5.3</v>
      </c>
      <c r="D105" s="32">
        <v>5.8</v>
      </c>
      <c r="E105" s="32">
        <v>5.3</v>
      </c>
      <c r="F105" s="32">
        <v>10</v>
      </c>
      <c r="G105" s="32">
        <v>0</v>
      </c>
      <c r="H105" s="32">
        <v>0</v>
      </c>
      <c r="I105" s="32">
        <v>0</v>
      </c>
      <c r="J105" s="32">
        <v>66.7</v>
      </c>
      <c r="K105" s="32">
        <v>0</v>
      </c>
      <c r="L105" s="32">
        <v>-100</v>
      </c>
      <c r="M105" s="32">
        <v>0</v>
      </c>
      <c r="N105" s="32">
        <v>6</v>
      </c>
      <c r="O105" s="32">
        <v>92.5</v>
      </c>
      <c r="P105" s="32">
        <v>6</v>
      </c>
      <c r="Q105" s="32">
        <v>5.3</v>
      </c>
      <c r="R105" s="32">
        <v>0</v>
      </c>
      <c r="S105" s="32">
        <v>0</v>
      </c>
      <c r="T105" s="32">
        <v>733655.6</v>
      </c>
      <c r="U105" s="32">
        <v>0</v>
      </c>
      <c r="V105" s="32">
        <v>6</v>
      </c>
      <c r="W105" s="32">
        <v>0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0"/>
    </row>
    <row r="106" spans="1:40" ht="9.75">
      <c r="A106" s="20" t="s">
        <v>155</v>
      </c>
      <c r="B106" s="32">
        <v>0</v>
      </c>
      <c r="C106" s="32">
        <v>5.3</v>
      </c>
      <c r="D106" s="32">
        <v>15.6</v>
      </c>
      <c r="E106" s="32">
        <v>5.3</v>
      </c>
      <c r="F106" s="32">
        <v>10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-100</v>
      </c>
      <c r="M106" s="32">
        <v>0</v>
      </c>
      <c r="N106" s="32">
        <v>6</v>
      </c>
      <c r="O106" s="32">
        <v>209.8</v>
      </c>
      <c r="P106" s="32">
        <v>6</v>
      </c>
      <c r="Q106" s="32">
        <v>5.3</v>
      </c>
      <c r="R106" s="32">
        <v>0</v>
      </c>
      <c r="S106" s="32">
        <v>0</v>
      </c>
      <c r="T106" s="32">
        <v>142350</v>
      </c>
      <c r="U106" s="32">
        <v>0</v>
      </c>
      <c r="V106" s="32">
        <v>6</v>
      </c>
      <c r="W106" s="32">
        <v>0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0"/>
    </row>
    <row r="107" spans="1:40" ht="9.75">
      <c r="A107" s="20" t="s">
        <v>156</v>
      </c>
      <c r="B107" s="32">
        <v>0</v>
      </c>
      <c r="C107" s="32">
        <v>5.3</v>
      </c>
      <c r="D107" s="32">
        <v>9.2</v>
      </c>
      <c r="E107" s="32">
        <v>5.3</v>
      </c>
      <c r="F107" s="32">
        <v>10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-100</v>
      </c>
      <c r="M107" s="32">
        <v>0</v>
      </c>
      <c r="N107" s="32">
        <v>6</v>
      </c>
      <c r="O107" s="32">
        <v>69.8</v>
      </c>
      <c r="P107" s="32">
        <v>6</v>
      </c>
      <c r="Q107" s="32">
        <v>5.3</v>
      </c>
      <c r="R107" s="32">
        <v>0</v>
      </c>
      <c r="S107" s="32">
        <v>0</v>
      </c>
      <c r="T107" s="32">
        <v>260383.3</v>
      </c>
      <c r="U107" s="32">
        <v>0</v>
      </c>
      <c r="V107" s="32">
        <v>6</v>
      </c>
      <c r="W107" s="32">
        <v>0</v>
      </c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0"/>
    </row>
    <row r="108" spans="1:40" ht="9.75">
      <c r="A108" s="20" t="s">
        <v>130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10"/>
    </row>
    <row r="109" spans="1:40" ht="9.75">
      <c r="A109" s="11" t="s">
        <v>157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0"/>
    </row>
    <row r="110" spans="1:40" ht="9.75">
      <c r="A110" s="18" t="s">
        <v>150</v>
      </c>
      <c r="B110" s="33">
        <v>0</v>
      </c>
      <c r="C110" s="33">
        <v>192.95</v>
      </c>
      <c r="D110" s="33">
        <v>220.42</v>
      </c>
      <c r="E110" s="33">
        <v>30.57</v>
      </c>
      <c r="F110" s="33">
        <v>29.56</v>
      </c>
      <c r="G110" s="33">
        <v>0</v>
      </c>
      <c r="H110" s="33">
        <v>0</v>
      </c>
      <c r="I110" s="33">
        <v>261.53</v>
      </c>
      <c r="J110" s="33">
        <v>0.03</v>
      </c>
      <c r="K110" s="33">
        <v>0</v>
      </c>
      <c r="L110" s="33">
        <v>0</v>
      </c>
      <c r="M110" s="33">
        <v>0</v>
      </c>
      <c r="N110" s="33">
        <v>321.86</v>
      </c>
      <c r="O110" s="33">
        <v>1050456.33</v>
      </c>
      <c r="P110" s="33">
        <v>102.1</v>
      </c>
      <c r="Q110" s="33">
        <v>476.8</v>
      </c>
      <c r="R110" s="33">
        <v>150000</v>
      </c>
      <c r="S110" s="33">
        <v>0</v>
      </c>
      <c r="T110" s="33">
        <v>465.38</v>
      </c>
      <c r="U110" s="33">
        <v>0</v>
      </c>
      <c r="V110" s="33">
        <v>113.39</v>
      </c>
      <c r="W110" s="33">
        <v>0</v>
      </c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0"/>
    </row>
    <row r="111" spans="1:40" ht="9.75">
      <c r="A111" s="20" t="s">
        <v>151</v>
      </c>
      <c r="B111" s="34">
        <v>0</v>
      </c>
      <c r="C111" s="34">
        <v>0</v>
      </c>
      <c r="D111" s="34">
        <v>311.35</v>
      </c>
      <c r="E111" s="34">
        <v>182.85</v>
      </c>
      <c r="F111" s="34">
        <v>0</v>
      </c>
      <c r="G111" s="34">
        <v>0</v>
      </c>
      <c r="H111" s="34">
        <v>0</v>
      </c>
      <c r="I111" s="34">
        <v>39.09</v>
      </c>
      <c r="J111" s="34">
        <v>0</v>
      </c>
      <c r="K111" s="34">
        <v>0</v>
      </c>
      <c r="L111" s="34">
        <v>0</v>
      </c>
      <c r="M111" s="34">
        <v>0</v>
      </c>
      <c r="N111" s="34">
        <v>253.97</v>
      </c>
      <c r="O111" s="34">
        <v>0</v>
      </c>
      <c r="P111" s="34">
        <v>91.26</v>
      </c>
      <c r="Q111" s="34">
        <v>183.79</v>
      </c>
      <c r="R111" s="34">
        <v>0</v>
      </c>
      <c r="S111" s="34">
        <v>0</v>
      </c>
      <c r="T111" s="34">
        <v>145.25</v>
      </c>
      <c r="U111" s="34">
        <v>0</v>
      </c>
      <c r="V111" s="34">
        <v>0</v>
      </c>
      <c r="W111" s="34">
        <v>0</v>
      </c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0"/>
    </row>
    <row r="112" spans="1:40" ht="9.75">
      <c r="A112" s="20" t="s">
        <v>152</v>
      </c>
      <c r="B112" s="34">
        <v>0</v>
      </c>
      <c r="C112" s="34">
        <v>85.21</v>
      </c>
      <c r="D112" s="34">
        <v>615.49</v>
      </c>
      <c r="E112" s="34">
        <v>641.89</v>
      </c>
      <c r="F112" s="34">
        <v>0</v>
      </c>
      <c r="G112" s="34">
        <v>0</v>
      </c>
      <c r="H112" s="34">
        <v>0</v>
      </c>
      <c r="I112" s="34">
        <v>938.51</v>
      </c>
      <c r="J112" s="34">
        <v>0</v>
      </c>
      <c r="K112" s="34">
        <v>0</v>
      </c>
      <c r="L112" s="34">
        <v>0</v>
      </c>
      <c r="M112" s="34">
        <v>0</v>
      </c>
      <c r="N112" s="34">
        <v>1260.62</v>
      </c>
      <c r="O112" s="34">
        <v>2614819.97</v>
      </c>
      <c r="P112" s="34">
        <v>231.22</v>
      </c>
      <c r="Q112" s="34">
        <v>426.3</v>
      </c>
      <c r="R112" s="34">
        <v>0</v>
      </c>
      <c r="S112" s="34">
        <v>0</v>
      </c>
      <c r="T112" s="34">
        <v>718.9</v>
      </c>
      <c r="U112" s="34">
        <v>0</v>
      </c>
      <c r="V112" s="34">
        <v>985.84</v>
      </c>
      <c r="W112" s="34">
        <v>0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0"/>
    </row>
    <row r="113" spans="1:40" ht="9.75">
      <c r="A113" s="20" t="s">
        <v>153</v>
      </c>
      <c r="B113" s="34">
        <v>0</v>
      </c>
      <c r="C113" s="34">
        <v>38.82</v>
      </c>
      <c r="D113" s="34">
        <v>81</v>
      </c>
      <c r="E113" s="34">
        <v>17.62</v>
      </c>
      <c r="F113" s="34">
        <v>0</v>
      </c>
      <c r="G113" s="34">
        <v>0</v>
      </c>
      <c r="H113" s="34">
        <v>0</v>
      </c>
      <c r="I113" s="34">
        <v>59.65</v>
      </c>
      <c r="J113" s="34">
        <v>0.1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4.02</v>
      </c>
      <c r="Q113" s="34">
        <v>56.84</v>
      </c>
      <c r="R113" s="34">
        <v>0</v>
      </c>
      <c r="S113" s="34">
        <v>0</v>
      </c>
      <c r="T113" s="34">
        <v>155.12</v>
      </c>
      <c r="U113" s="34">
        <v>0</v>
      </c>
      <c r="V113" s="34">
        <v>49.39</v>
      </c>
      <c r="W113" s="34">
        <v>0</v>
      </c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0"/>
    </row>
    <row r="114" spans="1:40" ht="9.75">
      <c r="A114" s="20" t="s">
        <v>154</v>
      </c>
      <c r="B114" s="34">
        <v>0</v>
      </c>
      <c r="C114" s="34">
        <v>94.59</v>
      </c>
      <c r="D114" s="34">
        <v>342.07</v>
      </c>
      <c r="E114" s="34">
        <v>230.51</v>
      </c>
      <c r="F114" s="34">
        <v>340.04</v>
      </c>
      <c r="G114" s="34">
        <v>0</v>
      </c>
      <c r="H114" s="34">
        <v>0</v>
      </c>
      <c r="I114" s="34">
        <v>129.5</v>
      </c>
      <c r="J114" s="34">
        <v>0.1</v>
      </c>
      <c r="K114" s="34">
        <v>0</v>
      </c>
      <c r="L114" s="34">
        <v>0</v>
      </c>
      <c r="M114" s="34">
        <v>0</v>
      </c>
      <c r="N114" s="34">
        <v>300.55</v>
      </c>
      <c r="O114" s="34">
        <v>537285.18</v>
      </c>
      <c r="P114" s="34">
        <v>269.77</v>
      </c>
      <c r="Q114" s="34">
        <v>308.53</v>
      </c>
      <c r="R114" s="34">
        <v>0</v>
      </c>
      <c r="S114" s="34">
        <v>0</v>
      </c>
      <c r="T114" s="34">
        <v>660.38</v>
      </c>
      <c r="U114" s="34">
        <v>0</v>
      </c>
      <c r="V114" s="34">
        <v>238.25</v>
      </c>
      <c r="W114" s="34">
        <v>0</v>
      </c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0"/>
    </row>
    <row r="115" spans="1:40" ht="9.75">
      <c r="A115" s="20" t="s">
        <v>155</v>
      </c>
      <c r="B115" s="34">
        <v>0</v>
      </c>
      <c r="C115" s="34">
        <v>132.86</v>
      </c>
      <c r="D115" s="34">
        <v>156.46</v>
      </c>
      <c r="E115" s="34">
        <v>50.91</v>
      </c>
      <c r="F115" s="34">
        <v>34.54</v>
      </c>
      <c r="G115" s="34">
        <v>0</v>
      </c>
      <c r="H115" s="34">
        <v>0</v>
      </c>
      <c r="I115" s="34">
        <v>35.56</v>
      </c>
      <c r="J115" s="34">
        <v>0.06</v>
      </c>
      <c r="K115" s="34">
        <v>0</v>
      </c>
      <c r="L115" s="34">
        <v>0</v>
      </c>
      <c r="M115" s="34">
        <v>0</v>
      </c>
      <c r="N115" s="34">
        <v>218.1</v>
      </c>
      <c r="O115" s="34">
        <v>917096.98</v>
      </c>
      <c r="P115" s="34">
        <v>55.22</v>
      </c>
      <c r="Q115" s="34">
        <v>146.86</v>
      </c>
      <c r="R115" s="34">
        <v>0</v>
      </c>
      <c r="S115" s="34">
        <v>0</v>
      </c>
      <c r="T115" s="34">
        <v>85.47</v>
      </c>
      <c r="U115" s="34">
        <v>0</v>
      </c>
      <c r="V115" s="34">
        <v>117.21</v>
      </c>
      <c r="W115" s="34">
        <v>0</v>
      </c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10"/>
    </row>
    <row r="116" spans="1:40" ht="9.75">
      <c r="A116" s="20" t="s">
        <v>156</v>
      </c>
      <c r="B116" s="34">
        <v>0</v>
      </c>
      <c r="C116" s="34">
        <v>93.46</v>
      </c>
      <c r="D116" s="34">
        <v>135.61</v>
      </c>
      <c r="E116" s="34">
        <v>31.53</v>
      </c>
      <c r="F116" s="34">
        <v>35.78</v>
      </c>
      <c r="G116" s="34">
        <v>0</v>
      </c>
      <c r="H116" s="34">
        <v>0</v>
      </c>
      <c r="I116" s="34">
        <v>128.42</v>
      </c>
      <c r="J116" s="34">
        <v>0.06</v>
      </c>
      <c r="K116" s="34">
        <v>0</v>
      </c>
      <c r="L116" s="34">
        <v>0</v>
      </c>
      <c r="M116" s="34">
        <v>0</v>
      </c>
      <c r="N116" s="34">
        <v>209.45</v>
      </c>
      <c r="O116" s="34">
        <v>561807.95</v>
      </c>
      <c r="P116" s="34">
        <v>58.08</v>
      </c>
      <c r="Q116" s="34">
        <v>104.79</v>
      </c>
      <c r="R116" s="34">
        <v>0</v>
      </c>
      <c r="S116" s="34">
        <v>0</v>
      </c>
      <c r="T116" s="34">
        <v>156.29</v>
      </c>
      <c r="U116" s="34">
        <v>0</v>
      </c>
      <c r="V116" s="34">
        <v>101.16</v>
      </c>
      <c r="W116" s="34">
        <v>0</v>
      </c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10"/>
    </row>
    <row r="117" spans="1:40" ht="9.75">
      <c r="A117" s="20" t="s">
        <v>130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0.06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87.75</v>
      </c>
      <c r="U117" s="34">
        <v>0</v>
      </c>
      <c r="V117" s="34">
        <v>0</v>
      </c>
      <c r="W117" s="34">
        <v>0</v>
      </c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10"/>
    </row>
    <row r="118" spans="1:40" ht="9.75">
      <c r="A118" s="20" t="s">
        <v>158</v>
      </c>
      <c r="B118" s="34">
        <v>0</v>
      </c>
      <c r="C118" s="34">
        <v>637.88</v>
      </c>
      <c r="D118" s="34">
        <v>1862.4</v>
      </c>
      <c r="E118" s="34">
        <v>1185.88</v>
      </c>
      <c r="F118" s="34">
        <v>439.93</v>
      </c>
      <c r="G118" s="34">
        <v>0</v>
      </c>
      <c r="H118" s="34">
        <v>0</v>
      </c>
      <c r="I118" s="34">
        <v>1592.27</v>
      </c>
      <c r="J118" s="34">
        <v>0.41</v>
      </c>
      <c r="K118" s="34">
        <v>0</v>
      </c>
      <c r="L118" s="34">
        <v>0</v>
      </c>
      <c r="M118" s="34">
        <v>0</v>
      </c>
      <c r="N118" s="34">
        <v>2564.57</v>
      </c>
      <c r="O118" s="34">
        <v>5681466.41</v>
      </c>
      <c r="P118" s="34">
        <v>811.67</v>
      </c>
      <c r="Q118" s="34">
        <v>1703.91</v>
      </c>
      <c r="R118" s="34">
        <v>150000</v>
      </c>
      <c r="S118" s="34">
        <v>0</v>
      </c>
      <c r="T118" s="34">
        <v>2474.54</v>
      </c>
      <c r="U118" s="34">
        <v>0</v>
      </c>
      <c r="V118" s="34">
        <v>1605.24</v>
      </c>
      <c r="W118" s="34">
        <v>0</v>
      </c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0"/>
    </row>
    <row r="119" spans="1:40" ht="9.75">
      <c r="A119" s="13" t="s">
        <v>159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0"/>
    </row>
    <row r="120" spans="1:40" ht="9.75">
      <c r="A120" s="20" t="s">
        <v>160</v>
      </c>
      <c r="B120" s="35">
        <v>52063</v>
      </c>
      <c r="C120" s="35">
        <v>604040</v>
      </c>
      <c r="D120" s="35">
        <v>83302</v>
      </c>
      <c r="E120" s="35">
        <v>21650</v>
      </c>
      <c r="F120" s="35">
        <v>79700</v>
      </c>
      <c r="G120" s="35">
        <v>0</v>
      </c>
      <c r="H120" s="35">
        <v>26889</v>
      </c>
      <c r="I120" s="35">
        <v>30582</v>
      </c>
      <c r="J120" s="35">
        <v>71316</v>
      </c>
      <c r="K120" s="35">
        <v>0</v>
      </c>
      <c r="L120" s="35">
        <v>14586</v>
      </c>
      <c r="M120" s="35">
        <v>227492</v>
      </c>
      <c r="N120" s="35">
        <v>19530</v>
      </c>
      <c r="O120" s="35">
        <v>0</v>
      </c>
      <c r="P120" s="35">
        <v>49786</v>
      </c>
      <c r="Q120" s="35">
        <v>15344</v>
      </c>
      <c r="R120" s="35">
        <v>0</v>
      </c>
      <c r="S120" s="35">
        <v>0</v>
      </c>
      <c r="T120" s="35">
        <v>183626</v>
      </c>
      <c r="U120" s="35">
        <v>19924</v>
      </c>
      <c r="V120" s="35">
        <v>37455</v>
      </c>
      <c r="W120" s="35">
        <v>0</v>
      </c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0"/>
    </row>
    <row r="121" spans="1:40" ht="9.75">
      <c r="A121" s="13" t="s">
        <v>161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10"/>
    </row>
    <row r="122" spans="1:40" ht="9.75">
      <c r="A122" s="20" t="s">
        <v>162</v>
      </c>
      <c r="B122" s="35">
        <v>0</v>
      </c>
      <c r="C122" s="35">
        <v>6</v>
      </c>
      <c r="D122" s="35">
        <v>6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6</v>
      </c>
      <c r="K122" s="35">
        <v>0</v>
      </c>
      <c r="L122" s="35">
        <v>12</v>
      </c>
      <c r="M122" s="35">
        <v>0</v>
      </c>
      <c r="N122" s="35">
        <v>0</v>
      </c>
      <c r="O122" s="35">
        <v>0</v>
      </c>
      <c r="P122" s="35">
        <v>0</v>
      </c>
      <c r="Q122" s="35">
        <v>6</v>
      </c>
      <c r="R122" s="35">
        <v>0</v>
      </c>
      <c r="S122" s="35">
        <v>0</v>
      </c>
      <c r="T122" s="35">
        <v>0</v>
      </c>
      <c r="U122" s="35">
        <v>0</v>
      </c>
      <c r="V122" s="35">
        <v>6</v>
      </c>
      <c r="W122" s="35">
        <v>0</v>
      </c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10"/>
    </row>
    <row r="123" spans="1:40" ht="9.75">
      <c r="A123" s="20" t="s">
        <v>163</v>
      </c>
      <c r="B123" s="35">
        <v>0</v>
      </c>
      <c r="C123" s="35">
        <v>50</v>
      </c>
      <c r="D123" s="35">
        <v>50</v>
      </c>
      <c r="E123" s="35">
        <v>0</v>
      </c>
      <c r="F123" s="35">
        <v>0</v>
      </c>
      <c r="G123" s="35">
        <v>0</v>
      </c>
      <c r="H123" s="35">
        <v>50</v>
      </c>
      <c r="I123" s="35">
        <v>0</v>
      </c>
      <c r="J123" s="35">
        <v>50</v>
      </c>
      <c r="K123" s="35">
        <v>0</v>
      </c>
      <c r="L123" s="35">
        <v>50</v>
      </c>
      <c r="M123" s="35">
        <v>0</v>
      </c>
      <c r="N123" s="35">
        <v>0</v>
      </c>
      <c r="O123" s="35">
        <v>0</v>
      </c>
      <c r="P123" s="35">
        <v>0</v>
      </c>
      <c r="Q123" s="35">
        <v>50</v>
      </c>
      <c r="R123" s="35">
        <v>0</v>
      </c>
      <c r="S123" s="35">
        <v>0</v>
      </c>
      <c r="T123" s="35">
        <v>0</v>
      </c>
      <c r="U123" s="35">
        <v>0</v>
      </c>
      <c r="V123" s="35">
        <v>80</v>
      </c>
      <c r="W123" s="35">
        <v>0</v>
      </c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10"/>
    </row>
    <row r="124" spans="1:40" ht="9.75">
      <c r="A124" s="11" t="s">
        <v>164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0"/>
    </row>
    <row r="125" spans="1:40" ht="9.75">
      <c r="A125" s="18" t="s">
        <v>165</v>
      </c>
      <c r="B125" s="36">
        <v>25889</v>
      </c>
      <c r="C125" s="36">
        <v>7523</v>
      </c>
      <c r="D125" s="36">
        <v>2875</v>
      </c>
      <c r="E125" s="36">
        <v>0</v>
      </c>
      <c r="F125" s="36">
        <v>20736</v>
      </c>
      <c r="G125" s="36">
        <v>0</v>
      </c>
      <c r="H125" s="36">
        <v>0</v>
      </c>
      <c r="I125" s="36">
        <v>0</v>
      </c>
      <c r="J125" s="36">
        <v>3093</v>
      </c>
      <c r="K125" s="36">
        <v>0</v>
      </c>
      <c r="L125" s="36">
        <v>0</v>
      </c>
      <c r="M125" s="36">
        <v>0</v>
      </c>
      <c r="N125" s="36">
        <v>5900</v>
      </c>
      <c r="O125" s="36">
        <v>0</v>
      </c>
      <c r="P125" s="36">
        <v>0</v>
      </c>
      <c r="Q125" s="36">
        <v>7092</v>
      </c>
      <c r="R125" s="36">
        <v>0</v>
      </c>
      <c r="S125" s="36">
        <v>0</v>
      </c>
      <c r="T125" s="36">
        <v>25380</v>
      </c>
      <c r="U125" s="36">
        <v>10000</v>
      </c>
      <c r="V125" s="36">
        <v>0</v>
      </c>
      <c r="W125" s="36">
        <v>0</v>
      </c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0"/>
    </row>
    <row r="126" spans="1:40" ht="9.75">
      <c r="A126" s="20" t="s">
        <v>166</v>
      </c>
      <c r="B126" s="35">
        <v>0</v>
      </c>
      <c r="C126" s="35">
        <v>7523</v>
      </c>
      <c r="D126" s="35">
        <v>2875</v>
      </c>
      <c r="E126" s="35">
        <v>0</v>
      </c>
      <c r="F126" s="35">
        <v>330</v>
      </c>
      <c r="G126" s="35">
        <v>0</v>
      </c>
      <c r="H126" s="35">
        <v>0</v>
      </c>
      <c r="I126" s="35">
        <v>0</v>
      </c>
      <c r="J126" s="35">
        <v>3093</v>
      </c>
      <c r="K126" s="35">
        <v>0</v>
      </c>
      <c r="L126" s="35">
        <v>0</v>
      </c>
      <c r="M126" s="35">
        <v>0</v>
      </c>
      <c r="N126" s="35">
        <v>5900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25380</v>
      </c>
      <c r="U126" s="35">
        <v>10000</v>
      </c>
      <c r="V126" s="35">
        <v>0</v>
      </c>
      <c r="W126" s="35">
        <v>0</v>
      </c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0"/>
    </row>
    <row r="127" spans="1:40" ht="9.75">
      <c r="A127" s="20" t="s">
        <v>167</v>
      </c>
      <c r="B127" s="35">
        <v>0</v>
      </c>
      <c r="C127" s="35">
        <v>7523</v>
      </c>
      <c r="D127" s="35">
        <v>2875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2330</v>
      </c>
      <c r="K127" s="35">
        <v>0</v>
      </c>
      <c r="L127" s="35">
        <v>0</v>
      </c>
      <c r="M127" s="35">
        <v>0</v>
      </c>
      <c r="N127" s="35">
        <v>6500</v>
      </c>
      <c r="O127" s="35">
        <v>0</v>
      </c>
      <c r="P127" s="35">
        <v>0</v>
      </c>
      <c r="Q127" s="35">
        <v>7092</v>
      </c>
      <c r="R127" s="35">
        <v>0</v>
      </c>
      <c r="S127" s="35">
        <v>0</v>
      </c>
      <c r="T127" s="35">
        <v>25380</v>
      </c>
      <c r="U127" s="35">
        <v>10000</v>
      </c>
      <c r="V127" s="35">
        <v>0</v>
      </c>
      <c r="W127" s="35">
        <v>0</v>
      </c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0"/>
    </row>
    <row r="128" spans="1:40" ht="9.75">
      <c r="A128" s="20" t="s">
        <v>168</v>
      </c>
      <c r="B128" s="35">
        <v>0</v>
      </c>
      <c r="C128" s="35">
        <v>7523</v>
      </c>
      <c r="D128" s="35">
        <v>2875</v>
      </c>
      <c r="E128" s="35">
        <v>0</v>
      </c>
      <c r="F128" s="35">
        <v>58114</v>
      </c>
      <c r="G128" s="35">
        <v>0</v>
      </c>
      <c r="H128" s="35">
        <v>0</v>
      </c>
      <c r="I128" s="35">
        <v>0</v>
      </c>
      <c r="J128" s="35">
        <v>3093</v>
      </c>
      <c r="K128" s="35">
        <v>0</v>
      </c>
      <c r="L128" s="35">
        <v>0</v>
      </c>
      <c r="M128" s="35">
        <v>0</v>
      </c>
      <c r="N128" s="35">
        <v>5900</v>
      </c>
      <c r="O128" s="35">
        <v>0</v>
      </c>
      <c r="P128" s="35">
        <v>0</v>
      </c>
      <c r="Q128" s="35">
        <v>7092</v>
      </c>
      <c r="R128" s="35">
        <v>0</v>
      </c>
      <c r="S128" s="35">
        <v>0</v>
      </c>
      <c r="T128" s="35">
        <v>25380</v>
      </c>
      <c r="U128" s="35">
        <v>7000</v>
      </c>
      <c r="V128" s="35">
        <v>0</v>
      </c>
      <c r="W128" s="35">
        <v>0</v>
      </c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0"/>
    </row>
    <row r="129" spans="1:40" ht="9.75">
      <c r="A129" s="11" t="s">
        <v>169</v>
      </c>
      <c r="B129" s="37">
        <v>8212525</v>
      </c>
      <c r="C129" s="37">
        <v>22785263</v>
      </c>
      <c r="D129" s="37">
        <v>263980696</v>
      </c>
      <c r="E129" s="37">
        <v>6458564</v>
      </c>
      <c r="F129" s="37">
        <v>61000000</v>
      </c>
      <c r="G129" s="37">
        <v>0</v>
      </c>
      <c r="H129" s="37">
        <v>0</v>
      </c>
      <c r="I129" s="37">
        <v>0</v>
      </c>
      <c r="J129" s="37">
        <v>41614996</v>
      </c>
      <c r="K129" s="37">
        <v>11000000</v>
      </c>
      <c r="L129" s="37">
        <v>8843590</v>
      </c>
      <c r="M129" s="37">
        <v>0</v>
      </c>
      <c r="N129" s="37">
        <v>39038366</v>
      </c>
      <c r="O129" s="37">
        <v>7673231</v>
      </c>
      <c r="P129" s="37">
        <v>0</v>
      </c>
      <c r="Q129" s="37">
        <v>34999567</v>
      </c>
      <c r="R129" s="37">
        <v>0</v>
      </c>
      <c r="S129" s="37">
        <v>0</v>
      </c>
      <c r="T129" s="37">
        <v>368398185</v>
      </c>
      <c r="U129" s="37">
        <v>3657300</v>
      </c>
      <c r="V129" s="37">
        <v>162000000</v>
      </c>
      <c r="W129" s="37">
        <v>0</v>
      </c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0"/>
    </row>
    <row r="130" spans="1:40" ht="9.75">
      <c r="A130" s="18" t="s">
        <v>165</v>
      </c>
      <c r="B130" s="26">
        <v>7880989</v>
      </c>
      <c r="C130" s="26">
        <v>5005000</v>
      </c>
      <c r="D130" s="26">
        <v>6274504</v>
      </c>
      <c r="E130" s="26">
        <v>1998080</v>
      </c>
      <c r="F130" s="26">
        <v>10000000</v>
      </c>
      <c r="G130" s="26">
        <v>0</v>
      </c>
      <c r="H130" s="26">
        <v>0</v>
      </c>
      <c r="I130" s="26">
        <v>0</v>
      </c>
      <c r="J130" s="26">
        <v>14743068</v>
      </c>
      <c r="K130" s="26">
        <v>3491000</v>
      </c>
      <c r="L130" s="26">
        <v>1200000</v>
      </c>
      <c r="M130" s="26">
        <v>0</v>
      </c>
      <c r="N130" s="26">
        <v>7710721</v>
      </c>
      <c r="O130" s="26">
        <v>1988893</v>
      </c>
      <c r="P130" s="26">
        <v>0</v>
      </c>
      <c r="Q130" s="26">
        <v>10341285</v>
      </c>
      <c r="R130" s="26">
        <v>0</v>
      </c>
      <c r="S130" s="26">
        <v>0</v>
      </c>
      <c r="T130" s="26">
        <v>102995844</v>
      </c>
      <c r="U130" s="26">
        <v>1020000</v>
      </c>
      <c r="V130" s="26">
        <v>4200000</v>
      </c>
      <c r="W130" s="26">
        <v>0</v>
      </c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0"/>
    </row>
    <row r="131" spans="1:40" ht="9.75">
      <c r="A131" s="20" t="s">
        <v>166</v>
      </c>
      <c r="B131" s="27">
        <v>0</v>
      </c>
      <c r="C131" s="27">
        <v>1600000</v>
      </c>
      <c r="D131" s="27">
        <v>4852560</v>
      </c>
      <c r="E131" s="27">
        <v>1876759</v>
      </c>
      <c r="F131" s="27">
        <v>500000</v>
      </c>
      <c r="G131" s="27">
        <v>0</v>
      </c>
      <c r="H131" s="27">
        <v>0</v>
      </c>
      <c r="I131" s="27">
        <v>0</v>
      </c>
      <c r="J131" s="27">
        <v>5749546</v>
      </c>
      <c r="K131" s="27">
        <v>1385000</v>
      </c>
      <c r="L131" s="27">
        <v>1500000</v>
      </c>
      <c r="M131" s="27">
        <v>0</v>
      </c>
      <c r="N131" s="27">
        <v>4322167</v>
      </c>
      <c r="O131" s="27">
        <v>1389382</v>
      </c>
      <c r="P131" s="27">
        <v>0</v>
      </c>
      <c r="Q131" s="27">
        <v>13127510</v>
      </c>
      <c r="R131" s="27">
        <v>0</v>
      </c>
      <c r="S131" s="27">
        <v>0</v>
      </c>
      <c r="T131" s="27">
        <v>64227166</v>
      </c>
      <c r="U131" s="27">
        <v>1441000</v>
      </c>
      <c r="V131" s="27">
        <v>12800000</v>
      </c>
      <c r="W131" s="27">
        <v>0</v>
      </c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0"/>
    </row>
    <row r="132" spans="1:40" ht="9.75">
      <c r="A132" s="20" t="s">
        <v>167</v>
      </c>
      <c r="B132" s="27">
        <v>0</v>
      </c>
      <c r="C132" s="27">
        <v>14380263</v>
      </c>
      <c r="D132" s="27">
        <v>1550495</v>
      </c>
      <c r="E132" s="27">
        <v>1680588</v>
      </c>
      <c r="F132" s="27">
        <v>0</v>
      </c>
      <c r="G132" s="27">
        <v>0</v>
      </c>
      <c r="H132" s="27">
        <v>0</v>
      </c>
      <c r="I132" s="27">
        <v>0</v>
      </c>
      <c r="J132" s="27">
        <v>1733520</v>
      </c>
      <c r="K132" s="27">
        <v>5597000</v>
      </c>
      <c r="L132" s="27">
        <v>5143590</v>
      </c>
      <c r="M132" s="27">
        <v>0</v>
      </c>
      <c r="N132" s="27">
        <v>1077601</v>
      </c>
      <c r="O132" s="27">
        <v>2873996</v>
      </c>
      <c r="P132" s="27">
        <v>0</v>
      </c>
      <c r="Q132" s="27">
        <v>1523680</v>
      </c>
      <c r="R132" s="27">
        <v>0</v>
      </c>
      <c r="S132" s="27">
        <v>0</v>
      </c>
      <c r="T132" s="27">
        <v>74965762</v>
      </c>
      <c r="U132" s="27">
        <v>457200</v>
      </c>
      <c r="V132" s="27">
        <v>52000000</v>
      </c>
      <c r="W132" s="27">
        <v>0</v>
      </c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0"/>
    </row>
    <row r="133" spans="1:40" ht="9.75">
      <c r="A133" s="20" t="s">
        <v>168</v>
      </c>
      <c r="B133" s="27">
        <v>331535</v>
      </c>
      <c r="C133" s="27">
        <v>1800000</v>
      </c>
      <c r="D133" s="27">
        <v>3618263</v>
      </c>
      <c r="E133" s="27">
        <v>903137</v>
      </c>
      <c r="F133" s="27">
        <v>20000000</v>
      </c>
      <c r="G133" s="27">
        <v>0</v>
      </c>
      <c r="H133" s="27">
        <v>0</v>
      </c>
      <c r="I133" s="27">
        <v>0</v>
      </c>
      <c r="J133" s="27">
        <v>19388861</v>
      </c>
      <c r="K133" s="27">
        <v>527000</v>
      </c>
      <c r="L133" s="27">
        <v>1000000</v>
      </c>
      <c r="M133" s="27">
        <v>0</v>
      </c>
      <c r="N133" s="27">
        <v>6408694</v>
      </c>
      <c r="O133" s="27">
        <v>1420959</v>
      </c>
      <c r="P133" s="27">
        <v>0</v>
      </c>
      <c r="Q133" s="27">
        <v>10000000</v>
      </c>
      <c r="R133" s="27">
        <v>0</v>
      </c>
      <c r="S133" s="27">
        <v>0</v>
      </c>
      <c r="T133" s="27">
        <v>57922427</v>
      </c>
      <c r="U133" s="27">
        <v>739100</v>
      </c>
      <c r="V133" s="27">
        <v>12000000</v>
      </c>
      <c r="W133" s="27">
        <v>0</v>
      </c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0"/>
    </row>
    <row r="134" spans="1:40" ht="9.75">
      <c r="A134" s="11" t="s">
        <v>170</v>
      </c>
      <c r="B134" s="38">
        <f>SUM(B135:B138)</f>
        <v>304.41457761983855</v>
      </c>
      <c r="C134" s="38">
        <f aca="true" t="shared" si="57" ref="C134:W134">SUM(C135:C138)</f>
        <v>3028.746909477602</v>
      </c>
      <c r="D134" s="38">
        <f t="shared" si="57"/>
        <v>5668.112000000001</v>
      </c>
      <c r="E134" s="38">
        <f t="shared" si="57"/>
        <v>0</v>
      </c>
      <c r="F134" s="38">
        <f t="shared" si="57"/>
        <v>2341.555752756869</v>
      </c>
      <c r="G134" s="38">
        <f t="shared" si="57"/>
        <v>0</v>
      </c>
      <c r="H134" s="38">
        <f t="shared" si="57"/>
        <v>0</v>
      </c>
      <c r="I134" s="38">
        <f t="shared" si="57"/>
        <v>0</v>
      </c>
      <c r="J134" s="38">
        <f t="shared" si="57"/>
        <v>13638.107662463628</v>
      </c>
      <c r="K134" s="38">
        <f t="shared" si="57"/>
        <v>0</v>
      </c>
      <c r="L134" s="38">
        <f t="shared" si="57"/>
        <v>0</v>
      </c>
      <c r="M134" s="38">
        <f t="shared" si="57"/>
        <v>0</v>
      </c>
      <c r="N134" s="38">
        <f t="shared" si="57"/>
        <v>3291.4766336375487</v>
      </c>
      <c r="O134" s="38">
        <f t="shared" si="57"/>
        <v>0</v>
      </c>
      <c r="P134" s="38">
        <f t="shared" si="57"/>
        <v>0</v>
      </c>
      <c r="Q134" s="38">
        <f t="shared" si="57"/>
        <v>3083.0463902989286</v>
      </c>
      <c r="R134" s="38">
        <f t="shared" si="57"/>
        <v>0</v>
      </c>
      <c r="S134" s="38">
        <f t="shared" si="57"/>
        <v>0</v>
      </c>
      <c r="T134" s="38">
        <f t="shared" si="57"/>
        <v>11824.71233254531</v>
      </c>
      <c r="U134" s="38">
        <f t="shared" si="57"/>
        <v>397.4057142857143</v>
      </c>
      <c r="V134" s="38">
        <f t="shared" si="57"/>
        <v>0</v>
      </c>
      <c r="W134" s="38">
        <f t="shared" si="57"/>
        <v>0</v>
      </c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0"/>
    </row>
    <row r="135" spans="1:40" ht="9.75">
      <c r="A135" s="18" t="s">
        <v>165</v>
      </c>
      <c r="B135" s="39">
        <f>IF(B125=0,0,B130/B125)</f>
        <v>304.41457761983855</v>
      </c>
      <c r="C135" s="39">
        <f aca="true" t="shared" si="58" ref="C135:W138">IF(C125=0,0,C130/C125)</f>
        <v>665.2931011564535</v>
      </c>
      <c r="D135" s="39">
        <f t="shared" si="58"/>
        <v>2182.4361739130436</v>
      </c>
      <c r="E135" s="39">
        <f t="shared" si="58"/>
        <v>0</v>
      </c>
      <c r="F135" s="39">
        <f t="shared" si="58"/>
        <v>482.25308641975306</v>
      </c>
      <c r="G135" s="39">
        <f t="shared" si="58"/>
        <v>0</v>
      </c>
      <c r="H135" s="39">
        <f t="shared" si="58"/>
        <v>0</v>
      </c>
      <c r="I135" s="39">
        <f t="shared" si="58"/>
        <v>0</v>
      </c>
      <c r="J135" s="39">
        <f t="shared" si="58"/>
        <v>4766.5916585838995</v>
      </c>
      <c r="K135" s="39">
        <f t="shared" si="58"/>
        <v>0</v>
      </c>
      <c r="L135" s="39">
        <f t="shared" si="58"/>
        <v>0</v>
      </c>
      <c r="M135" s="39">
        <f t="shared" si="58"/>
        <v>0</v>
      </c>
      <c r="N135" s="39">
        <f t="shared" si="58"/>
        <v>1306.9018644067796</v>
      </c>
      <c r="O135" s="39">
        <f t="shared" si="58"/>
        <v>0</v>
      </c>
      <c r="P135" s="39">
        <f t="shared" si="58"/>
        <v>0</v>
      </c>
      <c r="Q135" s="39">
        <f t="shared" si="58"/>
        <v>1458.162013536379</v>
      </c>
      <c r="R135" s="39">
        <f t="shared" si="58"/>
        <v>0</v>
      </c>
      <c r="S135" s="39">
        <f t="shared" si="58"/>
        <v>0</v>
      </c>
      <c r="T135" s="39">
        <f t="shared" si="58"/>
        <v>4058.1498817966904</v>
      </c>
      <c r="U135" s="39">
        <f t="shared" si="58"/>
        <v>102</v>
      </c>
      <c r="V135" s="39">
        <f t="shared" si="58"/>
        <v>0</v>
      </c>
      <c r="W135" s="39">
        <f t="shared" si="58"/>
        <v>0</v>
      </c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0"/>
    </row>
    <row r="136" spans="1:40" ht="9.75">
      <c r="A136" s="20" t="s">
        <v>166</v>
      </c>
      <c r="B136" s="40">
        <f>IF(B126=0,0,B131/B126)</f>
        <v>0</v>
      </c>
      <c r="C136" s="40">
        <f t="shared" si="58"/>
        <v>212.68111125880634</v>
      </c>
      <c r="D136" s="40">
        <f t="shared" si="58"/>
        <v>1687.8469565217392</v>
      </c>
      <c r="E136" s="40">
        <f t="shared" si="58"/>
        <v>0</v>
      </c>
      <c r="F136" s="40">
        <f t="shared" si="58"/>
        <v>1515.1515151515152</v>
      </c>
      <c r="G136" s="40">
        <f t="shared" si="58"/>
        <v>0</v>
      </c>
      <c r="H136" s="40">
        <f t="shared" si="58"/>
        <v>0</v>
      </c>
      <c r="I136" s="40">
        <f t="shared" si="58"/>
        <v>0</v>
      </c>
      <c r="J136" s="40">
        <f t="shared" si="58"/>
        <v>1858.8897510507597</v>
      </c>
      <c r="K136" s="40">
        <f t="shared" si="58"/>
        <v>0</v>
      </c>
      <c r="L136" s="40">
        <f t="shared" si="58"/>
        <v>0</v>
      </c>
      <c r="M136" s="40">
        <f t="shared" si="58"/>
        <v>0</v>
      </c>
      <c r="N136" s="40">
        <f t="shared" si="58"/>
        <v>732.5706779661017</v>
      </c>
      <c r="O136" s="40">
        <f t="shared" si="58"/>
        <v>0</v>
      </c>
      <c r="P136" s="40">
        <f t="shared" si="58"/>
        <v>0</v>
      </c>
      <c r="Q136" s="40">
        <f t="shared" si="58"/>
        <v>0</v>
      </c>
      <c r="R136" s="40">
        <f t="shared" si="58"/>
        <v>0</v>
      </c>
      <c r="S136" s="40">
        <f t="shared" si="58"/>
        <v>0</v>
      </c>
      <c r="T136" s="40">
        <f t="shared" si="58"/>
        <v>2530.621197793538</v>
      </c>
      <c r="U136" s="40">
        <f t="shared" si="58"/>
        <v>144.1</v>
      </c>
      <c r="V136" s="40">
        <f t="shared" si="58"/>
        <v>0</v>
      </c>
      <c r="W136" s="40">
        <f t="shared" si="58"/>
        <v>0</v>
      </c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0"/>
    </row>
    <row r="137" spans="1:40" ht="9.75">
      <c r="A137" s="20" t="s">
        <v>167</v>
      </c>
      <c r="B137" s="40">
        <f>IF(B127=0,0,B132/B127)</f>
        <v>0</v>
      </c>
      <c r="C137" s="40">
        <f t="shared" si="58"/>
        <v>1911.506446896185</v>
      </c>
      <c r="D137" s="40">
        <f t="shared" si="58"/>
        <v>539.3026086956522</v>
      </c>
      <c r="E137" s="40">
        <f t="shared" si="58"/>
        <v>0</v>
      </c>
      <c r="F137" s="40">
        <f t="shared" si="58"/>
        <v>0</v>
      </c>
      <c r="G137" s="40">
        <f t="shared" si="58"/>
        <v>0</v>
      </c>
      <c r="H137" s="40">
        <f t="shared" si="58"/>
        <v>0</v>
      </c>
      <c r="I137" s="40">
        <f t="shared" si="58"/>
        <v>0</v>
      </c>
      <c r="J137" s="40">
        <f t="shared" si="58"/>
        <v>744</v>
      </c>
      <c r="K137" s="40">
        <f t="shared" si="58"/>
        <v>0</v>
      </c>
      <c r="L137" s="40">
        <f t="shared" si="58"/>
        <v>0</v>
      </c>
      <c r="M137" s="40">
        <f t="shared" si="58"/>
        <v>0</v>
      </c>
      <c r="N137" s="40">
        <f t="shared" si="58"/>
        <v>165.78476923076923</v>
      </c>
      <c r="O137" s="40">
        <f t="shared" si="58"/>
        <v>0</v>
      </c>
      <c r="P137" s="40">
        <f t="shared" si="58"/>
        <v>0</v>
      </c>
      <c r="Q137" s="40">
        <f t="shared" si="58"/>
        <v>214.8448956570784</v>
      </c>
      <c r="R137" s="40">
        <f t="shared" si="58"/>
        <v>0</v>
      </c>
      <c r="S137" s="40">
        <f t="shared" si="58"/>
        <v>0</v>
      </c>
      <c r="T137" s="40">
        <f t="shared" si="58"/>
        <v>2953.7337273443654</v>
      </c>
      <c r="U137" s="40">
        <f t="shared" si="58"/>
        <v>45.72</v>
      </c>
      <c r="V137" s="40">
        <f t="shared" si="58"/>
        <v>0</v>
      </c>
      <c r="W137" s="40">
        <f t="shared" si="58"/>
        <v>0</v>
      </c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0"/>
    </row>
    <row r="138" spans="1:40" ht="9.75">
      <c r="A138" s="20" t="s">
        <v>168</v>
      </c>
      <c r="B138" s="40">
        <f>IF(B128=0,0,B133/B128)</f>
        <v>0</v>
      </c>
      <c r="C138" s="40">
        <f t="shared" si="58"/>
        <v>239.2662501661571</v>
      </c>
      <c r="D138" s="40">
        <f t="shared" si="58"/>
        <v>1258.5262608695652</v>
      </c>
      <c r="E138" s="40">
        <f t="shared" si="58"/>
        <v>0</v>
      </c>
      <c r="F138" s="40">
        <f t="shared" si="58"/>
        <v>344.1511511856007</v>
      </c>
      <c r="G138" s="40">
        <f t="shared" si="58"/>
        <v>0</v>
      </c>
      <c r="H138" s="40">
        <f t="shared" si="58"/>
        <v>0</v>
      </c>
      <c r="I138" s="40">
        <f t="shared" si="58"/>
        <v>0</v>
      </c>
      <c r="J138" s="40">
        <f t="shared" si="58"/>
        <v>6268.626252828969</v>
      </c>
      <c r="K138" s="40">
        <f t="shared" si="58"/>
        <v>0</v>
      </c>
      <c r="L138" s="40">
        <f t="shared" si="58"/>
        <v>0</v>
      </c>
      <c r="M138" s="40">
        <f t="shared" si="58"/>
        <v>0</v>
      </c>
      <c r="N138" s="40">
        <f t="shared" si="58"/>
        <v>1086.2193220338984</v>
      </c>
      <c r="O138" s="40">
        <f t="shared" si="58"/>
        <v>0</v>
      </c>
      <c r="P138" s="40">
        <f t="shared" si="58"/>
        <v>0</v>
      </c>
      <c r="Q138" s="40">
        <f t="shared" si="58"/>
        <v>1410.039481105471</v>
      </c>
      <c r="R138" s="40">
        <f t="shared" si="58"/>
        <v>0</v>
      </c>
      <c r="S138" s="40">
        <f t="shared" si="58"/>
        <v>0</v>
      </c>
      <c r="T138" s="40">
        <f t="shared" si="58"/>
        <v>2282.2075256107173</v>
      </c>
      <c r="U138" s="40">
        <f t="shared" si="58"/>
        <v>105.58571428571429</v>
      </c>
      <c r="V138" s="40">
        <f t="shared" si="58"/>
        <v>0</v>
      </c>
      <c r="W138" s="40">
        <f t="shared" si="58"/>
        <v>0</v>
      </c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0"/>
    </row>
    <row r="139" spans="1:40" ht="20.25">
      <c r="A139" s="11" t="s">
        <v>171</v>
      </c>
      <c r="B139" s="41">
        <f>+B134*B125</f>
        <v>7880989</v>
      </c>
      <c r="C139" s="41">
        <f aca="true" t="shared" si="59" ref="C139:W139">+C134*C125</f>
        <v>22785263</v>
      </c>
      <c r="D139" s="41">
        <f t="shared" si="59"/>
        <v>16295822.000000004</v>
      </c>
      <c r="E139" s="41">
        <f t="shared" si="59"/>
        <v>0</v>
      </c>
      <c r="F139" s="41">
        <f t="shared" si="59"/>
        <v>48554500.08916643</v>
      </c>
      <c r="G139" s="41">
        <f t="shared" si="59"/>
        <v>0</v>
      </c>
      <c r="H139" s="41">
        <f t="shared" si="59"/>
        <v>0</v>
      </c>
      <c r="I139" s="41">
        <f t="shared" si="59"/>
        <v>0</v>
      </c>
      <c r="J139" s="41">
        <f t="shared" si="59"/>
        <v>42182667</v>
      </c>
      <c r="K139" s="41">
        <f t="shared" si="59"/>
        <v>0</v>
      </c>
      <c r="L139" s="41">
        <f t="shared" si="59"/>
        <v>0</v>
      </c>
      <c r="M139" s="41">
        <f t="shared" si="59"/>
        <v>0</v>
      </c>
      <c r="N139" s="41">
        <f t="shared" si="59"/>
        <v>19419712.138461538</v>
      </c>
      <c r="O139" s="41">
        <f t="shared" si="59"/>
        <v>0</v>
      </c>
      <c r="P139" s="41">
        <f t="shared" si="59"/>
        <v>0</v>
      </c>
      <c r="Q139" s="41">
        <f t="shared" si="59"/>
        <v>21864965</v>
      </c>
      <c r="R139" s="41">
        <f t="shared" si="59"/>
        <v>0</v>
      </c>
      <c r="S139" s="41">
        <f t="shared" si="59"/>
        <v>0</v>
      </c>
      <c r="T139" s="41">
        <f t="shared" si="59"/>
        <v>300111199</v>
      </c>
      <c r="U139" s="41">
        <f t="shared" si="59"/>
        <v>3974057.1428571427</v>
      </c>
      <c r="V139" s="41">
        <f t="shared" si="59"/>
        <v>0</v>
      </c>
      <c r="W139" s="41">
        <f t="shared" si="59"/>
        <v>0</v>
      </c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0"/>
    </row>
    <row r="140" spans="1:40" ht="20.25">
      <c r="A140" s="13" t="s">
        <v>172</v>
      </c>
      <c r="B140" s="42">
        <v>0</v>
      </c>
      <c r="C140" s="42">
        <v>0</v>
      </c>
      <c r="D140" s="42">
        <v>0</v>
      </c>
      <c r="E140" s="42">
        <v>7600000</v>
      </c>
      <c r="F140" s="42">
        <v>0</v>
      </c>
      <c r="G140" s="42">
        <v>0</v>
      </c>
      <c r="H140" s="42">
        <v>0</v>
      </c>
      <c r="I140" s="42">
        <v>0</v>
      </c>
      <c r="J140" s="42">
        <v>1733520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3388986</v>
      </c>
      <c r="V140" s="42">
        <v>20000000</v>
      </c>
      <c r="W140" s="42">
        <v>0</v>
      </c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10"/>
    </row>
    <row r="141" spans="1:40" ht="9.75">
      <c r="A141" s="43" t="s">
        <v>173</v>
      </c>
      <c r="B141" s="44">
        <v>306721000</v>
      </c>
      <c r="C141" s="44">
        <v>624943000</v>
      </c>
      <c r="D141" s="44">
        <v>605006000</v>
      </c>
      <c r="E141" s="44">
        <v>81506000</v>
      </c>
      <c r="F141" s="44">
        <v>386730000</v>
      </c>
      <c r="G141" s="44">
        <v>322202000</v>
      </c>
      <c r="H141" s="44">
        <v>111525000</v>
      </c>
      <c r="I141" s="44">
        <v>102431000</v>
      </c>
      <c r="J141" s="44">
        <v>226626000</v>
      </c>
      <c r="K141" s="44">
        <v>112413000</v>
      </c>
      <c r="L141" s="44">
        <v>153173000</v>
      </c>
      <c r="M141" s="44">
        <v>696369000</v>
      </c>
      <c r="N141" s="44">
        <v>47260000</v>
      </c>
      <c r="O141" s="44">
        <v>50209000</v>
      </c>
      <c r="P141" s="44">
        <v>175974000</v>
      </c>
      <c r="Q141" s="44">
        <v>44723000</v>
      </c>
      <c r="R141" s="44">
        <v>109062000</v>
      </c>
      <c r="S141" s="44">
        <v>337205000</v>
      </c>
      <c r="T141" s="44">
        <v>392856000</v>
      </c>
      <c r="U141" s="44">
        <v>115571000</v>
      </c>
      <c r="V141" s="44">
        <v>233655000</v>
      </c>
      <c r="W141" s="44">
        <v>180033000</v>
      </c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6"/>
    </row>
    <row r="142" s="1" customFormat="1" ht="12.75"/>
    <row r="143" spans="1:23" ht="9.75" hidden="1">
      <c r="A143" s="47" t="s">
        <v>174</v>
      </c>
      <c r="B143" s="48">
        <v>66869762</v>
      </c>
      <c r="C143" s="48">
        <v>855222696</v>
      </c>
      <c r="D143" s="48">
        <v>3307388961</v>
      </c>
      <c r="E143" s="48">
        <v>89400702</v>
      </c>
      <c r="F143" s="48">
        <v>210242754</v>
      </c>
      <c r="G143" s="48">
        <v>250000</v>
      </c>
      <c r="H143" s="48">
        <v>16970568</v>
      </c>
      <c r="I143" s="48">
        <v>100054826</v>
      </c>
      <c r="J143" s="48">
        <v>391632936</v>
      </c>
      <c r="K143" s="48">
        <v>256649997</v>
      </c>
      <c r="L143" s="48">
        <v>142865175</v>
      </c>
      <c r="M143" s="48">
        <v>2208596</v>
      </c>
      <c r="N143" s="48">
        <v>226225878</v>
      </c>
      <c r="O143" s="48">
        <v>51336510</v>
      </c>
      <c r="P143" s="48">
        <v>34759100</v>
      </c>
      <c r="Q143" s="48">
        <v>146588194</v>
      </c>
      <c r="R143" s="48">
        <v>19402819</v>
      </c>
      <c r="S143" s="48">
        <v>1585000</v>
      </c>
      <c r="T143" s="48">
        <v>1772260731</v>
      </c>
      <c r="U143" s="48">
        <v>165735629</v>
      </c>
      <c r="V143" s="48">
        <v>1046245608</v>
      </c>
      <c r="W143" s="48">
        <v>108000</v>
      </c>
    </row>
    <row r="144" spans="1:23" ht="9.75" hidden="1">
      <c r="A144" s="49" t="s">
        <v>175</v>
      </c>
      <c r="B144" s="27">
        <v>90443719</v>
      </c>
      <c r="C144" s="27">
        <v>1048998100</v>
      </c>
      <c r="D144" s="27">
        <v>3387896210</v>
      </c>
      <c r="E144" s="27">
        <v>69217210</v>
      </c>
      <c r="F144" s="27">
        <v>269717662</v>
      </c>
      <c r="G144" s="27">
        <v>0</v>
      </c>
      <c r="H144" s="27">
        <v>19775290</v>
      </c>
      <c r="I144" s="27">
        <v>95741890</v>
      </c>
      <c r="J144" s="27">
        <v>566032846</v>
      </c>
      <c r="K144" s="27">
        <v>344250000</v>
      </c>
      <c r="L144" s="27">
        <v>153826282</v>
      </c>
      <c r="M144" s="27">
        <v>749865</v>
      </c>
      <c r="N144" s="27">
        <v>277360276</v>
      </c>
      <c r="O144" s="27">
        <v>68970582</v>
      </c>
      <c r="P144" s="27">
        <v>48784000</v>
      </c>
      <c r="Q144" s="27">
        <v>170095035</v>
      </c>
      <c r="R144" s="27">
        <v>19217818</v>
      </c>
      <c r="S144" s="27">
        <v>1185000</v>
      </c>
      <c r="T144" s="27">
        <v>2121079095</v>
      </c>
      <c r="U144" s="27">
        <v>225010772</v>
      </c>
      <c r="V144" s="27">
        <v>1118468307</v>
      </c>
      <c r="W144" s="27">
        <v>0</v>
      </c>
    </row>
    <row r="145" spans="1:23" ht="9.75" hidden="1">
      <c r="A145" s="49" t="s">
        <v>176</v>
      </c>
      <c r="B145" s="27">
        <v>12379271</v>
      </c>
      <c r="C145" s="27">
        <v>106714900</v>
      </c>
      <c r="D145" s="27">
        <v>551468266</v>
      </c>
      <c r="E145" s="27">
        <v>79235902</v>
      </c>
      <c r="F145" s="27">
        <v>72299938</v>
      </c>
      <c r="G145" s="27">
        <v>250000</v>
      </c>
      <c r="H145" s="27">
        <v>1878530</v>
      </c>
      <c r="I145" s="27">
        <v>4312936</v>
      </c>
      <c r="J145" s="27">
        <v>106631698</v>
      </c>
      <c r="K145" s="27">
        <v>34500000</v>
      </c>
      <c r="L145" s="27">
        <v>11231413</v>
      </c>
      <c r="M145" s="27">
        <v>1458731</v>
      </c>
      <c r="N145" s="27">
        <v>49589853</v>
      </c>
      <c r="O145" s="27">
        <v>15201589</v>
      </c>
      <c r="P145" s="27">
        <v>8843000</v>
      </c>
      <c r="Q145" s="27">
        <v>41444041</v>
      </c>
      <c r="R145" s="27">
        <v>185000</v>
      </c>
      <c r="S145" s="27">
        <v>-14768000</v>
      </c>
      <c r="T145" s="27">
        <v>186413560</v>
      </c>
      <c r="U145" s="27">
        <v>63829560</v>
      </c>
      <c r="V145" s="27">
        <v>133660324</v>
      </c>
      <c r="W145" s="27">
        <v>108000</v>
      </c>
    </row>
    <row r="146" spans="1:23" ht="9.75" hidden="1">
      <c r="A146" s="49" t="s">
        <v>177</v>
      </c>
      <c r="B146" s="27">
        <v>5250972</v>
      </c>
      <c r="C146" s="27">
        <v>70664777</v>
      </c>
      <c r="D146" s="27">
        <v>663442000</v>
      </c>
      <c r="E146" s="27">
        <v>32242227</v>
      </c>
      <c r="F146" s="27">
        <v>40000000</v>
      </c>
      <c r="G146" s="27">
        <v>7020000</v>
      </c>
      <c r="H146" s="27">
        <v>38947562</v>
      </c>
      <c r="I146" s="27">
        <v>960379</v>
      </c>
      <c r="J146" s="27">
        <v>153699295</v>
      </c>
      <c r="K146" s="27">
        <v>2633000</v>
      </c>
      <c r="L146" s="27">
        <v>0</v>
      </c>
      <c r="M146" s="27">
        <v>100000000</v>
      </c>
      <c r="N146" s="27">
        <v>-85160918</v>
      </c>
      <c r="O146" s="27">
        <v>600000</v>
      </c>
      <c r="P146" s="27">
        <v>222606183</v>
      </c>
      <c r="Q146" s="27">
        <v>8790198</v>
      </c>
      <c r="R146" s="27">
        <v>15000000</v>
      </c>
      <c r="S146" s="27">
        <v>33456000</v>
      </c>
      <c r="T146" s="27">
        <v>110000000</v>
      </c>
      <c r="U146" s="27">
        <v>2519000</v>
      </c>
      <c r="V146" s="27">
        <v>216000000</v>
      </c>
      <c r="W146" s="27">
        <v>30541938</v>
      </c>
    </row>
    <row r="147" spans="1:23" ht="9.75" hidden="1">
      <c r="A147" s="49" t="s">
        <v>178</v>
      </c>
      <c r="B147" s="27">
        <v>40997004</v>
      </c>
      <c r="C147" s="27">
        <v>256405500</v>
      </c>
      <c r="D147" s="27">
        <v>616184000</v>
      </c>
      <c r="E147" s="27">
        <v>89126000</v>
      </c>
      <c r="F147" s="27">
        <v>40000000</v>
      </c>
      <c r="G147" s="27">
        <v>2000000</v>
      </c>
      <c r="H147" s="27">
        <v>18000000</v>
      </c>
      <c r="I147" s="27">
        <v>180737127</v>
      </c>
      <c r="J147" s="27">
        <v>249929295</v>
      </c>
      <c r="K147" s="27">
        <v>210600000</v>
      </c>
      <c r="L147" s="27">
        <v>50000000</v>
      </c>
      <c r="M147" s="27">
        <v>99126037</v>
      </c>
      <c r="N147" s="27">
        <v>469464095</v>
      </c>
      <c r="O147" s="27">
        <v>111586817</v>
      </c>
      <c r="P147" s="27">
        <v>33792007</v>
      </c>
      <c r="Q147" s="27">
        <v>142892238</v>
      </c>
      <c r="R147" s="27">
        <v>3935800</v>
      </c>
      <c r="S147" s="27">
        <v>205977000</v>
      </c>
      <c r="T147" s="27">
        <v>677745875</v>
      </c>
      <c r="U147" s="27">
        <v>189700000</v>
      </c>
      <c r="V147" s="27">
        <v>192200000</v>
      </c>
      <c r="W147" s="27">
        <v>29955791</v>
      </c>
    </row>
    <row r="148" spans="1:23" ht="9.75" hidden="1">
      <c r="A148" s="49" t="s">
        <v>179</v>
      </c>
      <c r="B148" s="27">
        <v>80425553</v>
      </c>
      <c r="C148" s="27">
        <v>421200000</v>
      </c>
      <c r="D148" s="27">
        <v>554213000</v>
      </c>
      <c r="E148" s="27">
        <v>40610817</v>
      </c>
      <c r="F148" s="27">
        <v>251173000</v>
      </c>
      <c r="G148" s="27">
        <v>0</v>
      </c>
      <c r="H148" s="27">
        <v>23600000</v>
      </c>
      <c r="I148" s="27">
        <v>46608383</v>
      </c>
      <c r="J148" s="27">
        <v>74999166</v>
      </c>
      <c r="K148" s="27">
        <v>105306000</v>
      </c>
      <c r="L148" s="27">
        <v>135000000</v>
      </c>
      <c r="M148" s="27">
        <v>0</v>
      </c>
      <c r="N148" s="27">
        <v>129879640</v>
      </c>
      <c r="O148" s="27">
        <v>56307704</v>
      </c>
      <c r="P148" s="27">
        <v>60153901</v>
      </c>
      <c r="Q148" s="27">
        <v>153382282</v>
      </c>
      <c r="R148" s="27">
        <v>650000</v>
      </c>
      <c r="S148" s="27">
        <v>45395000</v>
      </c>
      <c r="T148" s="27">
        <v>207905000</v>
      </c>
      <c r="U148" s="27">
        <v>21700000</v>
      </c>
      <c r="V148" s="27">
        <v>182450000</v>
      </c>
      <c r="W148" s="27">
        <v>0</v>
      </c>
    </row>
    <row r="149" spans="1:23" ht="9.75" hidden="1">
      <c r="A149" s="49" t="s">
        <v>180</v>
      </c>
      <c r="B149" s="27">
        <v>0</v>
      </c>
      <c r="C149" s="27">
        <v>4212000</v>
      </c>
      <c r="D149" s="27">
        <v>98455000</v>
      </c>
      <c r="E149" s="27">
        <v>33917979</v>
      </c>
      <c r="F149" s="27">
        <v>10000000</v>
      </c>
      <c r="G149" s="27">
        <v>450000</v>
      </c>
      <c r="H149" s="27">
        <v>15900000</v>
      </c>
      <c r="I149" s="27">
        <v>100995</v>
      </c>
      <c r="J149" s="27">
        <v>92001487</v>
      </c>
      <c r="K149" s="27">
        <v>1207000</v>
      </c>
      <c r="L149" s="27">
        <v>0</v>
      </c>
      <c r="M149" s="27">
        <v>0</v>
      </c>
      <c r="N149" s="27">
        <v>39120603</v>
      </c>
      <c r="O149" s="27">
        <v>8084304</v>
      </c>
      <c r="P149" s="27">
        <v>2655209</v>
      </c>
      <c r="Q149" s="27">
        <v>14356000</v>
      </c>
      <c r="R149" s="27">
        <v>0</v>
      </c>
      <c r="S149" s="27">
        <v>0</v>
      </c>
      <c r="T149" s="27">
        <v>112095000</v>
      </c>
      <c r="U149" s="27">
        <v>28200000</v>
      </c>
      <c r="V149" s="27">
        <v>152286650</v>
      </c>
      <c r="W149" s="27">
        <v>873412</v>
      </c>
    </row>
    <row r="150" spans="1:23" ht="9.75" hidden="1">
      <c r="A150" s="49" t="s">
        <v>181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25476000</v>
      </c>
      <c r="R150" s="27">
        <v>0</v>
      </c>
      <c r="S150" s="27">
        <v>0</v>
      </c>
      <c r="T150" s="27">
        <v>0</v>
      </c>
      <c r="U150" s="27">
        <v>0</v>
      </c>
      <c r="V150" s="27">
        <v>5705501</v>
      </c>
      <c r="W150" s="27">
        <v>0</v>
      </c>
    </row>
    <row r="151" spans="1:23" ht="9.75" hidden="1">
      <c r="A151" s="49" t="s">
        <v>182</v>
      </c>
      <c r="B151" s="27">
        <v>0</v>
      </c>
      <c r="C151" s="27">
        <v>123201000</v>
      </c>
      <c r="D151" s="27">
        <v>103087984</v>
      </c>
      <c r="E151" s="27">
        <v>-20470682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10120604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13750000</v>
      </c>
      <c r="W151" s="27">
        <v>-533055</v>
      </c>
    </row>
    <row r="152" spans="1:23" ht="9.75" hidden="1">
      <c r="A152" s="49" t="s">
        <v>183</v>
      </c>
      <c r="B152" s="27">
        <v>244461300</v>
      </c>
      <c r="C152" s="27">
        <v>1280330000</v>
      </c>
      <c r="D152" s="27">
        <v>3187383441</v>
      </c>
      <c r="E152" s="27">
        <v>92773763</v>
      </c>
      <c r="F152" s="27">
        <v>503567966</v>
      </c>
      <c r="G152" s="27">
        <v>214670160</v>
      </c>
      <c r="H152" s="27">
        <v>104588930</v>
      </c>
      <c r="I152" s="27">
        <v>150738980</v>
      </c>
      <c r="J152" s="27">
        <v>411692262</v>
      </c>
      <c r="K152" s="27">
        <v>325630000</v>
      </c>
      <c r="L152" s="27">
        <v>210512342</v>
      </c>
      <c r="M152" s="27">
        <v>392703838</v>
      </c>
      <c r="N152" s="27">
        <v>312529290</v>
      </c>
      <c r="O152" s="27">
        <v>114000292</v>
      </c>
      <c r="P152" s="27">
        <v>153895900</v>
      </c>
      <c r="Q152" s="27">
        <v>163226458</v>
      </c>
      <c r="R152" s="27">
        <v>78524908</v>
      </c>
      <c r="S152" s="27">
        <v>300463000</v>
      </c>
      <c r="T152" s="27">
        <v>1864979213</v>
      </c>
      <c r="U152" s="27">
        <v>250328182</v>
      </c>
      <c r="V152" s="27">
        <v>1217953869</v>
      </c>
      <c r="W152" s="27">
        <v>149305865</v>
      </c>
    </row>
    <row r="153" spans="1:23" ht="9.75" hidden="1">
      <c r="A153" s="49" t="s">
        <v>184</v>
      </c>
      <c r="B153" s="27">
        <v>46439339</v>
      </c>
      <c r="C153" s="27">
        <v>280000000</v>
      </c>
      <c r="D153" s="27">
        <v>539436041</v>
      </c>
      <c r="E153" s="27">
        <v>18000000</v>
      </c>
      <c r="F153" s="27">
        <v>106186000</v>
      </c>
      <c r="G153" s="27">
        <v>0</v>
      </c>
      <c r="H153" s="27">
        <v>4000000</v>
      </c>
      <c r="I153" s="27">
        <v>5421591</v>
      </c>
      <c r="J153" s="27">
        <v>143175000</v>
      </c>
      <c r="K153" s="27">
        <v>39340000</v>
      </c>
      <c r="L153" s="27">
        <v>21300000</v>
      </c>
      <c r="M153" s="27">
        <v>0</v>
      </c>
      <c r="N153" s="27">
        <v>9050000</v>
      </c>
      <c r="O153" s="27">
        <v>27482289</v>
      </c>
      <c r="P153" s="27">
        <v>3000000</v>
      </c>
      <c r="Q153" s="27">
        <v>61996000</v>
      </c>
      <c r="R153" s="27">
        <v>1300000</v>
      </c>
      <c r="S153" s="27">
        <v>1500000</v>
      </c>
      <c r="T153" s="27">
        <v>551000000</v>
      </c>
      <c r="U153" s="27">
        <v>48291174</v>
      </c>
      <c r="V153" s="27">
        <v>95930572</v>
      </c>
      <c r="W153" s="27">
        <v>0</v>
      </c>
    </row>
    <row r="154" spans="1:23" ht="9.75" hidden="1">
      <c r="A154" s="49" t="s">
        <v>185</v>
      </c>
      <c r="B154" s="27">
        <v>143422083</v>
      </c>
      <c r="C154" s="27">
        <v>272284400</v>
      </c>
      <c r="D154" s="27">
        <v>598728875</v>
      </c>
      <c r="E154" s="27">
        <v>73214937</v>
      </c>
      <c r="F154" s="27">
        <v>118624280</v>
      </c>
      <c r="G154" s="27">
        <v>72765113</v>
      </c>
      <c r="H154" s="27">
        <v>27719442</v>
      </c>
      <c r="I154" s="27">
        <v>31544535</v>
      </c>
      <c r="J154" s="27">
        <v>96414456</v>
      </c>
      <c r="K154" s="27">
        <v>52150000</v>
      </c>
      <c r="L154" s="27">
        <v>71386422</v>
      </c>
      <c r="M154" s="27">
        <v>104873890</v>
      </c>
      <c r="N154" s="27">
        <v>26843135</v>
      </c>
      <c r="O154" s="27">
        <v>18091979</v>
      </c>
      <c r="P154" s="27">
        <v>75970600</v>
      </c>
      <c r="Q154" s="27">
        <v>34530940</v>
      </c>
      <c r="R154" s="27">
        <v>71874000</v>
      </c>
      <c r="S154" s="27">
        <v>33000000</v>
      </c>
      <c r="T154" s="27">
        <v>274910105</v>
      </c>
      <c r="U154" s="27">
        <v>54368327</v>
      </c>
      <c r="V154" s="27">
        <v>260425844</v>
      </c>
      <c r="W154" s="27">
        <v>33323794</v>
      </c>
    </row>
    <row r="155" spans="1:23" ht="9.75" hidden="1">
      <c r="A155" s="49" t="s">
        <v>186</v>
      </c>
      <c r="B155" s="27">
        <v>40</v>
      </c>
      <c r="C155" s="27">
        <v>40</v>
      </c>
      <c r="D155" s="27">
        <v>40</v>
      </c>
      <c r="E155" s="27">
        <v>40</v>
      </c>
      <c r="F155" s="27">
        <v>40</v>
      </c>
      <c r="G155" s="27">
        <v>40</v>
      </c>
      <c r="H155" s="27">
        <v>40</v>
      </c>
      <c r="I155" s="27">
        <v>40</v>
      </c>
      <c r="J155" s="27">
        <v>40</v>
      </c>
      <c r="K155" s="27">
        <v>40</v>
      </c>
      <c r="L155" s="27">
        <v>40</v>
      </c>
      <c r="M155" s="27">
        <v>40</v>
      </c>
      <c r="N155" s="27">
        <v>40</v>
      </c>
      <c r="O155" s="27">
        <v>40</v>
      </c>
      <c r="P155" s="27">
        <v>40</v>
      </c>
      <c r="Q155" s="27">
        <v>40</v>
      </c>
      <c r="R155" s="27">
        <v>40</v>
      </c>
      <c r="S155" s="27">
        <v>40</v>
      </c>
      <c r="T155" s="27">
        <v>40</v>
      </c>
      <c r="U155" s="27">
        <v>40</v>
      </c>
      <c r="V155" s="27">
        <v>40</v>
      </c>
      <c r="W155" s="27">
        <v>40</v>
      </c>
    </row>
    <row r="156" spans="1:23" ht="9.75" hidden="1">
      <c r="A156" s="49" t="s">
        <v>187</v>
      </c>
      <c r="B156" s="27">
        <v>391858616</v>
      </c>
      <c r="C156" s="27">
        <v>1688184792</v>
      </c>
      <c r="D156" s="27">
        <v>4717777738</v>
      </c>
      <c r="E156" s="27">
        <v>197732352</v>
      </c>
      <c r="F156" s="27">
        <v>744959217</v>
      </c>
      <c r="G156" s="27">
        <v>320143000</v>
      </c>
      <c r="H156" s="27">
        <v>132434391</v>
      </c>
      <c r="I156" s="27">
        <v>179590711</v>
      </c>
      <c r="J156" s="27">
        <v>754129810</v>
      </c>
      <c r="K156" s="27">
        <v>405542000</v>
      </c>
      <c r="L156" s="27">
        <v>317788311</v>
      </c>
      <c r="M156" s="27">
        <v>622675000</v>
      </c>
      <c r="N156" s="27">
        <v>344541926</v>
      </c>
      <c r="O156" s="27">
        <v>133132334</v>
      </c>
      <c r="P156" s="27">
        <v>234097497</v>
      </c>
      <c r="Q156" s="27">
        <v>240281257</v>
      </c>
      <c r="R156" s="27">
        <v>147117621</v>
      </c>
      <c r="S156" s="27">
        <v>332154899</v>
      </c>
      <c r="T156" s="27">
        <v>2955774322</v>
      </c>
      <c r="U156" s="27">
        <v>375236961</v>
      </c>
      <c r="V156" s="27">
        <v>1572913140</v>
      </c>
      <c r="W156" s="27">
        <v>180843000</v>
      </c>
    </row>
    <row r="157" spans="1:23" ht="9.75" hidden="1">
      <c r="A157" s="49" t="s">
        <v>188</v>
      </c>
      <c r="B157" s="27">
        <v>49379681</v>
      </c>
      <c r="C157" s="27">
        <v>320130600</v>
      </c>
      <c r="D157" s="27">
        <v>340074773</v>
      </c>
      <c r="E157" s="27">
        <v>8000000</v>
      </c>
      <c r="F157" s="27">
        <v>124692062</v>
      </c>
      <c r="G157" s="27">
        <v>0</v>
      </c>
      <c r="H157" s="27">
        <v>17475290</v>
      </c>
      <c r="I157" s="27">
        <v>28462031</v>
      </c>
      <c r="J157" s="27">
        <v>293395758</v>
      </c>
      <c r="K157" s="27">
        <v>55000000</v>
      </c>
      <c r="L157" s="27">
        <v>42191156</v>
      </c>
      <c r="M157" s="27">
        <v>0</v>
      </c>
      <c r="N157" s="27">
        <v>53582255</v>
      </c>
      <c r="O157" s="27">
        <v>12605476</v>
      </c>
      <c r="P157" s="27">
        <v>38500000</v>
      </c>
      <c r="Q157" s="27">
        <v>25874397</v>
      </c>
      <c r="R157" s="27">
        <v>17617818</v>
      </c>
      <c r="S157" s="27">
        <v>0</v>
      </c>
      <c r="T157" s="27">
        <v>413697037</v>
      </c>
      <c r="U157" s="27">
        <v>45333988</v>
      </c>
      <c r="V157" s="27">
        <v>174267678</v>
      </c>
      <c r="W157" s="27">
        <v>0</v>
      </c>
    </row>
    <row r="158" spans="1:23" ht="9.75" hidden="1">
      <c r="A158" s="49" t="s">
        <v>189</v>
      </c>
      <c r="B158" s="27">
        <v>47798763</v>
      </c>
      <c r="C158" s="27">
        <v>303530000</v>
      </c>
      <c r="D158" s="27">
        <v>319433972</v>
      </c>
      <c r="E158" s="27">
        <v>7603295</v>
      </c>
      <c r="F158" s="27">
        <v>109634022</v>
      </c>
      <c r="G158" s="27">
        <v>0</v>
      </c>
      <c r="H158" s="27">
        <v>16269201</v>
      </c>
      <c r="I158" s="27">
        <v>14949469</v>
      </c>
      <c r="J158" s="27">
        <v>216981250</v>
      </c>
      <c r="K158" s="27">
        <v>55000000</v>
      </c>
      <c r="L158" s="27">
        <v>44069375</v>
      </c>
      <c r="M158" s="27">
        <v>0</v>
      </c>
      <c r="N158" s="27">
        <v>47230719</v>
      </c>
      <c r="O158" s="27">
        <v>12811000</v>
      </c>
      <c r="P158" s="27">
        <v>31500000</v>
      </c>
      <c r="Q158" s="27">
        <v>22900000</v>
      </c>
      <c r="R158" s="27">
        <v>16980000</v>
      </c>
      <c r="S158" s="27">
        <v>0</v>
      </c>
      <c r="T158" s="27">
        <v>378836528</v>
      </c>
      <c r="U158" s="27">
        <v>36708000</v>
      </c>
      <c r="V158" s="27">
        <v>171632338</v>
      </c>
      <c r="W158" s="27">
        <v>0</v>
      </c>
    </row>
    <row r="159" spans="1:23" ht="9.75" hidden="1">
      <c r="A159" s="49" t="s">
        <v>190</v>
      </c>
      <c r="B159" s="27">
        <v>0</v>
      </c>
      <c r="C159" s="27">
        <v>472317000</v>
      </c>
      <c r="D159" s="27">
        <v>1976896997</v>
      </c>
      <c r="E159" s="27">
        <v>43936230</v>
      </c>
      <c r="F159" s="27">
        <v>0</v>
      </c>
      <c r="G159" s="27">
        <v>0</v>
      </c>
      <c r="H159" s="27">
        <v>0</v>
      </c>
      <c r="I159" s="27">
        <v>43482820</v>
      </c>
      <c r="J159" s="27">
        <v>0</v>
      </c>
      <c r="K159" s="27">
        <v>184000000</v>
      </c>
      <c r="L159" s="27">
        <v>75674561</v>
      </c>
      <c r="M159" s="27">
        <v>0</v>
      </c>
      <c r="N159" s="27">
        <v>159414341</v>
      </c>
      <c r="O159" s="27">
        <v>31377840</v>
      </c>
      <c r="P159" s="27">
        <v>3518000</v>
      </c>
      <c r="Q159" s="27">
        <v>81487760</v>
      </c>
      <c r="R159" s="27">
        <v>0</v>
      </c>
      <c r="S159" s="27">
        <v>0</v>
      </c>
      <c r="T159" s="27">
        <v>804515536</v>
      </c>
      <c r="U159" s="27">
        <v>58774615</v>
      </c>
      <c r="V159" s="27">
        <v>704219268</v>
      </c>
      <c r="W159" s="27">
        <v>0</v>
      </c>
    </row>
    <row r="160" spans="1:23" ht="9.75" hidden="1">
      <c r="A160" s="49" t="s">
        <v>191</v>
      </c>
      <c r="B160" s="27">
        <v>0</v>
      </c>
      <c r="C160" s="27">
        <v>472396332</v>
      </c>
      <c r="D160" s="27">
        <v>2471459650</v>
      </c>
      <c r="E160" s="27">
        <v>42844902</v>
      </c>
      <c r="F160" s="27">
        <v>0</v>
      </c>
      <c r="G160" s="27">
        <v>0</v>
      </c>
      <c r="H160" s="27">
        <v>0</v>
      </c>
      <c r="I160" s="27">
        <v>40742226</v>
      </c>
      <c r="J160" s="27">
        <v>0</v>
      </c>
      <c r="K160" s="27">
        <v>172000000</v>
      </c>
      <c r="L160" s="27">
        <v>70958286</v>
      </c>
      <c r="M160" s="27">
        <v>0</v>
      </c>
      <c r="N160" s="27">
        <v>146653476</v>
      </c>
      <c r="O160" s="27">
        <v>29369000</v>
      </c>
      <c r="P160" s="27">
        <v>4018000</v>
      </c>
      <c r="Q160" s="27">
        <v>64777717</v>
      </c>
      <c r="R160" s="27">
        <v>0</v>
      </c>
      <c r="S160" s="27">
        <v>0</v>
      </c>
      <c r="T160" s="27">
        <v>838330922</v>
      </c>
      <c r="U160" s="27">
        <v>55147120</v>
      </c>
      <c r="V160" s="27">
        <v>657703977</v>
      </c>
      <c r="W160" s="27">
        <v>0</v>
      </c>
    </row>
    <row r="161" spans="1:23" ht="9.75" hidden="1">
      <c r="A161" s="49" t="s">
        <v>192</v>
      </c>
      <c r="B161" s="27">
        <v>21680091</v>
      </c>
      <c r="C161" s="27">
        <v>152810500</v>
      </c>
      <c r="D161" s="27">
        <v>581946497</v>
      </c>
      <c r="E161" s="27">
        <v>10194354</v>
      </c>
      <c r="F161" s="27">
        <v>130716493</v>
      </c>
      <c r="G161" s="27">
        <v>0</v>
      </c>
      <c r="H161" s="27">
        <v>0</v>
      </c>
      <c r="I161" s="27">
        <v>6382066</v>
      </c>
      <c r="J161" s="27">
        <v>179381610</v>
      </c>
      <c r="K161" s="27">
        <v>54000000</v>
      </c>
      <c r="L161" s="27">
        <v>16774661</v>
      </c>
      <c r="M161" s="27">
        <v>477553</v>
      </c>
      <c r="N161" s="27">
        <v>28123208</v>
      </c>
      <c r="O161" s="27">
        <v>6447422</v>
      </c>
      <c r="P161" s="27">
        <v>842000</v>
      </c>
      <c r="Q161" s="27">
        <v>34359738</v>
      </c>
      <c r="R161" s="27">
        <v>0</v>
      </c>
      <c r="S161" s="27">
        <v>0</v>
      </c>
      <c r="T161" s="27">
        <v>591843746</v>
      </c>
      <c r="U161" s="27">
        <v>64820030</v>
      </c>
      <c r="V161" s="27">
        <v>108026519</v>
      </c>
      <c r="W161" s="27">
        <v>0</v>
      </c>
    </row>
    <row r="162" spans="1:23" ht="9.75" hidden="1">
      <c r="A162" s="49" t="s">
        <v>193</v>
      </c>
      <c r="B162" s="27">
        <v>20846116</v>
      </c>
      <c r="C162" s="27">
        <v>150377790</v>
      </c>
      <c r="D162" s="27">
        <v>546354992</v>
      </c>
      <c r="E162" s="27">
        <v>9681248</v>
      </c>
      <c r="F162" s="27">
        <v>141700093</v>
      </c>
      <c r="G162" s="27">
        <v>0</v>
      </c>
      <c r="H162" s="27">
        <v>0</v>
      </c>
      <c r="I162" s="27">
        <v>5395521</v>
      </c>
      <c r="J162" s="27">
        <v>119106191</v>
      </c>
      <c r="K162" s="27">
        <v>38000000</v>
      </c>
      <c r="L162" s="27">
        <v>15479973</v>
      </c>
      <c r="M162" s="27">
        <v>0</v>
      </c>
      <c r="N162" s="27">
        <v>26582375</v>
      </c>
      <c r="O162" s="27">
        <v>5972000</v>
      </c>
      <c r="P162" s="27">
        <v>795000</v>
      </c>
      <c r="Q162" s="27">
        <v>37476917</v>
      </c>
      <c r="R162" s="27">
        <v>0</v>
      </c>
      <c r="S162" s="27">
        <v>0</v>
      </c>
      <c r="T162" s="27">
        <v>639296198</v>
      </c>
      <c r="U162" s="27">
        <v>57262188</v>
      </c>
      <c r="V162" s="27">
        <v>101334763</v>
      </c>
      <c r="W162" s="27">
        <v>0</v>
      </c>
    </row>
    <row r="163" spans="1:23" ht="9.75" hidden="1">
      <c r="A163" s="49" t="s">
        <v>194</v>
      </c>
      <c r="B163" s="27">
        <v>90325716</v>
      </c>
      <c r="C163" s="27">
        <v>1048998100</v>
      </c>
      <c r="D163" s="27">
        <v>3371314908</v>
      </c>
      <c r="E163" s="27">
        <v>69026914</v>
      </c>
      <c r="F163" s="27">
        <v>269717662</v>
      </c>
      <c r="G163" s="27">
        <v>0</v>
      </c>
      <c r="H163" s="27">
        <v>17475290</v>
      </c>
      <c r="I163" s="27">
        <v>95346291</v>
      </c>
      <c r="J163" s="27">
        <v>554680842</v>
      </c>
      <c r="K163" s="27">
        <v>342250000</v>
      </c>
      <c r="L163" s="27">
        <v>153817766</v>
      </c>
      <c r="M163" s="27">
        <v>533865</v>
      </c>
      <c r="N163" s="27">
        <v>276298940</v>
      </c>
      <c r="O163" s="27">
        <v>68177597</v>
      </c>
      <c r="P163" s="27">
        <v>48188000</v>
      </c>
      <c r="Q163" s="27">
        <v>169428814</v>
      </c>
      <c r="R163" s="27">
        <v>17617818</v>
      </c>
      <c r="S163" s="27">
        <v>0</v>
      </c>
      <c r="T163" s="27">
        <v>2114286168</v>
      </c>
      <c r="U163" s="27">
        <v>224309372</v>
      </c>
      <c r="V163" s="27">
        <v>1114826177</v>
      </c>
      <c r="W163" s="27">
        <v>0</v>
      </c>
    </row>
    <row r="164" spans="1:23" ht="9.75" hidden="1">
      <c r="A164" s="49" t="s">
        <v>195</v>
      </c>
      <c r="B164" s="27">
        <v>80969609</v>
      </c>
      <c r="C164" s="27">
        <v>996439792</v>
      </c>
      <c r="D164" s="27">
        <v>3773256171</v>
      </c>
      <c r="E164" s="27">
        <v>66678504</v>
      </c>
      <c r="F164" s="27">
        <v>291259617</v>
      </c>
      <c r="G164" s="27">
        <v>0</v>
      </c>
      <c r="H164" s="27">
        <v>16269201</v>
      </c>
      <c r="I164" s="27">
        <v>77239964</v>
      </c>
      <c r="J164" s="27">
        <v>413857248</v>
      </c>
      <c r="K164" s="27">
        <v>288000000</v>
      </c>
      <c r="L164" s="27">
        <v>148792826</v>
      </c>
      <c r="M164" s="27">
        <v>0</v>
      </c>
      <c r="N164" s="27">
        <v>258459240</v>
      </c>
      <c r="O164" s="27">
        <v>59391000</v>
      </c>
      <c r="P164" s="27">
        <v>41339000</v>
      </c>
      <c r="Q164" s="27">
        <v>151421555</v>
      </c>
      <c r="R164" s="27">
        <v>16980000</v>
      </c>
      <c r="S164" s="27">
        <v>0</v>
      </c>
      <c r="T164" s="27">
        <v>2260168572</v>
      </c>
      <c r="U164" s="27">
        <v>197786503</v>
      </c>
      <c r="V164" s="27">
        <v>1060945647</v>
      </c>
      <c r="W164" s="27">
        <v>0</v>
      </c>
    </row>
    <row r="165" spans="1:23" ht="9.75" hidden="1">
      <c r="A165" s="49" t="s">
        <v>196</v>
      </c>
      <c r="B165" s="27">
        <v>311497000</v>
      </c>
      <c r="C165" s="27">
        <v>627887000</v>
      </c>
      <c r="D165" s="27">
        <v>703273602</v>
      </c>
      <c r="E165" s="27">
        <v>86349600</v>
      </c>
      <c r="F165" s="27">
        <v>393081713</v>
      </c>
      <c r="G165" s="27">
        <v>328124000</v>
      </c>
      <c r="H165" s="27">
        <v>116205000</v>
      </c>
      <c r="I165" s="27">
        <v>107766000</v>
      </c>
      <c r="J165" s="27">
        <v>241728000</v>
      </c>
      <c r="K165" s="27">
        <v>116893000</v>
      </c>
      <c r="L165" s="27">
        <v>157762000</v>
      </c>
      <c r="M165" s="27">
        <v>699511000</v>
      </c>
      <c r="N165" s="27">
        <v>52268000</v>
      </c>
      <c r="O165" s="27">
        <v>56169000</v>
      </c>
      <c r="P165" s="27">
        <v>182134750</v>
      </c>
      <c r="Q165" s="27">
        <v>47937998</v>
      </c>
      <c r="R165" s="27">
        <v>123580001</v>
      </c>
      <c r="S165" s="27">
        <v>342247102</v>
      </c>
      <c r="T165" s="27">
        <v>409108000</v>
      </c>
      <c r="U165" s="27">
        <v>120461800</v>
      </c>
      <c r="V165" s="27">
        <v>241906000</v>
      </c>
      <c r="W165" s="27">
        <v>184644000</v>
      </c>
    </row>
    <row r="166" spans="1:23" ht="9.75" hidden="1">
      <c r="A166" s="49" t="s">
        <v>197</v>
      </c>
      <c r="B166" s="27">
        <v>286043576</v>
      </c>
      <c r="C166" s="27">
        <v>571733000</v>
      </c>
      <c r="D166" s="27">
        <v>651264621</v>
      </c>
      <c r="E166" s="27">
        <v>75936000</v>
      </c>
      <c r="F166" s="27">
        <v>381723000</v>
      </c>
      <c r="G166" s="27">
        <v>318413000</v>
      </c>
      <c r="H166" s="27">
        <v>108673000</v>
      </c>
      <c r="I166" s="27">
        <v>97640000</v>
      </c>
      <c r="J166" s="27">
        <v>234345000</v>
      </c>
      <c r="K166" s="27">
        <v>102042000</v>
      </c>
      <c r="L166" s="27">
        <v>142025000</v>
      </c>
      <c r="M166" s="27">
        <v>619361000</v>
      </c>
      <c r="N166" s="27">
        <v>48911000</v>
      </c>
      <c r="O166" s="27">
        <v>52242000</v>
      </c>
      <c r="P166" s="27">
        <v>177062000</v>
      </c>
      <c r="Q166" s="27">
        <v>47871850</v>
      </c>
      <c r="R166" s="27">
        <v>114729270</v>
      </c>
      <c r="S166" s="27">
        <v>316978999</v>
      </c>
      <c r="T166" s="27">
        <v>364262300</v>
      </c>
      <c r="U166" s="27">
        <v>108592000</v>
      </c>
      <c r="V166" s="27">
        <v>343889000</v>
      </c>
      <c r="W166" s="27">
        <v>178673000</v>
      </c>
    </row>
    <row r="167" spans="1:23" ht="9.75" hidden="1">
      <c r="A167" s="49" t="s">
        <v>198</v>
      </c>
      <c r="B167" s="27">
        <v>172384000</v>
      </c>
      <c r="C167" s="27">
        <v>285258000</v>
      </c>
      <c r="D167" s="27">
        <v>506885000</v>
      </c>
      <c r="E167" s="27">
        <v>59122400</v>
      </c>
      <c r="F167" s="27">
        <v>204883000</v>
      </c>
      <c r="G167" s="27">
        <v>0</v>
      </c>
      <c r="H167" s="27">
        <v>28867001</v>
      </c>
      <c r="I167" s="27">
        <v>51044000</v>
      </c>
      <c r="J167" s="27">
        <v>60004000</v>
      </c>
      <c r="K167" s="27">
        <v>45851000</v>
      </c>
      <c r="L167" s="27">
        <v>55120000</v>
      </c>
      <c r="M167" s="27">
        <v>295614000</v>
      </c>
      <c r="N167" s="27">
        <v>35043000</v>
      </c>
      <c r="O167" s="27">
        <v>19462000</v>
      </c>
      <c r="P167" s="27">
        <v>44841250</v>
      </c>
      <c r="Q167" s="27">
        <v>19579000</v>
      </c>
      <c r="R167" s="27">
        <v>29521000</v>
      </c>
      <c r="S167" s="27">
        <v>369415000</v>
      </c>
      <c r="T167" s="27">
        <v>168889550</v>
      </c>
      <c r="U167" s="27">
        <v>68034519</v>
      </c>
      <c r="V167" s="27">
        <v>120647000</v>
      </c>
      <c r="W167" s="27">
        <v>0</v>
      </c>
    </row>
    <row r="168" spans="1:23" ht="9.75" hidden="1">
      <c r="A168" s="49" t="s">
        <v>199</v>
      </c>
      <c r="B168" s="27">
        <v>208845000</v>
      </c>
      <c r="C168" s="27">
        <v>301005000</v>
      </c>
      <c r="D168" s="27">
        <v>512218379</v>
      </c>
      <c r="E168" s="27">
        <v>46239000</v>
      </c>
      <c r="F168" s="27">
        <v>0</v>
      </c>
      <c r="G168" s="27">
        <v>0</v>
      </c>
      <c r="H168" s="27">
        <v>29859000</v>
      </c>
      <c r="I168" s="27">
        <v>29730000</v>
      </c>
      <c r="J168" s="27">
        <v>65288476</v>
      </c>
      <c r="K168" s="27">
        <v>55133000</v>
      </c>
      <c r="L168" s="27">
        <v>60033000</v>
      </c>
      <c r="M168" s="27">
        <v>307575000</v>
      </c>
      <c r="N168" s="27">
        <v>38205000</v>
      </c>
      <c r="O168" s="27">
        <v>15897000</v>
      </c>
      <c r="P168" s="27">
        <v>61671000</v>
      </c>
      <c r="Q168" s="27">
        <v>23228150</v>
      </c>
      <c r="R168" s="27">
        <v>29012000</v>
      </c>
      <c r="S168" s="27">
        <v>400889000</v>
      </c>
      <c r="T168" s="27">
        <v>173746950</v>
      </c>
      <c r="U168" s="27">
        <v>48419600</v>
      </c>
      <c r="V168" s="27">
        <v>0</v>
      </c>
      <c r="W168" s="27">
        <v>0</v>
      </c>
    </row>
    <row r="169" spans="1:23" ht="9.75" hidden="1">
      <c r="A169" s="49" t="s">
        <v>200</v>
      </c>
      <c r="B169" s="27">
        <v>467713620</v>
      </c>
      <c r="C169" s="27">
        <v>2293154170</v>
      </c>
      <c r="D169" s="27">
        <v>4627538058</v>
      </c>
      <c r="E169" s="27">
        <v>185427600</v>
      </c>
      <c r="F169" s="27">
        <v>853539870</v>
      </c>
      <c r="G169" s="27">
        <v>301223000</v>
      </c>
      <c r="H169" s="27">
        <v>125281514</v>
      </c>
      <c r="I169" s="27">
        <v>180812277</v>
      </c>
      <c r="J169" s="27">
        <v>724771487</v>
      </c>
      <c r="K169" s="27">
        <v>400220000</v>
      </c>
      <c r="L169" s="27">
        <v>311634460</v>
      </c>
      <c r="M169" s="27">
        <v>795215998</v>
      </c>
      <c r="N169" s="27">
        <v>405393038</v>
      </c>
      <c r="O169" s="27">
        <v>181431990</v>
      </c>
      <c r="P169" s="27">
        <v>247812000</v>
      </c>
      <c r="Q169" s="27">
        <v>283706825</v>
      </c>
      <c r="R169" s="27">
        <v>158961749</v>
      </c>
      <c r="S169" s="27">
        <v>382060231</v>
      </c>
      <c r="T169" s="27">
        <v>3277017650</v>
      </c>
      <c r="U169" s="27">
        <v>371459661</v>
      </c>
      <c r="V169" s="27">
        <v>1711554000</v>
      </c>
      <c r="W169" s="27">
        <v>175805407</v>
      </c>
    </row>
    <row r="170" spans="1:23" ht="9.75" hidden="1">
      <c r="A170" s="49" t="s">
        <v>201</v>
      </c>
      <c r="B170" s="27">
        <v>134591638</v>
      </c>
      <c r="C170" s="27">
        <v>390960000</v>
      </c>
      <c r="D170" s="27">
        <v>689646004</v>
      </c>
      <c r="E170" s="27">
        <v>50787041</v>
      </c>
      <c r="F170" s="27">
        <v>233217586</v>
      </c>
      <c r="G170" s="27">
        <v>177597989</v>
      </c>
      <c r="H170" s="27">
        <v>73177396</v>
      </c>
      <c r="I170" s="27">
        <v>86772526</v>
      </c>
      <c r="J170" s="27">
        <v>240000000</v>
      </c>
      <c r="K170" s="27">
        <v>184000000</v>
      </c>
      <c r="L170" s="27">
        <v>128865402</v>
      </c>
      <c r="M170" s="27">
        <v>326847762</v>
      </c>
      <c r="N170" s="27">
        <v>161404085</v>
      </c>
      <c r="O170" s="27">
        <v>68212609</v>
      </c>
      <c r="P170" s="27">
        <v>95553650</v>
      </c>
      <c r="Q170" s="27">
        <v>60187124</v>
      </c>
      <c r="R170" s="27">
        <v>34395956</v>
      </c>
      <c r="S170" s="27">
        <v>137836000</v>
      </c>
      <c r="T170" s="27">
        <v>652667779</v>
      </c>
      <c r="U170" s="27">
        <v>92823815</v>
      </c>
      <c r="V170" s="27">
        <v>439667857</v>
      </c>
      <c r="W170" s="27">
        <v>98519010</v>
      </c>
    </row>
    <row r="171" spans="1:23" ht="9.75" hidden="1">
      <c r="A171" s="49" t="s">
        <v>202</v>
      </c>
      <c r="B171" s="27">
        <v>113552439</v>
      </c>
      <c r="C171" s="27">
        <v>380851589</v>
      </c>
      <c r="D171" s="27">
        <v>633812954</v>
      </c>
      <c r="E171" s="27">
        <v>46527408</v>
      </c>
      <c r="F171" s="27">
        <v>217074033</v>
      </c>
      <c r="G171" s="27">
        <v>167693000</v>
      </c>
      <c r="H171" s="27">
        <v>65194761</v>
      </c>
      <c r="I171" s="27">
        <v>77127142</v>
      </c>
      <c r="J171" s="27">
        <v>249344894</v>
      </c>
      <c r="K171" s="27">
        <v>167882000</v>
      </c>
      <c r="L171" s="27">
        <v>120699293</v>
      </c>
      <c r="M171" s="27">
        <v>313591345</v>
      </c>
      <c r="N171" s="27">
        <v>168979933</v>
      </c>
      <c r="O171" s="27">
        <v>50965072</v>
      </c>
      <c r="P171" s="27">
        <v>87461001</v>
      </c>
      <c r="Q171" s="27">
        <v>59780551</v>
      </c>
      <c r="R171" s="27">
        <v>30768999</v>
      </c>
      <c r="S171" s="27">
        <v>131645324</v>
      </c>
      <c r="T171" s="27">
        <v>586853256</v>
      </c>
      <c r="U171" s="27">
        <v>86198549</v>
      </c>
      <c r="V171" s="27">
        <v>430067327</v>
      </c>
      <c r="W171" s="27">
        <v>87434836</v>
      </c>
    </row>
    <row r="172" spans="1:23" ht="9.75" hidden="1">
      <c r="A172" s="49" t="s">
        <v>203</v>
      </c>
      <c r="B172" s="27">
        <v>2511632</v>
      </c>
      <c r="C172" s="27">
        <v>27963326</v>
      </c>
      <c r="D172" s="27">
        <v>23515256</v>
      </c>
      <c r="E172" s="27">
        <v>1585514</v>
      </c>
      <c r="F172" s="27">
        <v>6460000</v>
      </c>
      <c r="G172" s="27">
        <v>466009</v>
      </c>
      <c r="H172" s="27">
        <v>300000</v>
      </c>
      <c r="I172" s="27">
        <v>4670631</v>
      </c>
      <c r="J172" s="27">
        <v>8050309</v>
      </c>
      <c r="K172" s="27">
        <v>9521000</v>
      </c>
      <c r="L172" s="27">
        <v>0</v>
      </c>
      <c r="M172" s="27">
        <v>6661263</v>
      </c>
      <c r="N172" s="27">
        <v>5942829</v>
      </c>
      <c r="O172" s="27">
        <v>1329579</v>
      </c>
      <c r="P172" s="27">
        <v>500000</v>
      </c>
      <c r="Q172" s="27">
        <v>2891158</v>
      </c>
      <c r="R172" s="27">
        <v>0</v>
      </c>
      <c r="S172" s="27">
        <v>1380277</v>
      </c>
      <c r="T172" s="27">
        <v>25723301</v>
      </c>
      <c r="U172" s="27">
        <v>3750000</v>
      </c>
      <c r="V172" s="27">
        <v>17464015</v>
      </c>
      <c r="W172" s="27">
        <v>180000</v>
      </c>
    </row>
    <row r="173" spans="1:23" ht="9.75" hidden="1">
      <c r="A173" s="49" t="s">
        <v>204</v>
      </c>
      <c r="B173" s="27">
        <v>0</v>
      </c>
      <c r="C173" s="27">
        <v>470000000</v>
      </c>
      <c r="D173" s="27">
        <v>1638785385</v>
      </c>
      <c r="E173" s="27">
        <v>27878625</v>
      </c>
      <c r="F173" s="27">
        <v>0</v>
      </c>
      <c r="G173" s="27">
        <v>0</v>
      </c>
      <c r="H173" s="27">
        <v>0</v>
      </c>
      <c r="I173" s="27">
        <v>40556621</v>
      </c>
      <c r="J173" s="27">
        <v>0</v>
      </c>
      <c r="K173" s="27">
        <v>60198000</v>
      </c>
      <c r="L173" s="27">
        <v>43558500</v>
      </c>
      <c r="M173" s="27">
        <v>0</v>
      </c>
      <c r="N173" s="27">
        <v>105195003</v>
      </c>
      <c r="O173" s="27">
        <v>28927995</v>
      </c>
      <c r="P173" s="27">
        <v>4092000</v>
      </c>
      <c r="Q173" s="27">
        <v>54782815</v>
      </c>
      <c r="R173" s="27">
        <v>0</v>
      </c>
      <c r="S173" s="27">
        <v>0</v>
      </c>
      <c r="T173" s="27">
        <v>597699615</v>
      </c>
      <c r="U173" s="27">
        <v>51347742</v>
      </c>
      <c r="V173" s="27">
        <v>558064000</v>
      </c>
      <c r="W173" s="27">
        <v>0</v>
      </c>
    </row>
    <row r="174" spans="1:23" ht="9.75" hidden="1">
      <c r="A174" s="49" t="s">
        <v>205</v>
      </c>
      <c r="B174" s="27">
        <v>0</v>
      </c>
      <c r="C174" s="27">
        <v>468000000</v>
      </c>
      <c r="D174" s="27">
        <v>1828935526</v>
      </c>
      <c r="E174" s="27">
        <v>25981943</v>
      </c>
      <c r="F174" s="27">
        <v>0</v>
      </c>
      <c r="G174" s="27">
        <v>0</v>
      </c>
      <c r="H174" s="27">
        <v>0</v>
      </c>
      <c r="I174" s="27">
        <v>33586863</v>
      </c>
      <c r="J174" s="27">
        <v>0</v>
      </c>
      <c r="K174" s="27">
        <v>96244000</v>
      </c>
      <c r="L174" s="27">
        <v>40800000</v>
      </c>
      <c r="M174" s="27">
        <v>0</v>
      </c>
      <c r="N174" s="27">
        <v>97973354</v>
      </c>
      <c r="O174" s="27">
        <v>27471980</v>
      </c>
      <c r="P174" s="27">
        <v>3817000</v>
      </c>
      <c r="Q174" s="27">
        <v>60170137</v>
      </c>
      <c r="R174" s="27">
        <v>0</v>
      </c>
      <c r="S174" s="27">
        <v>0</v>
      </c>
      <c r="T174" s="27">
        <v>557563331</v>
      </c>
      <c r="U174" s="27">
        <v>48078409</v>
      </c>
      <c r="V174" s="27">
        <v>520000000</v>
      </c>
      <c r="W174" s="27">
        <v>0</v>
      </c>
    </row>
    <row r="175" spans="1:23" ht="9.75" hidden="1">
      <c r="A175" s="49" t="s">
        <v>206</v>
      </c>
      <c r="B175" s="27">
        <v>25732221</v>
      </c>
      <c r="C175" s="27">
        <v>80000000</v>
      </c>
      <c r="D175" s="27">
        <v>370049446</v>
      </c>
      <c r="E175" s="27">
        <v>1171891</v>
      </c>
      <c r="F175" s="27">
        <v>80000000</v>
      </c>
      <c r="G175" s="27">
        <v>0</v>
      </c>
      <c r="H175" s="27">
        <v>0</v>
      </c>
      <c r="I175" s="27">
        <v>801506</v>
      </c>
      <c r="J175" s="27">
        <v>83374000</v>
      </c>
      <c r="K175" s="27">
        <v>4000000</v>
      </c>
      <c r="L175" s="27">
        <v>0</v>
      </c>
      <c r="M175" s="27">
        <v>18000000</v>
      </c>
      <c r="N175" s="27">
        <v>0</v>
      </c>
      <c r="O175" s="27">
        <v>0</v>
      </c>
      <c r="P175" s="27">
        <v>0</v>
      </c>
      <c r="Q175" s="27">
        <v>26600000</v>
      </c>
      <c r="R175" s="27">
        <v>0</v>
      </c>
      <c r="S175" s="27">
        <v>115011000</v>
      </c>
      <c r="T175" s="27">
        <v>300200000</v>
      </c>
      <c r="U175" s="27">
        <v>56772588</v>
      </c>
      <c r="V175" s="27">
        <v>21889000</v>
      </c>
      <c r="W175" s="27">
        <v>0</v>
      </c>
    </row>
    <row r="176" spans="1:23" ht="9.75" hidden="1">
      <c r="A176" s="49" t="s">
        <v>207</v>
      </c>
      <c r="B176" s="27">
        <v>0</v>
      </c>
      <c r="C176" s="27">
        <v>81800000</v>
      </c>
      <c r="D176" s="27">
        <v>317000000</v>
      </c>
      <c r="E176" s="27">
        <v>1171891</v>
      </c>
      <c r="F176" s="27">
        <v>73200000</v>
      </c>
      <c r="G176" s="27">
        <v>0</v>
      </c>
      <c r="H176" s="27">
        <v>0</v>
      </c>
      <c r="I176" s="27">
        <v>761164</v>
      </c>
      <c r="J176" s="27">
        <v>77557666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26600000</v>
      </c>
      <c r="R176" s="27">
        <v>0</v>
      </c>
      <c r="S176" s="27">
        <v>113658667</v>
      </c>
      <c r="T176" s="27">
        <v>280000001</v>
      </c>
      <c r="U176" s="27">
        <v>52084944</v>
      </c>
      <c r="V176" s="27">
        <v>20650000</v>
      </c>
      <c r="W176" s="27">
        <v>0</v>
      </c>
    </row>
    <row r="177" spans="1:23" ht="9.75" hidden="1">
      <c r="A177" s="49" t="s">
        <v>208</v>
      </c>
      <c r="B177" s="27">
        <v>19708078</v>
      </c>
      <c r="C177" s="27">
        <v>32370000</v>
      </c>
      <c r="D177" s="27">
        <v>56614062</v>
      </c>
      <c r="E177" s="27">
        <v>5549648</v>
      </c>
      <c r="F177" s="27">
        <v>28852380</v>
      </c>
      <c r="G177" s="27">
        <v>17672171</v>
      </c>
      <c r="H177" s="27">
        <v>11555184</v>
      </c>
      <c r="I177" s="27">
        <v>12166345</v>
      </c>
      <c r="J177" s="27">
        <v>26300792</v>
      </c>
      <c r="K177" s="27">
        <v>14700000</v>
      </c>
      <c r="L177" s="27">
        <v>15875940</v>
      </c>
      <c r="M177" s="27">
        <v>12106076</v>
      </c>
      <c r="N177" s="27">
        <v>8019414</v>
      </c>
      <c r="O177" s="27">
        <v>6470328</v>
      </c>
      <c r="P177" s="27">
        <v>19346500</v>
      </c>
      <c r="Q177" s="27">
        <v>3506982</v>
      </c>
      <c r="R177" s="27">
        <v>11782168</v>
      </c>
      <c r="S177" s="27">
        <v>8602000</v>
      </c>
      <c r="T177" s="27">
        <v>33907256</v>
      </c>
      <c r="U177" s="27">
        <v>9061427</v>
      </c>
      <c r="V177" s="27">
        <v>32551092</v>
      </c>
      <c r="W177" s="27">
        <v>9372056</v>
      </c>
    </row>
    <row r="178" spans="1:23" ht="9.75" hidden="1">
      <c r="A178" s="49" t="s">
        <v>209</v>
      </c>
      <c r="B178" s="27">
        <v>41902483</v>
      </c>
      <c r="C178" s="27">
        <v>552750000</v>
      </c>
      <c r="D178" s="27">
        <v>446983709</v>
      </c>
      <c r="E178" s="27">
        <v>45003914</v>
      </c>
      <c r="F178" s="27">
        <v>130138300</v>
      </c>
      <c r="G178" s="27">
        <v>15000000</v>
      </c>
      <c r="H178" s="27">
        <v>12400000</v>
      </c>
      <c r="I178" s="27">
        <v>12618195</v>
      </c>
      <c r="J178" s="27">
        <v>100515157</v>
      </c>
      <c r="K178" s="27">
        <v>50123000</v>
      </c>
      <c r="L178" s="27">
        <v>30744640</v>
      </c>
      <c r="M178" s="27">
        <v>384823828</v>
      </c>
      <c r="N178" s="27">
        <v>24370000</v>
      </c>
      <c r="O178" s="27">
        <v>21325345</v>
      </c>
      <c r="P178" s="27">
        <v>30570000</v>
      </c>
      <c r="Q178" s="27">
        <v>22958410</v>
      </c>
      <c r="R178" s="27">
        <v>27390000</v>
      </c>
      <c r="S178" s="27">
        <v>40828000</v>
      </c>
      <c r="T178" s="27">
        <v>428189005</v>
      </c>
      <c r="U178" s="27">
        <v>45321700</v>
      </c>
      <c r="V178" s="27">
        <v>238131520</v>
      </c>
      <c r="W178" s="27">
        <v>5013473</v>
      </c>
    </row>
    <row r="179" spans="1:23" ht="9.75" hidden="1">
      <c r="A179" s="49" t="s">
        <v>210</v>
      </c>
      <c r="B179" s="27">
        <v>49497236</v>
      </c>
      <c r="C179" s="27">
        <v>184500000</v>
      </c>
      <c r="D179" s="27">
        <v>315324546</v>
      </c>
      <c r="E179" s="27">
        <v>6386558</v>
      </c>
      <c r="F179" s="27">
        <v>154498000</v>
      </c>
      <c r="G179" s="27">
        <v>19300000</v>
      </c>
      <c r="H179" s="27">
        <v>9773000</v>
      </c>
      <c r="I179" s="27">
        <v>10105865</v>
      </c>
      <c r="J179" s="27">
        <v>57059353</v>
      </c>
      <c r="K179" s="27">
        <v>25000000</v>
      </c>
      <c r="L179" s="27">
        <v>21733250</v>
      </c>
      <c r="M179" s="27">
        <v>20250000</v>
      </c>
      <c r="N179" s="27">
        <v>27479709</v>
      </c>
      <c r="O179" s="27">
        <v>10089360</v>
      </c>
      <c r="P179" s="27">
        <v>21757000</v>
      </c>
      <c r="Q179" s="27">
        <v>18148237</v>
      </c>
      <c r="R179" s="27">
        <v>32096784</v>
      </c>
      <c r="S179" s="27">
        <v>25934000</v>
      </c>
      <c r="T179" s="27">
        <v>269504563</v>
      </c>
      <c r="U179" s="27">
        <v>36811410</v>
      </c>
      <c r="V179" s="27">
        <v>91540620</v>
      </c>
      <c r="W179" s="27">
        <v>35663799</v>
      </c>
    </row>
    <row r="180" spans="1:23" ht="9.75" hidden="1">
      <c r="A180" s="49" t="s">
        <v>211</v>
      </c>
      <c r="B180" s="22">
        <v>0</v>
      </c>
      <c r="C180" s="22">
        <v>0</v>
      </c>
      <c r="D180" s="22">
        <v>126057961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</row>
    <row r="181" spans="1:23" ht="9.75" hidden="1">
      <c r="A181" s="49" t="s">
        <v>212</v>
      </c>
      <c r="B181" s="22">
        <v>0</v>
      </c>
      <c r="C181" s="22">
        <v>0</v>
      </c>
      <c r="D181" s="22">
        <v>119195755</v>
      </c>
      <c r="E181" s="22">
        <v>0</v>
      </c>
      <c r="F181" s="22">
        <v>15978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</row>
    <row r="182" spans="1:23" ht="9.75" hidden="1">
      <c r="A182" s="49" t="s">
        <v>213</v>
      </c>
      <c r="B182" s="22">
        <v>0</v>
      </c>
      <c r="C182" s="22">
        <v>0</v>
      </c>
      <c r="D182" s="22">
        <v>85515146</v>
      </c>
      <c r="E182" s="22">
        <v>0</v>
      </c>
      <c r="F182" s="22">
        <v>9500000</v>
      </c>
      <c r="G182" s="22">
        <v>0</v>
      </c>
      <c r="H182" s="22">
        <v>0</v>
      </c>
      <c r="I182" s="22">
        <v>0</v>
      </c>
      <c r="J182" s="22">
        <v>56640000</v>
      </c>
      <c r="K182" s="22">
        <v>0</v>
      </c>
      <c r="L182" s="22">
        <v>0</v>
      </c>
      <c r="M182" s="22">
        <v>0</v>
      </c>
      <c r="N182" s="22">
        <v>5348904</v>
      </c>
      <c r="O182" s="22">
        <v>0</v>
      </c>
      <c r="P182" s="22">
        <v>1700000</v>
      </c>
      <c r="Q182" s="22">
        <v>0</v>
      </c>
      <c r="R182" s="22">
        <v>0</v>
      </c>
      <c r="S182" s="22">
        <v>11880000</v>
      </c>
      <c r="T182" s="22">
        <v>20000000</v>
      </c>
      <c r="U182" s="22">
        <v>3730002</v>
      </c>
      <c r="V182" s="22">
        <v>0</v>
      </c>
      <c r="W182" s="22">
        <v>0</v>
      </c>
    </row>
    <row r="183" spans="1:23" ht="9.75" hidden="1">
      <c r="A183" s="49" t="s">
        <v>214</v>
      </c>
      <c r="B183" s="22">
        <v>199965</v>
      </c>
      <c r="C183" s="22">
        <v>110500000</v>
      </c>
      <c r="D183" s="22">
        <v>100026392</v>
      </c>
      <c r="E183" s="22">
        <v>1000000</v>
      </c>
      <c r="F183" s="22">
        <v>7000000</v>
      </c>
      <c r="G183" s="22">
        <v>100000</v>
      </c>
      <c r="H183" s="22">
        <v>60000</v>
      </c>
      <c r="I183" s="22">
        <v>336117</v>
      </c>
      <c r="J183" s="22">
        <v>3958117</v>
      </c>
      <c r="K183" s="22">
        <v>930000</v>
      </c>
      <c r="L183" s="22">
        <v>479250</v>
      </c>
      <c r="M183" s="22">
        <v>500000</v>
      </c>
      <c r="N183" s="22">
        <v>10381079</v>
      </c>
      <c r="O183" s="22">
        <v>300000</v>
      </c>
      <c r="P183" s="22">
        <v>238000</v>
      </c>
      <c r="Q183" s="22">
        <v>1300</v>
      </c>
      <c r="R183" s="22">
        <v>250000</v>
      </c>
      <c r="S183" s="22">
        <v>130000</v>
      </c>
      <c r="T183" s="22">
        <v>11000000</v>
      </c>
      <c r="U183" s="22">
        <v>3511200</v>
      </c>
      <c r="V183" s="22">
        <v>0</v>
      </c>
      <c r="W183" s="22">
        <v>0</v>
      </c>
    </row>
    <row r="184" spans="1:23" ht="9.75" hidden="1">
      <c r="A184" s="49" t="s">
        <v>215</v>
      </c>
      <c r="B184" s="22">
        <v>80425553</v>
      </c>
      <c r="C184" s="22">
        <v>430677000</v>
      </c>
      <c r="D184" s="22">
        <v>653602000</v>
      </c>
      <c r="E184" s="22">
        <v>74528796</v>
      </c>
      <c r="F184" s="22">
        <v>261173000</v>
      </c>
      <c r="G184" s="22">
        <v>450000</v>
      </c>
      <c r="H184" s="22">
        <v>43700000</v>
      </c>
      <c r="I184" s="22">
        <v>46709378</v>
      </c>
      <c r="J184" s="22">
        <v>167000653</v>
      </c>
      <c r="K184" s="22">
        <v>315214000</v>
      </c>
      <c r="L184" s="22">
        <v>135000000</v>
      </c>
      <c r="M184" s="22">
        <v>0</v>
      </c>
      <c r="N184" s="22">
        <v>169000243</v>
      </c>
      <c r="O184" s="22">
        <v>64392008</v>
      </c>
      <c r="P184" s="22">
        <v>62809110</v>
      </c>
      <c r="Q184" s="22">
        <v>193214282</v>
      </c>
      <c r="R184" s="22">
        <v>650000</v>
      </c>
      <c r="S184" s="22">
        <v>45395000</v>
      </c>
      <c r="T184" s="22">
        <v>320000000</v>
      </c>
      <c r="U184" s="22">
        <v>75400000</v>
      </c>
      <c r="V184" s="22">
        <v>340442151</v>
      </c>
      <c r="W184" s="22">
        <v>873412</v>
      </c>
    </row>
    <row r="185" spans="1:23" ht="9.75" hidden="1">
      <c r="A185" s="49" t="s">
        <v>216</v>
      </c>
      <c r="B185" s="22">
        <v>115810786</v>
      </c>
      <c r="C185" s="22">
        <v>1142198100</v>
      </c>
      <c r="D185" s="22">
        <v>3657743343</v>
      </c>
      <c r="E185" s="22">
        <v>87267210</v>
      </c>
      <c r="F185" s="22">
        <v>340617662</v>
      </c>
      <c r="G185" s="22">
        <v>1500000</v>
      </c>
      <c r="H185" s="22">
        <v>23475290</v>
      </c>
      <c r="I185" s="22">
        <v>95854328</v>
      </c>
      <c r="J185" s="22">
        <v>638992253</v>
      </c>
      <c r="K185" s="22">
        <v>373250000</v>
      </c>
      <c r="L185" s="22">
        <v>154795432</v>
      </c>
      <c r="M185" s="22">
        <v>749865</v>
      </c>
      <c r="N185" s="22">
        <v>299026772</v>
      </c>
      <c r="O185" s="22">
        <v>79302371</v>
      </c>
      <c r="P185" s="22">
        <v>66998000</v>
      </c>
      <c r="Q185" s="22">
        <v>190016815</v>
      </c>
      <c r="R185" s="22">
        <v>20767818</v>
      </c>
      <c r="S185" s="22">
        <v>18438000</v>
      </c>
      <c r="T185" s="22">
        <v>2257947286</v>
      </c>
      <c r="U185" s="22">
        <v>274029812</v>
      </c>
      <c r="V185" s="22">
        <v>1159435179</v>
      </c>
      <c r="W185" s="22">
        <v>2380000</v>
      </c>
    </row>
    <row r="186" spans="1:23" ht="9.75" hidden="1">
      <c r="A186" s="49" t="s">
        <v>217</v>
      </c>
      <c r="B186" s="22">
        <v>0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15803147</v>
      </c>
      <c r="R186" s="22">
        <v>0</v>
      </c>
      <c r="S186" s="22">
        <v>0</v>
      </c>
      <c r="T186" s="22">
        <v>0</v>
      </c>
      <c r="U186" s="22">
        <v>11199996</v>
      </c>
      <c r="V186" s="22">
        <v>33600000</v>
      </c>
      <c r="W186" s="22">
        <v>0</v>
      </c>
    </row>
    <row r="187" spans="1:23" ht="9.75" hidden="1">
      <c r="A187" s="49" t="s">
        <v>218</v>
      </c>
      <c r="B187" s="22">
        <v>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</row>
    <row r="188" spans="1:23" ht="9.75" hidden="1">
      <c r="A188" s="49" t="s">
        <v>219</v>
      </c>
      <c r="B188" s="22">
        <v>933726134</v>
      </c>
      <c r="C188" s="22">
        <v>5549965642</v>
      </c>
      <c r="D188" s="22">
        <v>10397226000</v>
      </c>
      <c r="E188" s="22">
        <v>709748493</v>
      </c>
      <c r="F188" s="22">
        <v>1700442000</v>
      </c>
      <c r="G188" s="22">
        <v>69144000</v>
      </c>
      <c r="H188" s="22">
        <v>421508912</v>
      </c>
      <c r="I188" s="22">
        <v>417724019</v>
      </c>
      <c r="J188" s="22">
        <v>1539741004</v>
      </c>
      <c r="K188" s="22">
        <v>884937000</v>
      </c>
      <c r="L188" s="22">
        <v>85000000</v>
      </c>
      <c r="M188" s="22">
        <v>2487889936</v>
      </c>
      <c r="N188" s="22">
        <v>340100948</v>
      </c>
      <c r="O188" s="22">
        <v>348248096</v>
      </c>
      <c r="P188" s="22">
        <v>1351665315</v>
      </c>
      <c r="Q188" s="22">
        <v>423260000</v>
      </c>
      <c r="R188" s="22">
        <v>960413048</v>
      </c>
      <c r="S188" s="22">
        <v>2388930000</v>
      </c>
      <c r="T188" s="22">
        <v>4766954675</v>
      </c>
      <c r="U188" s="22">
        <v>835182000</v>
      </c>
      <c r="V188" s="22">
        <v>4864058875</v>
      </c>
      <c r="W188" s="22">
        <v>16014852</v>
      </c>
    </row>
    <row r="189" spans="1:23" ht="9.75" hidden="1">
      <c r="A189" s="49" t="s">
        <v>220</v>
      </c>
      <c r="B189" s="22">
        <v>85676525</v>
      </c>
      <c r="C189" s="22">
        <v>498182777</v>
      </c>
      <c r="D189" s="22">
        <v>1334812000</v>
      </c>
      <c r="E189" s="22">
        <v>157860826</v>
      </c>
      <c r="F189" s="22">
        <v>304173000</v>
      </c>
      <c r="G189" s="22">
        <v>7470000</v>
      </c>
      <c r="H189" s="22">
        <v>83167562</v>
      </c>
      <c r="I189" s="22">
        <v>55909843</v>
      </c>
      <c r="J189" s="22">
        <v>386596690</v>
      </c>
      <c r="K189" s="22">
        <v>321412000</v>
      </c>
      <c r="L189" s="22">
        <v>135000000</v>
      </c>
      <c r="M189" s="22">
        <v>112273487</v>
      </c>
      <c r="N189" s="22">
        <v>172378473</v>
      </c>
      <c r="O189" s="22">
        <v>117924133</v>
      </c>
      <c r="P189" s="22">
        <v>292416239</v>
      </c>
      <c r="Q189" s="22">
        <v>175978480</v>
      </c>
      <c r="R189" s="22">
        <v>15650000</v>
      </c>
      <c r="S189" s="22">
        <v>78851000</v>
      </c>
      <c r="T189" s="22">
        <v>470000000</v>
      </c>
      <c r="U189" s="22">
        <v>81815000</v>
      </c>
      <c r="V189" s="22">
        <v>774585920</v>
      </c>
      <c r="W189" s="22">
        <v>31415350</v>
      </c>
    </row>
    <row r="190" spans="1:23" ht="9.75" hidden="1">
      <c r="A190" s="49" t="s">
        <v>221</v>
      </c>
      <c r="B190" s="22">
        <v>40997004</v>
      </c>
      <c r="C190" s="22">
        <v>273253500</v>
      </c>
      <c r="D190" s="22">
        <v>740075000</v>
      </c>
      <c r="E190" s="22">
        <v>111493673</v>
      </c>
      <c r="F190" s="22">
        <v>48815000</v>
      </c>
      <c r="G190" s="22">
        <v>2900000</v>
      </c>
      <c r="H190" s="22">
        <v>19082300</v>
      </c>
      <c r="I190" s="22">
        <v>242175929</v>
      </c>
      <c r="J190" s="22">
        <v>300160714</v>
      </c>
      <c r="K190" s="22">
        <v>214100000</v>
      </c>
      <c r="L190" s="22">
        <v>50000000</v>
      </c>
      <c r="M190" s="22">
        <v>102922390</v>
      </c>
      <c r="N190" s="22">
        <v>405893287</v>
      </c>
      <c r="O190" s="22">
        <v>118709954</v>
      </c>
      <c r="P190" s="22">
        <v>36702917</v>
      </c>
      <c r="Q190" s="22">
        <v>142892238</v>
      </c>
      <c r="R190" s="22">
        <v>25521100</v>
      </c>
      <c r="S190" s="22">
        <v>217857000</v>
      </c>
      <c r="T190" s="22">
        <v>732745875</v>
      </c>
      <c r="U190" s="22">
        <v>210390990</v>
      </c>
      <c r="V190" s="22">
        <v>224856480</v>
      </c>
      <c r="W190" s="22">
        <v>30501406</v>
      </c>
    </row>
    <row r="191" spans="1:23" ht="9.75" hidden="1">
      <c r="A191" s="49" t="s">
        <v>222</v>
      </c>
      <c r="B191" s="22">
        <v>5250972</v>
      </c>
      <c r="C191" s="22">
        <v>56975777</v>
      </c>
      <c r="D191" s="22">
        <v>662599000</v>
      </c>
      <c r="E191" s="22">
        <v>32217030</v>
      </c>
      <c r="F191" s="22">
        <v>40000000</v>
      </c>
      <c r="G191" s="22">
        <v>7020000</v>
      </c>
      <c r="H191" s="22">
        <v>38947562</v>
      </c>
      <c r="I191" s="22">
        <v>317262</v>
      </c>
      <c r="J191" s="22">
        <v>153699295</v>
      </c>
      <c r="K191" s="22">
        <v>2633000</v>
      </c>
      <c r="L191" s="22">
        <v>0</v>
      </c>
      <c r="M191" s="22">
        <v>100000000</v>
      </c>
      <c r="N191" s="22">
        <v>0</v>
      </c>
      <c r="O191" s="22">
        <v>600000</v>
      </c>
      <c r="P191" s="22">
        <v>222606183</v>
      </c>
      <c r="Q191" s="22">
        <v>8090198</v>
      </c>
      <c r="R191" s="22">
        <v>15000000</v>
      </c>
      <c r="S191" s="22">
        <v>33456000</v>
      </c>
      <c r="T191" s="22">
        <v>110000000</v>
      </c>
      <c r="U191" s="22">
        <v>5612000</v>
      </c>
      <c r="V191" s="22">
        <v>169000000</v>
      </c>
      <c r="W191" s="22">
        <v>30541938</v>
      </c>
    </row>
    <row r="192" spans="1:23" ht="9.75" hidden="1">
      <c r="A192" s="49" t="s">
        <v>223</v>
      </c>
      <c r="B192" s="22">
        <v>80425553</v>
      </c>
      <c r="C192" s="22">
        <v>430677000</v>
      </c>
      <c r="D192" s="22">
        <v>653602000</v>
      </c>
      <c r="E192" s="22">
        <v>74528796</v>
      </c>
      <c r="F192" s="22">
        <v>261173000</v>
      </c>
      <c r="G192" s="22">
        <v>450000</v>
      </c>
      <c r="H192" s="22">
        <v>43700000</v>
      </c>
      <c r="I192" s="22">
        <v>46709378</v>
      </c>
      <c r="J192" s="22">
        <v>167000653</v>
      </c>
      <c r="K192" s="22">
        <v>315214000</v>
      </c>
      <c r="L192" s="22">
        <v>135000000</v>
      </c>
      <c r="M192" s="22">
        <v>0</v>
      </c>
      <c r="N192" s="22">
        <v>169000243</v>
      </c>
      <c r="O192" s="22">
        <v>64392008</v>
      </c>
      <c r="P192" s="22">
        <v>62809110</v>
      </c>
      <c r="Q192" s="22">
        <v>167738282</v>
      </c>
      <c r="R192" s="22">
        <v>650000</v>
      </c>
      <c r="S192" s="22">
        <v>45395000</v>
      </c>
      <c r="T192" s="22">
        <v>320000000</v>
      </c>
      <c r="U192" s="22">
        <v>75400000</v>
      </c>
      <c r="V192" s="22">
        <v>334736650</v>
      </c>
      <c r="W192" s="22">
        <v>873412</v>
      </c>
    </row>
    <row r="193" spans="1:23" ht="9.75" hidden="1">
      <c r="A193" s="49" t="s">
        <v>224</v>
      </c>
      <c r="B193" s="22">
        <v>0</v>
      </c>
      <c r="C193" s="22">
        <v>0</v>
      </c>
      <c r="D193" s="22">
        <v>80000000</v>
      </c>
      <c r="E193" s="22">
        <v>0</v>
      </c>
      <c r="F193" s="22">
        <v>14000000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30000000</v>
      </c>
      <c r="U193" s="22">
        <v>0</v>
      </c>
      <c r="V193" s="22">
        <v>0</v>
      </c>
      <c r="W193" s="22">
        <v>0</v>
      </c>
    </row>
    <row r="194" spans="1:23" ht="9.75" hidden="1">
      <c r="A194" s="49" t="s">
        <v>225</v>
      </c>
      <c r="B194" s="22">
        <v>66162000</v>
      </c>
      <c r="C194" s="22">
        <v>797238552</v>
      </c>
      <c r="D194" s="22">
        <v>2989617676</v>
      </c>
      <c r="E194" s="22">
        <v>51960846</v>
      </c>
      <c r="F194" s="22">
        <v>206892754</v>
      </c>
      <c r="G194" s="22">
        <v>0</v>
      </c>
      <c r="H194" s="22">
        <v>13106468</v>
      </c>
      <c r="I194" s="22">
        <v>95346291</v>
      </c>
      <c r="J194" s="22">
        <v>364645116</v>
      </c>
      <c r="K194" s="22">
        <v>248149997</v>
      </c>
      <c r="L194" s="22">
        <v>132615051</v>
      </c>
      <c r="M194" s="22">
        <v>533865</v>
      </c>
      <c r="N194" s="22">
        <v>209417315</v>
      </c>
      <c r="O194" s="22">
        <v>45678990</v>
      </c>
      <c r="P194" s="22">
        <v>31322200</v>
      </c>
      <c r="Q194" s="22">
        <v>116020823</v>
      </c>
      <c r="R194" s="22">
        <v>17617819</v>
      </c>
      <c r="S194" s="22">
        <v>0</v>
      </c>
      <c r="T194" s="22">
        <v>1711883065</v>
      </c>
      <c r="U194" s="22">
        <v>143997871</v>
      </c>
      <c r="V194" s="22">
        <v>951088000</v>
      </c>
      <c r="W194" s="22">
        <v>0</v>
      </c>
    </row>
    <row r="195" spans="1:23" ht="9.75" hidden="1">
      <c r="A195" s="49" t="s">
        <v>226</v>
      </c>
      <c r="B195" s="22">
        <v>13577555</v>
      </c>
      <c r="C195" s="22">
        <v>15060000</v>
      </c>
      <c r="D195" s="22">
        <v>269847133</v>
      </c>
      <c r="E195" s="22">
        <v>3650004</v>
      </c>
      <c r="F195" s="22">
        <v>31938907</v>
      </c>
      <c r="G195" s="22">
        <v>1500000</v>
      </c>
      <c r="H195" s="22">
        <v>3700000</v>
      </c>
      <c r="I195" s="22">
        <v>112438</v>
      </c>
      <c r="J195" s="22">
        <v>48273600</v>
      </c>
      <c r="K195" s="22">
        <v>5500000</v>
      </c>
      <c r="L195" s="22">
        <v>755940</v>
      </c>
      <c r="M195" s="22">
        <v>0</v>
      </c>
      <c r="N195" s="22">
        <v>673896</v>
      </c>
      <c r="O195" s="22">
        <v>6927564</v>
      </c>
      <c r="P195" s="22">
        <v>11500000</v>
      </c>
      <c r="Q195" s="22">
        <v>6378912</v>
      </c>
      <c r="R195" s="22">
        <v>1550000</v>
      </c>
      <c r="S195" s="22">
        <v>18332000</v>
      </c>
      <c r="T195" s="22">
        <v>40271298</v>
      </c>
      <c r="U195" s="22">
        <v>31862376</v>
      </c>
      <c r="V195" s="22">
        <v>40966872</v>
      </c>
      <c r="W195" s="22">
        <v>2380000</v>
      </c>
    </row>
  </sheetData>
  <sheetProtection/>
  <mergeCells count="2">
    <mergeCell ref="A1:W1"/>
    <mergeCell ref="B2:W2"/>
  </mergeCells>
  <printOptions/>
  <pageMargins left="0.75" right="0.75" top="1" bottom="1" header="0.5" footer="0.5"/>
  <pageSetup horizontalDpi="600" verticalDpi="600" orientation="portrait" scale="60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2018-11-13T12:42:50Z</cp:lastPrinted>
  <dcterms:created xsi:type="dcterms:W3CDTF">2018-11-13T12:25:53Z</dcterms:created>
  <dcterms:modified xsi:type="dcterms:W3CDTF">2018-11-13T12:43:05Z</dcterms:modified>
  <cp:category/>
  <cp:version/>
  <cp:contentType/>
  <cp:contentStatus/>
</cp:coreProperties>
</file>