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6" activeTab="0"/>
  </bookViews>
  <sheets>
    <sheet name="Sec cities" sheetId="1" r:id="rId1"/>
  </sheets>
  <definedNames>
    <definedName name="_xlnm.Print_Titles" localSheetId="0">'Sec cities'!$A:$A,'Sec cities'!$1:$6</definedName>
  </definedNames>
  <calcPr fullCalcOnLoad="1"/>
</workbook>
</file>

<file path=xl/sharedStrings.xml><?xml version="1.0" encoding="utf-8"?>
<sst xmlns="http://schemas.openxmlformats.org/spreadsheetml/2006/main" count="248" uniqueCount="215">
  <si>
    <t xml:space="preserve">Summarised Outcome: Municipal Budget and Benchmarking Engagement - 2018/19 Budget vs Original Budget 2017/18 </t>
  </si>
  <si>
    <t>Location</t>
  </si>
  <si>
    <t>City of</t>
  </si>
  <si>
    <t>Drakenstein</t>
  </si>
  <si>
    <t>Emalahleni</t>
  </si>
  <si>
    <t>Emfuleni</t>
  </si>
  <si>
    <t>George</t>
  </si>
  <si>
    <t>Govan</t>
  </si>
  <si>
    <t>J B</t>
  </si>
  <si>
    <t>Madibeng</t>
  </si>
  <si>
    <t>Matjhabeng</t>
  </si>
  <si>
    <t>Mogale</t>
  </si>
  <si>
    <t>Msunduzi</t>
  </si>
  <si>
    <t>Newcastle</t>
  </si>
  <si>
    <t>Polokwane</t>
  </si>
  <si>
    <t>Rustenburg</t>
  </si>
  <si>
    <t>Sol</t>
  </si>
  <si>
    <t>Stellenbosch</t>
  </si>
  <si>
    <t>Steve</t>
  </si>
  <si>
    <t>uMhlathuze</t>
  </si>
  <si>
    <t>Matlosana (H)</t>
  </si>
  <si>
    <t>Mbombela (H)</t>
  </si>
  <si>
    <t>(H)</t>
  </si>
  <si>
    <t>(MP) (H)</t>
  </si>
  <si>
    <t>Mbeki (H)</t>
  </si>
  <si>
    <t>Marks (H)</t>
  </si>
  <si>
    <t>City (H)</t>
  </si>
  <si>
    <t>Plaatje (H)</t>
  </si>
  <si>
    <t>Tshwete (H)</t>
  </si>
  <si>
    <t>NW403</t>
  </si>
  <si>
    <t>MP326</t>
  </si>
  <si>
    <t>WC023</t>
  </si>
  <si>
    <t>MP312</t>
  </si>
  <si>
    <t>GT421</t>
  </si>
  <si>
    <t>WC044</t>
  </si>
  <si>
    <t>MP307</t>
  </si>
  <si>
    <t>NW405</t>
  </si>
  <si>
    <t>NW372</t>
  </si>
  <si>
    <t>FS184</t>
  </si>
  <si>
    <t>GT481</t>
  </si>
  <si>
    <t>KZN225</t>
  </si>
  <si>
    <t>KZN252</t>
  </si>
  <si>
    <t>LIM354</t>
  </si>
  <si>
    <t>NW373</t>
  </si>
  <si>
    <t>NC091</t>
  </si>
  <si>
    <t>WC024</t>
  </si>
  <si>
    <t>MP313</t>
  </si>
  <si>
    <t>KZN282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</si>
  <si>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</si>
  <si>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</si>
  <si>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</si>
  <si>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</si>
  <si>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</si>
  <si>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</si>
  <si>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</si>
  <si>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</si>
  <si>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</si>
  <si>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</si>
  <si>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</si>
  <si>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</si>
  <si>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</si>
  <si>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</si>
  <si>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</si>
  <si>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</si>
  <si>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</si>
  <si>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</si>
  <si>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</si>
  <si>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</si>
  <si>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</si>
  <si>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</si>
  <si>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</si>
  <si>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</si>
  <si>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</si>
  <si>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</si>
  <si>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</si>
  <si>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</si>
  <si>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</si>
  <si>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</si>
  <si>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</si>
  <si>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</si>
  <si>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</si>
  <si>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</si>
  <si>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</si>
  <si>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</si>
  <si>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</si>
  <si>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</si>
  <si>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</si>
  <si>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</si>
  <si>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</si>
  <si>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</si>
  <si>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</si>
  <si>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</si>
  <si>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</si>
  <si>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</si>
  <si>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</si>
  <si>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</si>
  <si>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</si>
  <si>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</si>
  <si>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</si>
  <si>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</si>
  <si>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</si>
  <si>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</si>
  <si>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</si>
  <si>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</si>
  <si>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</si>
  <si>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</si>
  <si>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</si>
  <si>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</si>
  <si>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</si>
  <si>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</si>
  <si>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</si>
  <si>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</si>
  <si>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</si>
  <si>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</si>
  <si>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</si>
  <si>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</si>
  <si>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</si>
  <si>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</si>
  <si>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</si>
  <si>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</si>
  <si>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</si>
  <si>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</si>
  <si>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</si>
  <si>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</si>
  <si>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</si>
  <si>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</si>
  <si>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</si>
  <si>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</si>
  <si>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</si>
  <si>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</si>
  <si>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</si>
  <si>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</si>
  <si>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</si>
  <si>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</si>
  <si>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</si>
  <si>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</si>
  <si>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</si>
  <si>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</si>
  <si>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</si>
  <si>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</si>
  <si>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</si>
  <si>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</si>
  <si>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</si>
  <si>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</si>
  <si>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</si>
  <si>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</si>
  <si>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</si>
  <si>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</si>
  <si>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</si>
  <si>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</si>
  <si>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</si>
  <si>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</si>
  <si>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</si>
  <si>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</si>
  <si>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</si>
  <si>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</si>
  <si>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</si>
  <si>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</si>
  <si>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</si>
  <si>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</si>
  <si>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</si>
  <si>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</si>
  <si>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</si>
  <si>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</si>
  <si>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</si>
  <si>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</si>
  <si>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</si>
  <si>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</si>
  <si>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</si>
  <si>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</si>
  <si>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</si>
  <si>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</si>
  <si>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</si>
  <si>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</si>
  <si>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</si>
  <si>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2017/18</t>
  </si>
  <si>
    <t>Property Rates Revenue</t>
  </si>
  <si>
    <t>Property Rates Revenue 2017/18</t>
  </si>
  <si>
    <t>Electricity Revenue</t>
  </si>
  <si>
    <t>Electricity Revenue 2017/18</t>
  </si>
  <si>
    <t>Water Revenue</t>
  </si>
  <si>
    <t>Water Revenue 2017/18</t>
  </si>
  <si>
    <t>Property Rates &amp; Service Charges</t>
  </si>
  <si>
    <t>Property Rates &amp; Service Charges 2017/18</t>
  </si>
  <si>
    <t>Operating Grant Revenue</t>
  </si>
  <si>
    <t>Operating Grant Revenue 2017/18</t>
  </si>
  <si>
    <t>Capital Grant Revenue</t>
  </si>
  <si>
    <t>Capital Grant Revenue 2017/18</t>
  </si>
  <si>
    <t>Total Operating Expenditure 2017/18</t>
  </si>
  <si>
    <t>Employee Costs</t>
  </si>
  <si>
    <t>Employee Costs 2017/18</t>
  </si>
  <si>
    <t>Overtime Costs</t>
  </si>
  <si>
    <t>Electricity Bulk Purchases</t>
  </si>
  <si>
    <t>Electricity Bulk Purchases 2017/18</t>
  </si>
  <si>
    <t>Water Bulk Purchases</t>
  </si>
  <si>
    <t>Water Bulk Purchases 2017/18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</si>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</sst>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_);\(#,###.0\);.0_)"/>
    <numFmt numFmtId="178" formatCode="#,###.0\%_);\(#,###.0\%\);.0\%_)"/>
    <numFmt numFmtId="179" formatCode="#,###.00_);\(#,###.00\);.00_)"/>
    <numFmt numFmtId="180" formatCode="_(* #,##0,_);_(* \(#,##0,\);_(* &quot;&quot;\-\ &quot;&quot;?_);_(@_)"/>
    <numFmt numFmtId="181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181" fontId="45" fillId="0" borderId="11" xfId="0" applyNumberFormat="1" applyFont="1" applyBorder="1" applyAlignment="1">
      <alignment horizontal="right" wrapText="1"/>
    </xf>
    <xf numFmtId="181" fontId="45" fillId="0" borderId="10" xfId="0" applyNumberFormat="1" applyFont="1" applyBorder="1" applyAlignment="1">
      <alignment horizontal="right" wrapText="1"/>
    </xf>
    <xf numFmtId="177" fontId="24" fillId="0" borderId="10" xfId="0" applyNumberFormat="1" applyFont="1" applyBorder="1" applyAlignment="1">
      <alignment horizontal="right" wrapText="1"/>
    </xf>
    <xf numFmtId="0" fontId="23" fillId="0" borderId="11" xfId="0" applyFont="1" applyBorder="1" applyAlignment="1">
      <alignment/>
    </xf>
    <xf numFmtId="178" fontId="23" fillId="0" borderId="11" xfId="0" applyNumberFormat="1" applyFont="1" applyBorder="1" applyAlignment="1">
      <alignment horizontal="right" wrapText="1"/>
    </xf>
    <xf numFmtId="0" fontId="46" fillId="0" borderId="0" xfId="0" applyFont="1" applyAlignment="1">
      <alignment wrapText="1"/>
    </xf>
    <xf numFmtId="178" fontId="23" fillId="0" borderId="10" xfId="0" applyNumberFormat="1" applyFont="1" applyBorder="1" applyAlignment="1">
      <alignment horizontal="right" wrapText="1"/>
    </xf>
    <xf numFmtId="181" fontId="23" fillId="0" borderId="10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181" fontId="46" fillId="0" borderId="11" xfId="0" applyNumberFormat="1" applyFont="1" applyBorder="1" applyAlignment="1">
      <alignment horizontal="right" wrapText="1"/>
    </xf>
    <xf numFmtId="181" fontId="46" fillId="0" borderId="10" xfId="0" applyNumberFormat="1" applyFont="1" applyBorder="1" applyAlignment="1">
      <alignment horizontal="right" wrapText="1"/>
    </xf>
    <xf numFmtId="177" fontId="23" fillId="0" borderId="10" xfId="0" applyNumberFormat="1" applyFont="1" applyBorder="1" applyAlignment="1">
      <alignment horizontal="right" wrapText="1"/>
    </xf>
    <xf numFmtId="178" fontId="24" fillId="0" borderId="11" xfId="0" applyNumberFormat="1" applyFont="1" applyBorder="1" applyAlignment="1">
      <alignment horizontal="right" wrapText="1"/>
    </xf>
    <xf numFmtId="178" fontId="24" fillId="0" borderId="10" xfId="0" applyNumberFormat="1" applyFont="1" applyBorder="1" applyAlignment="1">
      <alignment horizontal="right" wrapText="1"/>
    </xf>
    <xf numFmtId="178" fontId="46" fillId="0" borderId="11" xfId="0" applyNumberFormat="1" applyFont="1" applyBorder="1" applyAlignment="1">
      <alignment horizontal="right" wrapText="1"/>
    </xf>
    <xf numFmtId="178" fontId="46" fillId="0" borderId="10" xfId="0" applyNumberFormat="1" applyFont="1" applyBorder="1" applyAlignment="1">
      <alignment horizontal="right" wrapText="1"/>
    </xf>
    <xf numFmtId="179" fontId="46" fillId="0" borderId="11" xfId="0" applyNumberFormat="1" applyFont="1" applyBorder="1" applyAlignment="1">
      <alignment horizontal="right" wrapText="1"/>
    </xf>
    <xf numFmtId="179" fontId="46" fillId="0" borderId="10" xfId="0" applyNumberFormat="1" applyFont="1" applyBorder="1" applyAlignment="1">
      <alignment horizontal="right" wrapText="1"/>
    </xf>
    <xf numFmtId="176" fontId="46" fillId="0" borderId="10" xfId="0" applyNumberFormat="1" applyFont="1" applyBorder="1" applyAlignment="1">
      <alignment horizontal="right" wrapText="1"/>
    </xf>
    <xf numFmtId="176" fontId="46" fillId="0" borderId="11" xfId="0" applyNumberFormat="1" applyFont="1" applyBorder="1" applyAlignment="1">
      <alignment horizontal="right" wrapText="1"/>
    </xf>
    <xf numFmtId="180" fontId="45" fillId="0" borderId="10" xfId="0" applyNumberFormat="1" applyFont="1" applyBorder="1" applyAlignment="1">
      <alignment horizontal="right" wrapText="1"/>
    </xf>
    <xf numFmtId="179" fontId="24" fillId="0" borderId="10" xfId="0" applyNumberFormat="1" applyFont="1" applyBorder="1" applyAlignment="1">
      <alignment horizontal="right" wrapText="1"/>
    </xf>
    <xf numFmtId="179" fontId="23" fillId="0" borderId="11" xfId="0" applyNumberFormat="1" applyFont="1" applyBorder="1" applyAlignment="1">
      <alignment horizontal="right" wrapText="1"/>
    </xf>
    <xf numFmtId="179" fontId="23" fillId="0" borderId="10" xfId="0" applyNumberFormat="1" applyFont="1" applyBorder="1" applyAlignment="1">
      <alignment horizontal="right" wrapText="1"/>
    </xf>
    <xf numFmtId="181" fontId="24" fillId="0" borderId="10" xfId="0" applyNumberFormat="1" applyFont="1" applyBorder="1" applyAlignment="1">
      <alignment horizontal="right" wrapText="1"/>
    </xf>
    <xf numFmtId="180" fontId="45" fillId="0" borderId="11" xfId="0" applyNumberFormat="1" applyFont="1" applyBorder="1" applyAlignment="1">
      <alignment horizontal="right" wrapText="1"/>
    </xf>
    <xf numFmtId="0" fontId="46" fillId="0" borderId="12" xfId="0" applyFont="1" applyBorder="1" applyAlignment="1">
      <alignment wrapText="1"/>
    </xf>
    <xf numFmtId="181" fontId="46" fillId="0" borderId="13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0" fontId="23" fillId="0" borderId="14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23" fillId="0" borderId="17" xfId="0" applyFont="1" applyBorder="1" applyAlignment="1">
      <alignment/>
    </xf>
    <xf numFmtId="0" fontId="45" fillId="0" borderId="18" xfId="0" applyFont="1" applyBorder="1" applyAlignment="1">
      <alignment wrapText="1"/>
    </xf>
    <xf numFmtId="0" fontId="45" fillId="0" borderId="17" xfId="0" applyFont="1" applyBorder="1" applyAlignment="1">
      <alignment wrapText="1"/>
    </xf>
    <xf numFmtId="0" fontId="23" fillId="0" borderId="18" xfId="0" applyFont="1" applyBorder="1" applyAlignment="1">
      <alignment/>
    </xf>
    <xf numFmtId="0" fontId="45" fillId="0" borderId="19" xfId="0" applyFont="1" applyBorder="1" applyAlignment="1">
      <alignment wrapText="1"/>
    </xf>
    <xf numFmtId="181" fontId="45" fillId="0" borderId="20" xfId="0" applyNumberFormat="1" applyFont="1" applyBorder="1" applyAlignment="1">
      <alignment horizontal="right" wrapText="1"/>
    </xf>
    <xf numFmtId="181" fontId="45" fillId="0" borderId="18" xfId="0" applyNumberFormat="1" applyFont="1" applyBorder="1" applyAlignment="1">
      <alignment horizontal="right" wrapText="1"/>
    </xf>
    <xf numFmtId="177" fontId="24" fillId="0" borderId="18" xfId="0" applyNumberFormat="1" applyFont="1" applyBorder="1" applyAlignment="1">
      <alignment horizontal="right" wrapText="1"/>
    </xf>
    <xf numFmtId="0" fontId="23" fillId="0" borderId="20" xfId="0" applyFont="1" applyBorder="1" applyAlignment="1">
      <alignment/>
    </xf>
    <xf numFmtId="0" fontId="46" fillId="0" borderId="19" xfId="0" applyFont="1" applyBorder="1" applyAlignment="1">
      <alignment wrapText="1"/>
    </xf>
    <xf numFmtId="178" fontId="23" fillId="0" borderId="20" xfId="0" applyNumberFormat="1" applyFont="1" applyBorder="1" applyAlignment="1">
      <alignment horizontal="right" wrapText="1"/>
    </xf>
    <xf numFmtId="0" fontId="46" fillId="0" borderId="17" xfId="0" applyFont="1" applyBorder="1" applyAlignment="1">
      <alignment wrapText="1"/>
    </xf>
    <xf numFmtId="178" fontId="23" fillId="0" borderId="18" xfId="0" applyNumberFormat="1" applyFont="1" applyBorder="1" applyAlignment="1">
      <alignment horizontal="right" wrapText="1"/>
    </xf>
    <xf numFmtId="181" fontId="23" fillId="0" borderId="18" xfId="0" applyNumberFormat="1" applyFont="1" applyBorder="1" applyAlignment="1">
      <alignment/>
    </xf>
    <xf numFmtId="181" fontId="46" fillId="0" borderId="20" xfId="0" applyNumberFormat="1" applyFont="1" applyBorder="1" applyAlignment="1">
      <alignment horizontal="right" wrapText="1"/>
    </xf>
    <xf numFmtId="181" fontId="46" fillId="0" borderId="18" xfId="0" applyNumberFormat="1" applyFont="1" applyBorder="1" applyAlignment="1">
      <alignment horizontal="right" wrapText="1"/>
    </xf>
    <xf numFmtId="177" fontId="23" fillId="0" borderId="18" xfId="0" applyNumberFormat="1" applyFont="1" applyBorder="1" applyAlignment="1">
      <alignment horizontal="right" wrapText="1"/>
    </xf>
    <xf numFmtId="178" fontId="24" fillId="0" borderId="20" xfId="0" applyNumberFormat="1" applyFont="1" applyBorder="1" applyAlignment="1">
      <alignment horizontal="right" wrapText="1"/>
    </xf>
    <xf numFmtId="178" fontId="24" fillId="0" borderId="18" xfId="0" applyNumberFormat="1" applyFont="1" applyBorder="1" applyAlignment="1">
      <alignment horizontal="right" wrapText="1"/>
    </xf>
    <xf numFmtId="178" fontId="46" fillId="0" borderId="20" xfId="0" applyNumberFormat="1" applyFont="1" applyBorder="1" applyAlignment="1">
      <alignment horizontal="right" wrapText="1"/>
    </xf>
    <xf numFmtId="178" fontId="46" fillId="0" borderId="18" xfId="0" applyNumberFormat="1" applyFont="1" applyBorder="1" applyAlignment="1">
      <alignment horizontal="right" wrapText="1"/>
    </xf>
    <xf numFmtId="179" fontId="46" fillId="0" borderId="20" xfId="0" applyNumberFormat="1" applyFont="1" applyBorder="1" applyAlignment="1">
      <alignment horizontal="right" wrapText="1"/>
    </xf>
    <xf numFmtId="179" fontId="46" fillId="0" borderId="18" xfId="0" applyNumberFormat="1" applyFont="1" applyBorder="1" applyAlignment="1">
      <alignment horizontal="right" wrapText="1"/>
    </xf>
    <xf numFmtId="176" fontId="46" fillId="0" borderId="18" xfId="0" applyNumberFormat="1" applyFont="1" applyBorder="1" applyAlignment="1">
      <alignment horizontal="right" wrapText="1"/>
    </xf>
    <xf numFmtId="176" fontId="46" fillId="0" borderId="20" xfId="0" applyNumberFormat="1" applyFont="1" applyBorder="1" applyAlignment="1">
      <alignment horizontal="right" wrapText="1"/>
    </xf>
    <xf numFmtId="180" fontId="45" fillId="0" borderId="18" xfId="0" applyNumberFormat="1" applyFont="1" applyBorder="1" applyAlignment="1">
      <alignment horizontal="right" wrapText="1"/>
    </xf>
    <xf numFmtId="179" fontId="24" fillId="0" borderId="18" xfId="0" applyNumberFormat="1" applyFont="1" applyBorder="1" applyAlignment="1">
      <alignment horizontal="right" wrapText="1"/>
    </xf>
    <xf numFmtId="179" fontId="23" fillId="0" borderId="20" xfId="0" applyNumberFormat="1" applyFont="1" applyBorder="1" applyAlignment="1">
      <alignment horizontal="right" wrapText="1"/>
    </xf>
    <xf numFmtId="179" fontId="23" fillId="0" borderId="18" xfId="0" applyNumberFormat="1" applyFont="1" applyBorder="1" applyAlignment="1">
      <alignment horizontal="right" wrapText="1"/>
    </xf>
    <xf numFmtId="181" fontId="24" fillId="0" borderId="18" xfId="0" applyNumberFormat="1" applyFont="1" applyBorder="1" applyAlignment="1">
      <alignment horizontal="right" wrapText="1"/>
    </xf>
    <xf numFmtId="180" fontId="45" fillId="0" borderId="20" xfId="0" applyNumberFormat="1" applyFont="1" applyBorder="1" applyAlignment="1">
      <alignment horizontal="right" wrapText="1"/>
    </xf>
    <xf numFmtId="0" fontId="46" fillId="0" borderId="21" xfId="0" applyFont="1" applyBorder="1" applyAlignment="1">
      <alignment wrapText="1"/>
    </xf>
    <xf numFmtId="181" fontId="46" fillId="0" borderId="22" xfId="0" applyNumberFormat="1" applyFont="1" applyBorder="1" applyAlignment="1">
      <alignment horizontal="right" wrapText="1"/>
    </xf>
    <xf numFmtId="181" fontId="46" fillId="0" borderId="23" xfId="0" applyNumberFormat="1" applyFont="1" applyBorder="1" applyAlignment="1">
      <alignment horizontal="right" wrapText="1"/>
    </xf>
    <xf numFmtId="0" fontId="46" fillId="0" borderId="24" xfId="0" applyFont="1" applyBorder="1" applyAlignment="1">
      <alignment wrapText="1"/>
    </xf>
    <xf numFmtId="178" fontId="23" fillId="0" borderId="25" xfId="0" applyNumberFormat="1" applyFont="1" applyBorder="1" applyAlignment="1">
      <alignment horizontal="right" wrapText="1"/>
    </xf>
    <xf numFmtId="178" fontId="23" fillId="0" borderId="26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showGridLines="0" tabSelected="1" zoomScalePageLayoutView="0" workbookViewId="0" topLeftCell="A1">
      <selection activeCell="A1" sqref="A1:T1"/>
    </sheetView>
  </sheetViews>
  <sheetFormatPr defaultColWidth="9.140625" defaultRowHeight="12.75"/>
  <cols>
    <col min="1" max="1" width="36.57421875" style="3" bestFit="1" customWidth="1"/>
    <col min="2" max="20" width="9.7109375" style="3" customWidth="1"/>
    <col min="21" max="16384" width="8.8515625" style="3" customWidth="1"/>
  </cols>
  <sheetData>
    <row r="1" spans="1:20" s="1" customFormat="1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15" customHeight="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9.75">
      <c r="A3" s="35"/>
      <c r="B3" s="36" t="s">
        <v>2</v>
      </c>
      <c r="C3" s="36" t="s">
        <v>2</v>
      </c>
      <c r="D3" s="36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  <c r="K3" s="36" t="s">
        <v>10</v>
      </c>
      <c r="L3" s="36" t="s">
        <v>11</v>
      </c>
      <c r="M3" s="36" t="s">
        <v>12</v>
      </c>
      <c r="N3" s="36" t="s">
        <v>13</v>
      </c>
      <c r="O3" s="36" t="s">
        <v>14</v>
      </c>
      <c r="P3" s="36" t="s">
        <v>15</v>
      </c>
      <c r="Q3" s="36" t="s">
        <v>16</v>
      </c>
      <c r="R3" s="36" t="s">
        <v>17</v>
      </c>
      <c r="S3" s="36" t="s">
        <v>18</v>
      </c>
      <c r="T3" s="37" t="s">
        <v>19</v>
      </c>
    </row>
    <row r="4" spans="1:20" ht="9.75">
      <c r="A4" s="38"/>
      <c r="B4" s="4" t="s">
        <v>20</v>
      </c>
      <c r="C4" s="4" t="s">
        <v>21</v>
      </c>
      <c r="D4" s="4" t="s">
        <v>22</v>
      </c>
      <c r="E4" s="4" t="s">
        <v>23</v>
      </c>
      <c r="F4" s="4" t="s">
        <v>22</v>
      </c>
      <c r="G4" s="4" t="s">
        <v>22</v>
      </c>
      <c r="H4" s="4" t="s">
        <v>24</v>
      </c>
      <c r="I4" s="4" t="s">
        <v>25</v>
      </c>
      <c r="J4" s="4" t="s">
        <v>22</v>
      </c>
      <c r="K4" s="4" t="s">
        <v>22</v>
      </c>
      <c r="L4" s="4" t="s">
        <v>26</v>
      </c>
      <c r="M4" s="4" t="s">
        <v>22</v>
      </c>
      <c r="N4" s="4" t="s">
        <v>22</v>
      </c>
      <c r="O4" s="4" t="s">
        <v>22</v>
      </c>
      <c r="P4" s="4" t="s">
        <v>22</v>
      </c>
      <c r="Q4" s="4" t="s">
        <v>27</v>
      </c>
      <c r="R4" s="4" t="s">
        <v>22</v>
      </c>
      <c r="S4" s="4" t="s">
        <v>28</v>
      </c>
      <c r="T4" s="39" t="s">
        <v>22</v>
      </c>
    </row>
    <row r="5" spans="1:20" ht="9.75">
      <c r="A5" s="38"/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39" t="s">
        <v>47</v>
      </c>
    </row>
    <row r="6" spans="1:20" ht="9.75">
      <c r="A6" s="40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1"/>
    </row>
    <row r="7" spans="1:20" ht="9.75">
      <c r="A7" s="42" t="s">
        <v>49</v>
      </c>
      <c r="B7" s="6">
        <v>2720640025</v>
      </c>
      <c r="C7" s="6">
        <v>2800491177</v>
      </c>
      <c r="D7" s="6">
        <v>2249326048</v>
      </c>
      <c r="E7" s="6">
        <v>3064274240</v>
      </c>
      <c r="F7" s="6">
        <v>5492577596</v>
      </c>
      <c r="G7" s="6">
        <v>1918574127</v>
      </c>
      <c r="H7" s="6">
        <v>1758947150</v>
      </c>
      <c r="I7" s="6">
        <v>1512771503</v>
      </c>
      <c r="J7" s="6">
        <v>1790000000</v>
      </c>
      <c r="K7" s="6">
        <v>2490298150</v>
      </c>
      <c r="L7" s="6">
        <v>2798874028</v>
      </c>
      <c r="M7" s="6">
        <v>5032037524</v>
      </c>
      <c r="N7" s="6">
        <v>1768721180</v>
      </c>
      <c r="O7" s="6">
        <v>3634554000</v>
      </c>
      <c r="P7" s="6">
        <v>4779286933</v>
      </c>
      <c r="Q7" s="6">
        <v>2056106926</v>
      </c>
      <c r="R7" s="6">
        <v>1629545936</v>
      </c>
      <c r="S7" s="6">
        <v>1486347745</v>
      </c>
      <c r="T7" s="43">
        <v>3054873500</v>
      </c>
    </row>
    <row r="8" spans="1:20" ht="9.75">
      <c r="A8" s="40" t="s">
        <v>50</v>
      </c>
      <c r="B8" s="7">
        <v>3119078323</v>
      </c>
      <c r="C8" s="7">
        <v>3210279485</v>
      </c>
      <c r="D8" s="7">
        <v>2334692570</v>
      </c>
      <c r="E8" s="7">
        <v>3266197056</v>
      </c>
      <c r="F8" s="7">
        <v>5457847096</v>
      </c>
      <c r="G8" s="7">
        <v>1956195218</v>
      </c>
      <c r="H8" s="7">
        <v>1700170548</v>
      </c>
      <c r="I8" s="7">
        <v>1812441805</v>
      </c>
      <c r="J8" s="7">
        <v>2385364400</v>
      </c>
      <c r="K8" s="7">
        <v>2415436312</v>
      </c>
      <c r="L8" s="7">
        <v>2699163622</v>
      </c>
      <c r="M8" s="7">
        <v>4928911653</v>
      </c>
      <c r="N8" s="7">
        <v>2234509640</v>
      </c>
      <c r="O8" s="7">
        <v>3348689000</v>
      </c>
      <c r="P8" s="7">
        <v>4772532066</v>
      </c>
      <c r="Q8" s="7">
        <v>2046855015</v>
      </c>
      <c r="R8" s="7">
        <v>1716330148</v>
      </c>
      <c r="S8" s="7">
        <v>1556717333</v>
      </c>
      <c r="T8" s="44">
        <v>3016496500</v>
      </c>
    </row>
    <row r="9" spans="1:20" ht="9.75">
      <c r="A9" s="40" t="s">
        <v>51</v>
      </c>
      <c r="B9" s="7">
        <f>+B7-B8</f>
        <v>-398438298</v>
      </c>
      <c r="C9" s="7">
        <f aca="true" t="shared" si="0" ref="C9:T9">+C7-C8</f>
        <v>-409788308</v>
      </c>
      <c r="D9" s="7">
        <f t="shared" si="0"/>
        <v>-85366522</v>
      </c>
      <c r="E9" s="7">
        <f t="shared" si="0"/>
        <v>-201922816</v>
      </c>
      <c r="F9" s="7">
        <f t="shared" si="0"/>
        <v>34730500</v>
      </c>
      <c r="G9" s="7">
        <f t="shared" si="0"/>
        <v>-37621091</v>
      </c>
      <c r="H9" s="7">
        <f t="shared" si="0"/>
        <v>58776602</v>
      </c>
      <c r="I9" s="7">
        <f t="shared" si="0"/>
        <v>-299670302</v>
      </c>
      <c r="J9" s="7">
        <f t="shared" si="0"/>
        <v>-595364400</v>
      </c>
      <c r="K9" s="7">
        <f t="shared" si="0"/>
        <v>74861838</v>
      </c>
      <c r="L9" s="7">
        <f t="shared" si="0"/>
        <v>99710406</v>
      </c>
      <c r="M9" s="7">
        <f t="shared" si="0"/>
        <v>103125871</v>
      </c>
      <c r="N9" s="7">
        <f t="shared" si="0"/>
        <v>-465788460</v>
      </c>
      <c r="O9" s="7">
        <f t="shared" si="0"/>
        <v>285865000</v>
      </c>
      <c r="P9" s="7">
        <f t="shared" si="0"/>
        <v>6754867</v>
      </c>
      <c r="Q9" s="7">
        <f t="shared" si="0"/>
        <v>9251911</v>
      </c>
      <c r="R9" s="7">
        <f t="shared" si="0"/>
        <v>-86784212</v>
      </c>
      <c r="S9" s="7">
        <f t="shared" si="0"/>
        <v>-70369588</v>
      </c>
      <c r="T9" s="44">
        <f t="shared" si="0"/>
        <v>38377000</v>
      </c>
    </row>
    <row r="10" spans="1:20" ht="9.75">
      <c r="A10" s="40" t="s">
        <v>52</v>
      </c>
      <c r="B10" s="7">
        <v>110000000</v>
      </c>
      <c r="C10" s="7">
        <v>120126862</v>
      </c>
      <c r="D10" s="7">
        <v>195800712</v>
      </c>
      <c r="E10" s="7">
        <v>2053879</v>
      </c>
      <c r="F10" s="7">
        <v>-13849849</v>
      </c>
      <c r="G10" s="7">
        <v>551019237</v>
      </c>
      <c r="H10" s="7">
        <v>-305884330</v>
      </c>
      <c r="I10" s="7">
        <v>64988765</v>
      </c>
      <c r="J10" s="7">
        <v>56975772</v>
      </c>
      <c r="K10" s="7">
        <v>-1991599</v>
      </c>
      <c r="L10" s="7">
        <v>203073725</v>
      </c>
      <c r="M10" s="7">
        <v>739427284</v>
      </c>
      <c r="N10" s="7">
        <v>1264735</v>
      </c>
      <c r="O10" s="7">
        <v>138325409</v>
      </c>
      <c r="P10" s="7">
        <v>662598436</v>
      </c>
      <c r="Q10" s="7">
        <v>183583819</v>
      </c>
      <c r="R10" s="7">
        <v>423732856</v>
      </c>
      <c r="S10" s="7">
        <v>76971666</v>
      </c>
      <c r="T10" s="44">
        <v>638788221</v>
      </c>
    </row>
    <row r="11" spans="1:20" ht="9.75">
      <c r="A11" s="40" t="s">
        <v>53</v>
      </c>
      <c r="B11" s="7">
        <v>24838945</v>
      </c>
      <c r="C11" s="7">
        <v>-27293140</v>
      </c>
      <c r="D11" s="7">
        <v>-47571619</v>
      </c>
      <c r="E11" s="7">
        <v>-2875344</v>
      </c>
      <c r="F11" s="7">
        <v>107287763</v>
      </c>
      <c r="G11" s="7">
        <v>31991628</v>
      </c>
      <c r="H11" s="7">
        <v>-357493725</v>
      </c>
      <c r="I11" s="7">
        <v>-104011235</v>
      </c>
      <c r="J11" s="7">
        <v>56491819</v>
      </c>
      <c r="K11" s="7">
        <v>2883889</v>
      </c>
      <c r="L11" s="7">
        <v>158321069</v>
      </c>
      <c r="M11" s="7">
        <v>196855983</v>
      </c>
      <c r="N11" s="7">
        <v>-31986023</v>
      </c>
      <c r="O11" s="7">
        <v>120312489</v>
      </c>
      <c r="P11" s="7">
        <v>285630001</v>
      </c>
      <c r="Q11" s="7">
        <v>-60105675</v>
      </c>
      <c r="R11" s="7">
        <v>-51267144</v>
      </c>
      <c r="S11" s="7">
        <v>-6929913</v>
      </c>
      <c r="T11" s="44">
        <v>171911977</v>
      </c>
    </row>
    <row r="12" spans="1:20" ht="9.75">
      <c r="A12" s="40" t="s">
        <v>54</v>
      </c>
      <c r="B12" s="7">
        <f>IF((B144+B145)=0,0,(B146-(B151-(((B148+B149+B150)*(B143/(B144+B145)))-B147))))</f>
        <v>-321971123.47863495</v>
      </c>
      <c r="C12" s="7">
        <f aca="true" t="shared" si="1" ref="C12:T12">IF((C144+C145)=0,0,(C146-(C151-(((C148+C149+C150)*(C143/(C144+C145)))-C147))))</f>
        <v>12825063.366980135</v>
      </c>
      <c r="D12" s="7">
        <f t="shared" si="1"/>
        <v>187606759.42236763</v>
      </c>
      <c r="E12" s="7">
        <f t="shared" si="1"/>
        <v>271722.0195889473</v>
      </c>
      <c r="F12" s="7">
        <f t="shared" si="1"/>
        <v>719373120.2621641</v>
      </c>
      <c r="G12" s="7">
        <f t="shared" si="1"/>
        <v>496520862.9729427</v>
      </c>
      <c r="H12" s="7">
        <f t="shared" si="1"/>
        <v>-778970136.0989764</v>
      </c>
      <c r="I12" s="7">
        <f t="shared" si="1"/>
        <v>294514468.3009591</v>
      </c>
      <c r="J12" s="7">
        <f t="shared" si="1"/>
        <v>5861344.500972986</v>
      </c>
      <c r="K12" s="7">
        <f t="shared" si="1"/>
        <v>16219491.386260986</v>
      </c>
      <c r="L12" s="7">
        <f t="shared" si="1"/>
        <v>321040637.60963285</v>
      </c>
      <c r="M12" s="7">
        <f t="shared" si="1"/>
        <v>1996662789.535841</v>
      </c>
      <c r="N12" s="7">
        <f t="shared" si="1"/>
        <v>16343623.420657754</v>
      </c>
      <c r="O12" s="7">
        <f t="shared" si="1"/>
        <v>50698485.37742436</v>
      </c>
      <c r="P12" s="7">
        <f t="shared" si="1"/>
        <v>492133260.21085334</v>
      </c>
      <c r="Q12" s="7">
        <f t="shared" si="1"/>
        <v>845926389.2577698</v>
      </c>
      <c r="R12" s="7">
        <f t="shared" si="1"/>
        <v>112401535.8759678</v>
      </c>
      <c r="S12" s="7">
        <f t="shared" si="1"/>
        <v>513906275.07516074</v>
      </c>
      <c r="T12" s="44">
        <f t="shared" si="1"/>
        <v>180662979.88066006</v>
      </c>
    </row>
    <row r="13" spans="1:20" ht="9.75">
      <c r="A13" s="40" t="s">
        <v>55</v>
      </c>
      <c r="B13" s="8">
        <f>IF(((B152+B153+(B154*B155/100))/12)=0,0,B10/((B152+B153+(B154*B155/100))/12))</f>
        <v>0.5225770600297986</v>
      </c>
      <c r="C13" s="8">
        <f aca="true" t="shared" si="2" ref="C13:T13">IF(((C152+C153+(C154*C155/100))/12)=0,0,C10/((C152+C153+(C154*C155/100))/12))</f>
        <v>0.5805705514662731</v>
      </c>
      <c r="D13" s="8">
        <f t="shared" si="2"/>
        <v>1.169448599005205</v>
      </c>
      <c r="E13" s="8">
        <f t="shared" si="2"/>
        <v>0.008780178386442636</v>
      </c>
      <c r="F13" s="8">
        <f t="shared" si="2"/>
        <v>-0.03444422022490974</v>
      </c>
      <c r="G13" s="8">
        <f t="shared" si="2"/>
        <v>3.885129994743893</v>
      </c>
      <c r="H13" s="8">
        <f t="shared" si="2"/>
        <v>-2.398873189266933</v>
      </c>
      <c r="I13" s="8">
        <f t="shared" si="2"/>
        <v>0.5499541990683434</v>
      </c>
      <c r="J13" s="8">
        <f t="shared" si="2"/>
        <v>0.40959222396613904</v>
      </c>
      <c r="K13" s="8">
        <f t="shared" si="2"/>
        <v>-0.011113072227353648</v>
      </c>
      <c r="L13" s="8">
        <f t="shared" si="2"/>
        <v>1.0521072944603456</v>
      </c>
      <c r="M13" s="8">
        <f t="shared" si="2"/>
        <v>2.065682215676656</v>
      </c>
      <c r="N13" s="8">
        <f t="shared" si="2"/>
        <v>0.009869492129478952</v>
      </c>
      <c r="O13" s="8">
        <f t="shared" si="2"/>
        <v>0.5511460303890112</v>
      </c>
      <c r="P13" s="8">
        <f t="shared" si="2"/>
        <v>2.0046792013662738</v>
      </c>
      <c r="Q13" s="8">
        <f t="shared" si="2"/>
        <v>1.2530211257626689</v>
      </c>
      <c r="R13" s="8">
        <f t="shared" si="2"/>
        <v>3.641941791465221</v>
      </c>
      <c r="S13" s="8">
        <f t="shared" si="2"/>
        <v>0.7031475379794908</v>
      </c>
      <c r="T13" s="45">
        <f t="shared" si="2"/>
        <v>3.1741839524700417</v>
      </c>
    </row>
    <row r="14" spans="1:20" ht="9.75">
      <c r="A14" s="42" t="s">
        <v>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6"/>
    </row>
    <row r="15" spans="1:20" ht="9.75">
      <c r="A15" s="40" t="s">
        <v>57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1"/>
    </row>
    <row r="16" spans="1:20" ht="9.75">
      <c r="A16" s="47" t="s">
        <v>58</v>
      </c>
      <c r="B16" s="10">
        <f>IF(B156=0,0,(B7-B156)*100/B156)</f>
        <v>-7.955082877941044</v>
      </c>
      <c r="C16" s="10">
        <f aca="true" t="shared" si="3" ref="C16:T16">IF(C156=0,0,(C7-C156)*100/C156)</f>
        <v>2.42912175503872</v>
      </c>
      <c r="D16" s="10">
        <f t="shared" si="3"/>
        <v>6.749501156169894</v>
      </c>
      <c r="E16" s="10">
        <f t="shared" si="3"/>
        <v>5.042754884273008</v>
      </c>
      <c r="F16" s="10">
        <f t="shared" si="3"/>
        <v>-8.882413483491657</v>
      </c>
      <c r="G16" s="10">
        <f t="shared" si="3"/>
        <v>10.563617077635568</v>
      </c>
      <c r="H16" s="10">
        <f t="shared" si="3"/>
        <v>4.235647325746474</v>
      </c>
      <c r="I16" s="10">
        <f t="shared" si="3"/>
        <v>-3.8235828457762135</v>
      </c>
      <c r="J16" s="10">
        <f t="shared" si="3"/>
        <v>6.03104639269846</v>
      </c>
      <c r="K16" s="10">
        <f t="shared" si="3"/>
        <v>7.147693624346376</v>
      </c>
      <c r="L16" s="10">
        <f t="shared" si="3"/>
        <v>8.476415155336449</v>
      </c>
      <c r="M16" s="10">
        <f t="shared" si="3"/>
        <v>1.9067926366695185</v>
      </c>
      <c r="N16" s="10">
        <f t="shared" si="3"/>
        <v>1.5303361991333466</v>
      </c>
      <c r="O16" s="10">
        <f t="shared" si="3"/>
        <v>10.396863885560485</v>
      </c>
      <c r="P16" s="10">
        <f t="shared" si="3"/>
        <v>1.3037747519253735</v>
      </c>
      <c r="Q16" s="10">
        <f t="shared" si="3"/>
        <v>5.727196240597302</v>
      </c>
      <c r="R16" s="10">
        <f t="shared" si="3"/>
        <v>14.118185568272999</v>
      </c>
      <c r="S16" s="10">
        <f t="shared" si="3"/>
        <v>9.515559745072501</v>
      </c>
      <c r="T16" s="48">
        <f t="shared" si="3"/>
        <v>5.5063433178356345</v>
      </c>
    </row>
    <row r="17" spans="1:20" ht="9.75">
      <c r="A17" s="49" t="s">
        <v>59</v>
      </c>
      <c r="B17" s="12">
        <f>IF(B158=0,0,(B157-B158)*100/B158)</f>
        <v>9.201992528027814</v>
      </c>
      <c r="C17" s="12">
        <f aca="true" t="shared" si="4" ref="C17:T17">IF(C158=0,0,(C157-C158)*100/C158)</f>
        <v>17.300000373199218</v>
      </c>
      <c r="D17" s="12">
        <f t="shared" si="4"/>
        <v>23.286083243528907</v>
      </c>
      <c r="E17" s="12">
        <f t="shared" si="4"/>
        <v>-5.259022152050875</v>
      </c>
      <c r="F17" s="12">
        <f t="shared" si="4"/>
        <v>4.434173787697667</v>
      </c>
      <c r="G17" s="12">
        <f t="shared" si="4"/>
        <v>10.311075813865337</v>
      </c>
      <c r="H17" s="12">
        <f t="shared" si="4"/>
        <v>31.843172981571108</v>
      </c>
      <c r="I17" s="12">
        <f t="shared" si="4"/>
        <v>1.535456564135367</v>
      </c>
      <c r="J17" s="12">
        <f t="shared" si="4"/>
        <v>5.469179323295885</v>
      </c>
      <c r="K17" s="12">
        <f t="shared" si="4"/>
        <v>5.299999996419007</v>
      </c>
      <c r="L17" s="12">
        <f t="shared" si="4"/>
        <v>13.755355439574073</v>
      </c>
      <c r="M17" s="12">
        <f t="shared" si="4"/>
        <v>6.00000011766835</v>
      </c>
      <c r="N17" s="12">
        <f t="shared" si="4"/>
        <v>4.440060093019368</v>
      </c>
      <c r="O17" s="12">
        <f t="shared" si="4"/>
        <v>18.880347869095704</v>
      </c>
      <c r="P17" s="12">
        <f t="shared" si="4"/>
        <v>6.461679974351632</v>
      </c>
      <c r="Q17" s="12">
        <f t="shared" si="4"/>
        <v>5.808637663886258</v>
      </c>
      <c r="R17" s="12">
        <f t="shared" si="4"/>
        <v>5.206808504275898</v>
      </c>
      <c r="S17" s="12">
        <f t="shared" si="4"/>
        <v>9.594109003754294</v>
      </c>
      <c r="T17" s="50">
        <f t="shared" si="4"/>
        <v>4.7653599556961295</v>
      </c>
    </row>
    <row r="18" spans="1:20" ht="9.75">
      <c r="A18" s="49" t="s">
        <v>60</v>
      </c>
      <c r="B18" s="12">
        <f>IF(B160=0,0,(B159-B160)*100/B160)</f>
        <v>-4.033656055454435</v>
      </c>
      <c r="C18" s="12">
        <f aca="true" t="shared" si="5" ref="C18:T18">IF(C160=0,0,(C159-C160)*100/C160)</f>
        <v>0.39525297337957144</v>
      </c>
      <c r="D18" s="12">
        <f t="shared" si="5"/>
        <v>2.3563039336638845</v>
      </c>
      <c r="E18" s="12">
        <f t="shared" si="5"/>
        <v>3.31503957882796</v>
      </c>
      <c r="F18" s="12">
        <f t="shared" si="5"/>
        <v>-30.186068813292405</v>
      </c>
      <c r="G18" s="12">
        <f t="shared" si="5"/>
        <v>7.268755403187454</v>
      </c>
      <c r="H18" s="12">
        <f t="shared" si="5"/>
        <v>5.288283450038712</v>
      </c>
      <c r="I18" s="12">
        <f t="shared" si="5"/>
        <v>7.072374902181867</v>
      </c>
      <c r="J18" s="12">
        <f t="shared" si="5"/>
        <v>-0.016793525822719556</v>
      </c>
      <c r="K18" s="12">
        <f t="shared" si="5"/>
        <v>7.320000022755517</v>
      </c>
      <c r="L18" s="12">
        <f t="shared" si="5"/>
        <v>7.908400017526781</v>
      </c>
      <c r="M18" s="12">
        <f t="shared" si="5"/>
        <v>6.840011353899416</v>
      </c>
      <c r="N18" s="12">
        <f t="shared" si="5"/>
        <v>-0.987875205443903</v>
      </c>
      <c r="O18" s="12">
        <f t="shared" si="5"/>
        <v>8.4999573176564</v>
      </c>
      <c r="P18" s="12">
        <f t="shared" si="5"/>
        <v>-20.01095397207881</v>
      </c>
      <c r="Q18" s="12">
        <f t="shared" si="5"/>
        <v>2.374651747841844</v>
      </c>
      <c r="R18" s="12">
        <f t="shared" si="5"/>
        <v>10.607272332965424</v>
      </c>
      <c r="S18" s="12">
        <f t="shared" si="5"/>
        <v>7.056984229504323</v>
      </c>
      <c r="T18" s="50">
        <f t="shared" si="5"/>
        <v>3.201194981074261</v>
      </c>
    </row>
    <row r="19" spans="1:20" ht="9.75">
      <c r="A19" s="49" t="s">
        <v>61</v>
      </c>
      <c r="B19" s="12">
        <f>IF(B162=0,0,(B161-B162)*100/B162)</f>
        <v>-7.422608197648001</v>
      </c>
      <c r="C19" s="12">
        <f aca="true" t="shared" si="6" ref="C19:T19">IF(C162=0,0,(C161-C162)*100/C162)</f>
        <v>0.9763096468777868</v>
      </c>
      <c r="D19" s="12">
        <f t="shared" si="6"/>
        <v>19.131903899460262</v>
      </c>
      <c r="E19" s="12">
        <f t="shared" si="6"/>
        <v>6.234890736835229</v>
      </c>
      <c r="F19" s="12">
        <f t="shared" si="6"/>
        <v>-17.201813698110133</v>
      </c>
      <c r="G19" s="12">
        <f t="shared" si="6"/>
        <v>8.000002253374408</v>
      </c>
      <c r="H19" s="12">
        <f t="shared" si="6"/>
        <v>8.529254064193532</v>
      </c>
      <c r="I19" s="12">
        <f t="shared" si="6"/>
        <v>6.603613411519993</v>
      </c>
      <c r="J19" s="12">
        <f t="shared" si="6"/>
        <v>1.6177322462313084</v>
      </c>
      <c r="K19" s="12">
        <f t="shared" si="6"/>
        <v>5.300000073744465</v>
      </c>
      <c r="L19" s="12">
        <f t="shared" si="6"/>
        <v>11.279899378846158</v>
      </c>
      <c r="M19" s="12">
        <f t="shared" si="6"/>
        <v>-15.768230021772547</v>
      </c>
      <c r="N19" s="12">
        <f t="shared" si="6"/>
        <v>-6.295261991167601</v>
      </c>
      <c r="O19" s="12">
        <f t="shared" si="6"/>
        <v>-20.720519488807696</v>
      </c>
      <c r="P19" s="12">
        <f t="shared" si="6"/>
        <v>6.514355230783725</v>
      </c>
      <c r="Q19" s="12">
        <f t="shared" si="6"/>
        <v>1.5380645395657677</v>
      </c>
      <c r="R19" s="12">
        <f t="shared" si="6"/>
        <v>57.67400833691675</v>
      </c>
      <c r="S19" s="12">
        <f t="shared" si="6"/>
        <v>7.152405126497503</v>
      </c>
      <c r="T19" s="50">
        <f t="shared" si="6"/>
        <v>8.987996691412253</v>
      </c>
    </row>
    <row r="20" spans="1:20" ht="9.75">
      <c r="A20" s="49" t="s">
        <v>62</v>
      </c>
      <c r="B20" s="12">
        <f>IF(B164=0,0,(B163-B164)*100/B164)</f>
        <v>-6.45449219174436</v>
      </c>
      <c r="C20" s="12">
        <f aca="true" t="shared" si="7" ref="C20:T20">IF(C164=0,0,(C163-C164)*100/C164)</f>
        <v>5.251349188690005</v>
      </c>
      <c r="D20" s="12">
        <f t="shared" si="7"/>
        <v>6.507132540463018</v>
      </c>
      <c r="E20" s="12">
        <f t="shared" si="7"/>
        <v>1.4259989797128465</v>
      </c>
      <c r="F20" s="12">
        <f t="shared" si="7"/>
        <v>-20.638838499365793</v>
      </c>
      <c r="G20" s="12">
        <f t="shared" si="7"/>
        <v>8.912876367297766</v>
      </c>
      <c r="H20" s="12">
        <f t="shared" si="7"/>
        <v>10.66667356257899</v>
      </c>
      <c r="I20" s="12">
        <f t="shared" si="7"/>
        <v>5.078538203380743</v>
      </c>
      <c r="J20" s="12">
        <f t="shared" si="7"/>
        <v>5.274609506963568</v>
      </c>
      <c r="K20" s="12">
        <f t="shared" si="7"/>
        <v>6.155613485411029</v>
      </c>
      <c r="L20" s="12">
        <f t="shared" si="7"/>
        <v>11.966648459795799</v>
      </c>
      <c r="M20" s="12">
        <f t="shared" si="7"/>
        <v>-0.35280589282127506</v>
      </c>
      <c r="N20" s="12">
        <f t="shared" si="7"/>
        <v>-3.306448203648338</v>
      </c>
      <c r="O20" s="12">
        <f t="shared" si="7"/>
        <v>5.761531153219463</v>
      </c>
      <c r="P20" s="12">
        <f t="shared" si="7"/>
        <v>-10.65237144748315</v>
      </c>
      <c r="Q20" s="12">
        <f t="shared" si="7"/>
        <v>3.664270509038417</v>
      </c>
      <c r="R20" s="12">
        <f t="shared" si="7"/>
        <v>16.521989617250824</v>
      </c>
      <c r="S20" s="12">
        <f t="shared" si="7"/>
        <v>7.969477924808232</v>
      </c>
      <c r="T20" s="50">
        <f t="shared" si="7"/>
        <v>4.301733620942638</v>
      </c>
    </row>
    <row r="21" spans="1:20" ht="9.75">
      <c r="A21" s="49" t="s">
        <v>63</v>
      </c>
      <c r="B21" s="12">
        <f>IF(B166=0,0,(B165-B166)*100/B166)</f>
        <v>12.311375621358565</v>
      </c>
      <c r="C21" s="12">
        <f aca="true" t="shared" si="8" ref="C21:T21">IF(C166=0,0,(C165-C166)*100/C166)</f>
        <v>6.5251126649774065</v>
      </c>
      <c r="D21" s="12">
        <f t="shared" si="8"/>
        <v>20.911211194912113</v>
      </c>
      <c r="E21" s="12">
        <f t="shared" si="8"/>
        <v>11.473944862172257</v>
      </c>
      <c r="F21" s="12">
        <f t="shared" si="8"/>
        <v>8.407914307059757</v>
      </c>
      <c r="G21" s="12">
        <f t="shared" si="8"/>
        <v>13.3917509960511</v>
      </c>
      <c r="H21" s="12">
        <f t="shared" si="8"/>
        <v>17.127769347496205</v>
      </c>
      <c r="I21" s="12">
        <f t="shared" si="8"/>
        <v>-29.655790095059743</v>
      </c>
      <c r="J21" s="12">
        <f t="shared" si="8"/>
        <v>9.821717480012524</v>
      </c>
      <c r="K21" s="12">
        <f t="shared" si="8"/>
        <v>13.39213719590143</v>
      </c>
      <c r="L21" s="12">
        <f t="shared" si="8"/>
        <v>14.063722209837263</v>
      </c>
      <c r="M21" s="12">
        <f t="shared" si="8"/>
        <v>14.154363687829036</v>
      </c>
      <c r="N21" s="12">
        <f t="shared" si="8"/>
        <v>11.536165081293765</v>
      </c>
      <c r="O21" s="12">
        <f t="shared" si="8"/>
        <v>4.114825819915349</v>
      </c>
      <c r="P21" s="12">
        <f t="shared" si="8"/>
        <v>7.9858446663572105</v>
      </c>
      <c r="Q21" s="12">
        <f t="shared" si="8"/>
        <v>10.323434583690034</v>
      </c>
      <c r="R21" s="12">
        <f t="shared" si="8"/>
        <v>12.745633541630955</v>
      </c>
      <c r="S21" s="12">
        <f t="shared" si="8"/>
        <v>14.743625285143272</v>
      </c>
      <c r="T21" s="50">
        <f t="shared" si="8"/>
        <v>9.27784477961706</v>
      </c>
    </row>
    <row r="22" spans="1:20" ht="9.75">
      <c r="A22" s="49" t="s">
        <v>64</v>
      </c>
      <c r="B22" s="12">
        <f>IF(B168=0,0,(B167-B168)*100/B168)</f>
        <v>-2.7956749744384</v>
      </c>
      <c r="C22" s="12">
        <f aca="true" t="shared" si="9" ref="C22:T22">IF(C168=0,0,(C167-C168)*100/C168)</f>
        <v>-10.097078884138746</v>
      </c>
      <c r="D22" s="12">
        <f t="shared" si="9"/>
        <v>-10.366625860103845</v>
      </c>
      <c r="E22" s="12">
        <f t="shared" si="9"/>
        <v>2.239721596359337</v>
      </c>
      <c r="F22" s="12">
        <f t="shared" si="9"/>
        <v>-2.765609797033275</v>
      </c>
      <c r="G22" s="12">
        <f t="shared" si="9"/>
        <v>-12.006056392039486</v>
      </c>
      <c r="H22" s="12">
        <f t="shared" si="9"/>
        <v>2.548222429803835</v>
      </c>
      <c r="I22" s="12">
        <f t="shared" si="9"/>
        <v>0</v>
      </c>
      <c r="J22" s="12">
        <f t="shared" si="9"/>
        <v>-5.231474560223252</v>
      </c>
      <c r="K22" s="12">
        <f t="shared" si="9"/>
        <v>4.602601526092077</v>
      </c>
      <c r="L22" s="12">
        <f t="shared" si="9"/>
        <v>49.86179472615363</v>
      </c>
      <c r="M22" s="12">
        <f t="shared" si="9"/>
        <v>-12.148887650644516</v>
      </c>
      <c r="N22" s="12">
        <f t="shared" si="9"/>
        <v>-30.795597859431453</v>
      </c>
      <c r="O22" s="12">
        <f t="shared" si="9"/>
        <v>22.660552572758487</v>
      </c>
      <c r="P22" s="12">
        <f t="shared" si="9"/>
        <v>-1.0412314783417798</v>
      </c>
      <c r="Q22" s="12">
        <f t="shared" si="9"/>
        <v>77.20193629215113</v>
      </c>
      <c r="R22" s="12">
        <f t="shared" si="9"/>
        <v>52.65809734439696</v>
      </c>
      <c r="S22" s="12">
        <f t="shared" si="9"/>
        <v>30.397027266372902</v>
      </c>
      <c r="T22" s="50">
        <f t="shared" si="9"/>
        <v>-12.274549098196394</v>
      </c>
    </row>
    <row r="23" spans="1:20" ht="9.75">
      <c r="A23" s="49" t="s">
        <v>65</v>
      </c>
      <c r="B23" s="12">
        <f>IF((B144+B145)=0,0,B143*100/(B144+B145))</f>
        <v>76.80460985042659</v>
      </c>
      <c r="C23" s="12">
        <f aca="true" t="shared" si="10" ref="C23:T23">IF((C144+C145)=0,0,C143*100/(C144+C145))</f>
        <v>92.29289100613283</v>
      </c>
      <c r="D23" s="12">
        <f t="shared" si="10"/>
        <v>94.20565268806276</v>
      </c>
      <c r="E23" s="12">
        <f t="shared" si="10"/>
        <v>75.96194650712341</v>
      </c>
      <c r="F23" s="12">
        <f t="shared" si="10"/>
        <v>78.28809792140397</v>
      </c>
      <c r="G23" s="12">
        <f t="shared" si="10"/>
        <v>91.29710920146091</v>
      </c>
      <c r="H23" s="12">
        <f t="shared" si="10"/>
        <v>72.36913339193468</v>
      </c>
      <c r="I23" s="12">
        <f t="shared" si="10"/>
        <v>83.5573584132827</v>
      </c>
      <c r="J23" s="12">
        <f t="shared" si="10"/>
        <v>73.99957394266569</v>
      </c>
      <c r="K23" s="12">
        <f t="shared" si="10"/>
        <v>63.71185027907502</v>
      </c>
      <c r="L23" s="12">
        <f t="shared" si="10"/>
        <v>94.10088579188948</v>
      </c>
      <c r="M23" s="12">
        <f t="shared" si="10"/>
        <v>87.53861442753666</v>
      </c>
      <c r="N23" s="12">
        <f t="shared" si="10"/>
        <v>82.09577234716326</v>
      </c>
      <c r="O23" s="12">
        <f t="shared" si="10"/>
        <v>87.56085395616742</v>
      </c>
      <c r="P23" s="12">
        <f t="shared" si="10"/>
        <v>83.9574246340947</v>
      </c>
      <c r="Q23" s="12">
        <f t="shared" si="10"/>
        <v>78.76419753162637</v>
      </c>
      <c r="R23" s="12">
        <f t="shared" si="10"/>
        <v>90.08076292183183</v>
      </c>
      <c r="S23" s="12">
        <f t="shared" si="10"/>
        <v>99.0976900503695</v>
      </c>
      <c r="T23" s="50">
        <f t="shared" si="10"/>
        <v>94.08575653804853</v>
      </c>
    </row>
    <row r="24" spans="1:20" ht="9.75">
      <c r="A24" s="49" t="s">
        <v>66</v>
      </c>
      <c r="B24" s="12">
        <f>IF(+B185=0,0,+B194*100/B185)</f>
        <v>75.8159003805902</v>
      </c>
      <c r="C24" s="12">
        <f aca="true" t="shared" si="11" ref="C24:T24">IF(+C185=0,0,+C194*100/C185)</f>
        <v>89.81675147609715</v>
      </c>
      <c r="D24" s="12">
        <f t="shared" si="11"/>
        <v>95.62988105123966</v>
      </c>
      <c r="E24" s="12">
        <f t="shared" si="11"/>
        <v>75.75847915071634</v>
      </c>
      <c r="F24" s="12">
        <f t="shared" si="11"/>
        <v>86.75424254208164</v>
      </c>
      <c r="G24" s="12">
        <f t="shared" si="11"/>
        <v>92.17135395242813</v>
      </c>
      <c r="H24" s="12">
        <f t="shared" si="11"/>
        <v>71.66464264102174</v>
      </c>
      <c r="I24" s="12">
        <f t="shared" si="11"/>
        <v>82.03028657628819</v>
      </c>
      <c r="J24" s="12">
        <f t="shared" si="11"/>
        <v>69.79862354875218</v>
      </c>
      <c r="K24" s="12">
        <f t="shared" si="11"/>
        <v>63.37377691633372</v>
      </c>
      <c r="L24" s="12">
        <f t="shared" si="11"/>
        <v>97.54969988443077</v>
      </c>
      <c r="M24" s="12">
        <f t="shared" si="11"/>
        <v>85.77604501181588</v>
      </c>
      <c r="N24" s="12">
        <f t="shared" si="11"/>
        <v>82.20765021998561</v>
      </c>
      <c r="O24" s="12">
        <f t="shared" si="11"/>
        <v>82.66410869901704</v>
      </c>
      <c r="P24" s="12">
        <f t="shared" si="11"/>
        <v>81.73393799544125</v>
      </c>
      <c r="Q24" s="12">
        <f t="shared" si="11"/>
        <v>76.6343862212801</v>
      </c>
      <c r="R24" s="12">
        <f t="shared" si="11"/>
        <v>90.71343439630473</v>
      </c>
      <c r="S24" s="12">
        <f t="shared" si="11"/>
        <v>95.6483917996887</v>
      </c>
      <c r="T24" s="50">
        <f t="shared" si="11"/>
        <v>91.90663287705853</v>
      </c>
    </row>
    <row r="25" spans="1:20" ht="9.75">
      <c r="A25" s="49" t="s">
        <v>67</v>
      </c>
      <c r="B25" s="12">
        <f>IF(+B185=0,0,+(B186+B194)*100/B185)</f>
        <v>75.8159003805902</v>
      </c>
      <c r="C25" s="12">
        <f aca="true" t="shared" si="12" ref="C25:T25">IF(+C185=0,0,+(C186+C194)*100/C185)</f>
        <v>90.63896230989539</v>
      </c>
      <c r="D25" s="12">
        <f t="shared" si="12"/>
        <v>95.62988105123966</v>
      </c>
      <c r="E25" s="12">
        <f t="shared" si="12"/>
        <v>75.75847915071634</v>
      </c>
      <c r="F25" s="12">
        <f t="shared" si="12"/>
        <v>86.75424254208164</v>
      </c>
      <c r="G25" s="12">
        <f t="shared" si="12"/>
        <v>92.1607309277654</v>
      </c>
      <c r="H25" s="12">
        <f t="shared" si="12"/>
        <v>71.66464264102174</v>
      </c>
      <c r="I25" s="12">
        <f t="shared" si="12"/>
        <v>84.92824936097614</v>
      </c>
      <c r="J25" s="12">
        <f t="shared" si="12"/>
        <v>69.79862354875218</v>
      </c>
      <c r="K25" s="12">
        <f t="shared" si="12"/>
        <v>63.37377691633372</v>
      </c>
      <c r="L25" s="12">
        <f t="shared" si="12"/>
        <v>97.54969988443077</v>
      </c>
      <c r="M25" s="12">
        <f t="shared" si="12"/>
        <v>85.77604501181588</v>
      </c>
      <c r="N25" s="12">
        <f t="shared" si="12"/>
        <v>84.69781131634126</v>
      </c>
      <c r="O25" s="12">
        <f t="shared" si="12"/>
        <v>82.66410869901704</v>
      </c>
      <c r="P25" s="12">
        <f t="shared" si="12"/>
        <v>81.73393799544125</v>
      </c>
      <c r="Q25" s="12">
        <f t="shared" si="12"/>
        <v>76.6343862212801</v>
      </c>
      <c r="R25" s="12">
        <f t="shared" si="12"/>
        <v>90.71343439630473</v>
      </c>
      <c r="S25" s="12">
        <f t="shared" si="12"/>
        <v>95.6483917996887</v>
      </c>
      <c r="T25" s="50">
        <f t="shared" si="12"/>
        <v>91.90663287705853</v>
      </c>
    </row>
    <row r="26" spans="1:20" ht="9.75">
      <c r="A26" s="49" t="s">
        <v>68</v>
      </c>
      <c r="B26" s="12">
        <f>IF(+B7=0,0,+B184*100/B7)</f>
        <v>11.761938259362335</v>
      </c>
      <c r="C26" s="12">
        <f aca="true" t="shared" si="13" ref="C26:T26">IF(+C7=0,0,+C184*100/C7)</f>
        <v>13.959241443451974</v>
      </c>
      <c r="D26" s="12">
        <f t="shared" si="13"/>
        <v>18.09338163143879</v>
      </c>
      <c r="E26" s="12">
        <f t="shared" si="13"/>
        <v>103.74490456833263</v>
      </c>
      <c r="F26" s="12">
        <f t="shared" si="13"/>
        <v>50.32698769723489</v>
      </c>
      <c r="G26" s="12">
        <f t="shared" si="13"/>
        <v>13.517757763445541</v>
      </c>
      <c r="H26" s="12">
        <f t="shared" si="13"/>
        <v>13.318797099730938</v>
      </c>
      <c r="I26" s="12">
        <f t="shared" si="13"/>
        <v>22.50453226576942</v>
      </c>
      <c r="J26" s="12">
        <f t="shared" si="13"/>
        <v>24.060167597765364</v>
      </c>
      <c r="K26" s="12">
        <f t="shared" si="13"/>
        <v>163.83580415863057</v>
      </c>
      <c r="L26" s="12">
        <f t="shared" si="13"/>
        <v>16.755030927029633</v>
      </c>
      <c r="M26" s="12">
        <f t="shared" si="13"/>
        <v>37.73212945937483</v>
      </c>
      <c r="N26" s="12">
        <f t="shared" si="13"/>
        <v>19.124442044618927</v>
      </c>
      <c r="O26" s="12">
        <f t="shared" si="13"/>
        <v>14.785716294213815</v>
      </c>
      <c r="P26" s="12">
        <f t="shared" si="13"/>
        <v>13.675722114255407</v>
      </c>
      <c r="Q26" s="12">
        <f t="shared" si="13"/>
        <v>60.45256072446108</v>
      </c>
      <c r="R26" s="12">
        <f t="shared" si="13"/>
        <v>21.47907796077005</v>
      </c>
      <c r="S26" s="12">
        <f t="shared" si="13"/>
        <v>8.557298144250893</v>
      </c>
      <c r="T26" s="50">
        <f t="shared" si="13"/>
        <v>16.025847387788726</v>
      </c>
    </row>
    <row r="27" spans="1:20" ht="9.75">
      <c r="A27" s="49" t="s">
        <v>69</v>
      </c>
      <c r="B27" s="12">
        <f>IF(+B144=0,0,+B192*100/B144)</f>
        <v>15.086660405749743</v>
      </c>
      <c r="C27" s="12">
        <f aca="true" t="shared" si="14" ref="C27:T27">IF(+C144=0,0,+C192*100/C144)</f>
        <v>21.562491902963085</v>
      </c>
      <c r="D27" s="12">
        <f t="shared" si="14"/>
        <v>21.990744521803304</v>
      </c>
      <c r="E27" s="12">
        <f t="shared" si="14"/>
        <v>127.6232898489848</v>
      </c>
      <c r="F27" s="12">
        <f t="shared" si="14"/>
        <v>67.89744988329326</v>
      </c>
      <c r="G27" s="12">
        <f t="shared" si="14"/>
        <v>21.39427081142055</v>
      </c>
      <c r="H27" s="12">
        <f t="shared" si="14"/>
        <v>16.206447478901133</v>
      </c>
      <c r="I27" s="12">
        <f t="shared" si="14"/>
        <v>29.9281300958669</v>
      </c>
      <c r="J27" s="12">
        <f t="shared" si="14"/>
        <v>41.056032417980546</v>
      </c>
      <c r="K27" s="12">
        <f t="shared" si="14"/>
        <v>255.98282076201218</v>
      </c>
      <c r="L27" s="12">
        <f t="shared" si="14"/>
        <v>21.788524696793793</v>
      </c>
      <c r="M27" s="12">
        <f t="shared" si="14"/>
        <v>47.696768155830206</v>
      </c>
      <c r="N27" s="12">
        <f t="shared" si="14"/>
        <v>25.762674717365208</v>
      </c>
      <c r="O27" s="12">
        <f t="shared" si="14"/>
        <v>26.634677801066687</v>
      </c>
      <c r="P27" s="12">
        <f t="shared" si="14"/>
        <v>19.292267516070098</v>
      </c>
      <c r="Q27" s="12">
        <f t="shared" si="14"/>
        <v>74.40327493059799</v>
      </c>
      <c r="R27" s="12">
        <f t="shared" si="14"/>
        <v>26.961345298549194</v>
      </c>
      <c r="S27" s="12">
        <f t="shared" si="14"/>
        <v>11.018895753118978</v>
      </c>
      <c r="T27" s="50">
        <f t="shared" si="14"/>
        <v>18.97265035657297</v>
      </c>
    </row>
    <row r="28" spans="1:20" ht="9.75">
      <c r="A28" s="40" t="s">
        <v>70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0"/>
    </row>
    <row r="29" spans="1:20" ht="9.75">
      <c r="A29" s="47" t="s">
        <v>71</v>
      </c>
      <c r="B29" s="10">
        <f>IF(B169=0,0,(B8-B169)*100/B169)</f>
        <v>-4.819605625255024</v>
      </c>
      <c r="C29" s="10">
        <f aca="true" t="shared" si="15" ref="C29:T29">IF(C169=0,0,(C8-C169)*100/C169)</f>
        <v>19.658928575016162</v>
      </c>
      <c r="D29" s="10">
        <f t="shared" si="15"/>
        <v>6.963836414706594</v>
      </c>
      <c r="E29" s="10">
        <f t="shared" si="15"/>
        <v>6.14755265521173</v>
      </c>
      <c r="F29" s="10">
        <f t="shared" si="15"/>
        <v>-6.934084383376527</v>
      </c>
      <c r="G29" s="10">
        <f t="shared" si="15"/>
        <v>7.956451479542176</v>
      </c>
      <c r="H29" s="10">
        <f t="shared" si="15"/>
        <v>2.679296701452829</v>
      </c>
      <c r="I29" s="10">
        <f t="shared" si="15"/>
        <v>5.894514867775133</v>
      </c>
      <c r="J29" s="10">
        <f t="shared" si="15"/>
        <v>4.02110905609107</v>
      </c>
      <c r="K29" s="10">
        <f t="shared" si="15"/>
        <v>3.9871616351185235</v>
      </c>
      <c r="L29" s="10">
        <f t="shared" si="15"/>
        <v>7.114331476198899</v>
      </c>
      <c r="M29" s="10">
        <f t="shared" si="15"/>
        <v>0.4909943020419793</v>
      </c>
      <c r="N29" s="10">
        <f t="shared" si="15"/>
        <v>23.027489283459975</v>
      </c>
      <c r="O29" s="10">
        <f t="shared" si="15"/>
        <v>15.382206729306043</v>
      </c>
      <c r="P29" s="10">
        <f t="shared" si="15"/>
        <v>3.1332861271521497</v>
      </c>
      <c r="Q29" s="10">
        <f t="shared" si="15"/>
        <v>5.699192293611066</v>
      </c>
      <c r="R29" s="10">
        <f t="shared" si="15"/>
        <v>15.44752608476671</v>
      </c>
      <c r="S29" s="10">
        <f t="shared" si="15"/>
        <v>9.537542913380731</v>
      </c>
      <c r="T29" s="48">
        <f t="shared" si="15"/>
        <v>4.639781513686528</v>
      </c>
    </row>
    <row r="30" spans="1:20" ht="9.75">
      <c r="A30" s="49" t="s">
        <v>72</v>
      </c>
      <c r="B30" s="12">
        <f>IF(B171=0,0,(B170-B171)*100/B171)</f>
        <v>11.214817729493861</v>
      </c>
      <c r="C30" s="12">
        <f aca="true" t="shared" si="16" ref="C30:T30">IF(C171=0,0,(C170-C171)*100/C171)</f>
        <v>21.418150481800716</v>
      </c>
      <c r="D30" s="12">
        <f t="shared" si="16"/>
        <v>15.114326085291081</v>
      </c>
      <c r="E30" s="12">
        <f t="shared" si="16"/>
        <v>15.911429805554015</v>
      </c>
      <c r="F30" s="12">
        <f t="shared" si="16"/>
        <v>-1.8783664422977986</v>
      </c>
      <c r="G30" s="12">
        <f t="shared" si="16"/>
        <v>18.30357844821767</v>
      </c>
      <c r="H30" s="12">
        <f t="shared" si="16"/>
        <v>2.8124166705483957</v>
      </c>
      <c r="I30" s="12">
        <f t="shared" si="16"/>
        <v>2.2323318692842715</v>
      </c>
      <c r="J30" s="12">
        <f t="shared" si="16"/>
        <v>2.6541601221992015</v>
      </c>
      <c r="K30" s="12">
        <f t="shared" si="16"/>
        <v>7.999999834898831</v>
      </c>
      <c r="L30" s="12">
        <f t="shared" si="16"/>
        <v>11.013512418418665</v>
      </c>
      <c r="M30" s="12">
        <f t="shared" si="16"/>
        <v>10.59929809208621</v>
      </c>
      <c r="N30" s="12">
        <f t="shared" si="16"/>
        <v>4.358175608796139</v>
      </c>
      <c r="O30" s="12">
        <f t="shared" si="16"/>
        <v>9.92455653174604</v>
      </c>
      <c r="P30" s="12">
        <f t="shared" si="16"/>
        <v>8.80907366244837</v>
      </c>
      <c r="Q30" s="12">
        <f t="shared" si="16"/>
        <v>5.486000095245508</v>
      </c>
      <c r="R30" s="12">
        <f t="shared" si="16"/>
        <v>16.721331222857824</v>
      </c>
      <c r="S30" s="12">
        <f t="shared" si="16"/>
        <v>12.244329486644759</v>
      </c>
      <c r="T30" s="50">
        <f t="shared" si="16"/>
        <v>11.514148888899873</v>
      </c>
    </row>
    <row r="31" spans="1:20" ht="9.75">
      <c r="A31" s="49" t="s">
        <v>73</v>
      </c>
      <c r="B31" s="12">
        <f>IF(B170=0,0,B172*100/B170)</f>
        <v>3.9412549274935174</v>
      </c>
      <c r="C31" s="12">
        <f aca="true" t="shared" si="17" ref="C31:T31">IF(C170=0,0,C172*100/C170)</f>
        <v>11.529577622679096</v>
      </c>
      <c r="D31" s="12">
        <f t="shared" si="17"/>
        <v>5.894837156042258</v>
      </c>
      <c r="E31" s="12">
        <f t="shared" si="17"/>
        <v>9.008947700081299</v>
      </c>
      <c r="F31" s="12">
        <f t="shared" si="17"/>
        <v>0.9955836479024344</v>
      </c>
      <c r="G31" s="12">
        <f t="shared" si="17"/>
        <v>6.5533160062409275</v>
      </c>
      <c r="H31" s="12">
        <f t="shared" si="17"/>
        <v>4.468474000488548</v>
      </c>
      <c r="I31" s="12">
        <f t="shared" si="17"/>
        <v>3.9720927336291494</v>
      </c>
      <c r="J31" s="12">
        <f t="shared" si="17"/>
        <v>7.152477491303459</v>
      </c>
      <c r="K31" s="12">
        <f t="shared" si="17"/>
        <v>6.056491109358691</v>
      </c>
      <c r="L31" s="12">
        <f t="shared" si="17"/>
        <v>5.011036384768205</v>
      </c>
      <c r="M31" s="12">
        <f t="shared" si="17"/>
        <v>4.290462439085637</v>
      </c>
      <c r="N31" s="12">
        <f t="shared" si="17"/>
        <v>3.7232115395133456</v>
      </c>
      <c r="O31" s="12">
        <f t="shared" si="17"/>
        <v>4.859707642187704</v>
      </c>
      <c r="P31" s="12">
        <f t="shared" si="17"/>
        <v>3.4097574499974916</v>
      </c>
      <c r="Q31" s="12">
        <f t="shared" si="17"/>
        <v>3.9949102435385613</v>
      </c>
      <c r="R31" s="12">
        <f t="shared" si="17"/>
        <v>5.36658389312068</v>
      </c>
      <c r="S31" s="12">
        <f t="shared" si="17"/>
        <v>11.59382871545412</v>
      </c>
      <c r="T31" s="50">
        <f t="shared" si="17"/>
        <v>7.691776321622138</v>
      </c>
    </row>
    <row r="32" spans="1:20" ht="9.75">
      <c r="A32" s="49" t="s">
        <v>74</v>
      </c>
      <c r="B32" s="12">
        <f>IF(B174=0,0,(B173-B174)*100/B174)</f>
        <v>7.198515714441774</v>
      </c>
      <c r="C32" s="12">
        <f aca="true" t="shared" si="18" ref="C32:T32">IF(C174=0,0,(C173-C174)*100/C174)</f>
        <v>12.910340702611224</v>
      </c>
      <c r="D32" s="12">
        <f t="shared" si="18"/>
        <v>9.200162048681921</v>
      </c>
      <c r="E32" s="12">
        <f t="shared" si="18"/>
        <v>16.03940992211736</v>
      </c>
      <c r="F32" s="12">
        <f t="shared" si="18"/>
        <v>-15.135542897023278</v>
      </c>
      <c r="G32" s="12">
        <f t="shared" si="18"/>
        <v>7.3200003942432055</v>
      </c>
      <c r="H32" s="12">
        <f t="shared" si="18"/>
        <v>-15.633333333333333</v>
      </c>
      <c r="I32" s="12">
        <f t="shared" si="18"/>
        <v>7.32</v>
      </c>
      <c r="J32" s="12">
        <f t="shared" si="18"/>
        <v>0.42735042735042733</v>
      </c>
      <c r="K32" s="12">
        <f t="shared" si="18"/>
        <v>7.31999995583252</v>
      </c>
      <c r="L32" s="12">
        <f t="shared" si="18"/>
        <v>7.554885734659514</v>
      </c>
      <c r="M32" s="12">
        <f t="shared" si="18"/>
        <v>6.963796012326555</v>
      </c>
      <c r="N32" s="12">
        <f t="shared" si="18"/>
        <v>5.298131516306531</v>
      </c>
      <c r="O32" s="12">
        <f t="shared" si="18"/>
        <v>7.246349744522306</v>
      </c>
      <c r="P32" s="12">
        <f t="shared" si="18"/>
        <v>-10.396765675817486</v>
      </c>
      <c r="Q32" s="12">
        <f t="shared" si="18"/>
        <v>4.054054054054054</v>
      </c>
      <c r="R32" s="12">
        <f t="shared" si="18"/>
        <v>4.999141138075571</v>
      </c>
      <c r="S32" s="12">
        <f t="shared" si="18"/>
        <v>6.681224079373139</v>
      </c>
      <c r="T32" s="50">
        <f t="shared" si="18"/>
        <v>-4.899566106589283</v>
      </c>
    </row>
    <row r="33" spans="1:20" ht="9.75">
      <c r="A33" s="49" t="s">
        <v>75</v>
      </c>
      <c r="B33" s="12">
        <f>IF(B176=0,0,(B175-B176)*100/B176)</f>
        <v>7.214285331377552</v>
      </c>
      <c r="C33" s="12">
        <f aca="true" t="shared" si="19" ref="C33:T33">IF(C176=0,0,(C175-C176)*100/C176)</f>
        <v>50.601265782725726</v>
      </c>
      <c r="D33" s="12">
        <f t="shared" si="19"/>
        <v>-47.51821296470933</v>
      </c>
      <c r="E33" s="12">
        <f t="shared" si="19"/>
        <v>-100</v>
      </c>
      <c r="F33" s="12">
        <f t="shared" si="19"/>
        <v>-0.9453720995473749</v>
      </c>
      <c r="G33" s="12">
        <f t="shared" si="19"/>
        <v>624.4869565217391</v>
      </c>
      <c r="H33" s="12">
        <f t="shared" si="19"/>
        <v>31.57894736842105</v>
      </c>
      <c r="I33" s="12">
        <f t="shared" si="19"/>
        <v>6</v>
      </c>
      <c r="J33" s="12">
        <f t="shared" si="19"/>
        <v>-2.2004889975550124</v>
      </c>
      <c r="K33" s="12">
        <f t="shared" si="19"/>
        <v>9.000000063719604</v>
      </c>
      <c r="L33" s="12">
        <f t="shared" si="19"/>
        <v>-2.490368623865631</v>
      </c>
      <c r="M33" s="12">
        <f t="shared" si="19"/>
        <v>-16.82625328340721</v>
      </c>
      <c r="N33" s="12">
        <f t="shared" si="19"/>
        <v>15.49793623308979</v>
      </c>
      <c r="O33" s="12">
        <f t="shared" si="19"/>
        <v>1.6934010786416036</v>
      </c>
      <c r="P33" s="12">
        <f t="shared" si="19"/>
        <v>16.73484100946372</v>
      </c>
      <c r="Q33" s="12">
        <f t="shared" si="19"/>
        <v>13.125</v>
      </c>
      <c r="R33" s="12">
        <f t="shared" si="19"/>
        <v>93.34086298059569</v>
      </c>
      <c r="S33" s="12">
        <f t="shared" si="19"/>
        <v>12.69897359779157</v>
      </c>
      <c r="T33" s="50">
        <f t="shared" si="19"/>
        <v>-20.35417555758044</v>
      </c>
    </row>
    <row r="34" spans="1:20" ht="9.75">
      <c r="A34" s="49" t="s">
        <v>76</v>
      </c>
      <c r="B34" s="12">
        <f>IF((B8-B153-B178)=0,0,B170*100/(B8-B153-B178))</f>
        <v>30.50007182661211</v>
      </c>
      <c r="C34" s="12">
        <f aca="true" t="shared" si="20" ref="C34:T34">IF((C8-C153-C178)=0,0,C170*100/(C8-C153-C178))</f>
        <v>35.144146101143775</v>
      </c>
      <c r="D34" s="12">
        <f t="shared" si="20"/>
        <v>30.769601698140537</v>
      </c>
      <c r="E34" s="12">
        <f t="shared" si="20"/>
        <v>33.76495044466418</v>
      </c>
      <c r="F34" s="12">
        <f t="shared" si="20"/>
        <v>27.370836904005355</v>
      </c>
      <c r="G34" s="12">
        <f t="shared" si="20"/>
        <v>31.22364464099009</v>
      </c>
      <c r="H34" s="12">
        <f t="shared" si="20"/>
        <v>32.187629369371656</v>
      </c>
      <c r="I34" s="12">
        <f t="shared" si="20"/>
        <v>29.739846477452303</v>
      </c>
      <c r="J34" s="12">
        <f t="shared" si="20"/>
        <v>25.180753186367458</v>
      </c>
      <c r="K34" s="12">
        <f t="shared" si="20"/>
        <v>34.2769767820505</v>
      </c>
      <c r="L34" s="12">
        <f t="shared" si="20"/>
        <v>34.23492292274706</v>
      </c>
      <c r="M34" s="12">
        <f t="shared" si="20"/>
        <v>29.294288350238016</v>
      </c>
      <c r="N34" s="12">
        <f t="shared" si="20"/>
        <v>34.768653725828095</v>
      </c>
      <c r="O34" s="12">
        <f t="shared" si="20"/>
        <v>27.958616665452446</v>
      </c>
      <c r="P34" s="12">
        <f t="shared" si="20"/>
        <v>18.21514911445115</v>
      </c>
      <c r="Q34" s="12">
        <f t="shared" si="20"/>
        <v>40.937388209184356</v>
      </c>
      <c r="R34" s="12">
        <f t="shared" si="20"/>
        <v>39.72349029310804</v>
      </c>
      <c r="S34" s="12">
        <f t="shared" si="20"/>
        <v>39.70618130271954</v>
      </c>
      <c r="T34" s="50">
        <f t="shared" si="20"/>
        <v>31.069191918032622</v>
      </c>
    </row>
    <row r="35" spans="1:20" ht="20.25">
      <c r="A35" s="49" t="s">
        <v>77</v>
      </c>
      <c r="B35" s="12">
        <f>IF((B8-B153-B178)=0,0,B179*100/(B8-B153-B178))</f>
        <v>12.594322553649011</v>
      </c>
      <c r="C35" s="12">
        <f aca="true" t="shared" si="21" ref="C35:T35">IF((C8-C153-C178)=0,0,C179*100/(C8-C153-C178))</f>
        <v>18.754976943384072</v>
      </c>
      <c r="D35" s="12">
        <f t="shared" si="21"/>
        <v>14.428580910117235</v>
      </c>
      <c r="E35" s="12">
        <f t="shared" si="21"/>
        <v>10.348177412415787</v>
      </c>
      <c r="F35" s="12">
        <f t="shared" si="21"/>
        <v>7.818572957225542</v>
      </c>
      <c r="G35" s="12">
        <f t="shared" si="21"/>
        <v>31.504785100593374</v>
      </c>
      <c r="H35" s="12">
        <f t="shared" si="21"/>
        <v>15.996087196318015</v>
      </c>
      <c r="I35" s="12">
        <f t="shared" si="21"/>
        <v>6.191955909232637</v>
      </c>
      <c r="J35" s="12">
        <f t="shared" si="21"/>
        <v>11.88318232782074</v>
      </c>
      <c r="K35" s="12">
        <f t="shared" si="21"/>
        <v>4.868852895701116</v>
      </c>
      <c r="L35" s="12">
        <f t="shared" si="21"/>
        <v>12.176553155671346</v>
      </c>
      <c r="M35" s="12">
        <f t="shared" si="21"/>
        <v>13.93582939301079</v>
      </c>
      <c r="N35" s="12">
        <f t="shared" si="21"/>
        <v>2.307163265138312</v>
      </c>
      <c r="O35" s="12">
        <f t="shared" si="21"/>
        <v>27.23699408521221</v>
      </c>
      <c r="P35" s="12">
        <f t="shared" si="21"/>
        <v>8.328451976119348</v>
      </c>
      <c r="Q35" s="12">
        <f t="shared" si="21"/>
        <v>2.9075947780259273</v>
      </c>
      <c r="R35" s="12">
        <f t="shared" si="21"/>
        <v>15.439028735500836</v>
      </c>
      <c r="S35" s="12">
        <f t="shared" si="21"/>
        <v>14.08333957365259</v>
      </c>
      <c r="T35" s="50">
        <f t="shared" si="21"/>
        <v>11.964070793345469</v>
      </c>
    </row>
    <row r="36" spans="1:20" ht="9.75">
      <c r="A36" s="49" t="s">
        <v>78</v>
      </c>
      <c r="B36" s="12">
        <f>IF(B144=0,0,B153*100/B144)</f>
        <v>25.97734338615034</v>
      </c>
      <c r="C36" s="12">
        <f aca="true" t="shared" si="22" ref="C36:T36">IF(C144=0,0,C153*100/C144)</f>
        <v>8.009144079798133</v>
      </c>
      <c r="D36" s="12">
        <f t="shared" si="22"/>
        <v>5.452657792661693</v>
      </c>
      <c r="E36" s="12">
        <f t="shared" si="22"/>
        <v>15.576448600036658</v>
      </c>
      <c r="F36" s="12">
        <f t="shared" si="22"/>
        <v>22.747959884776247</v>
      </c>
      <c r="G36" s="12">
        <f t="shared" si="22"/>
        <v>5.620711865548234</v>
      </c>
      <c r="H36" s="12">
        <f t="shared" si="22"/>
        <v>5.130998904560734</v>
      </c>
      <c r="I36" s="12">
        <f t="shared" si="22"/>
        <v>8.576959346958054</v>
      </c>
      <c r="J36" s="12">
        <f t="shared" si="22"/>
        <v>26.69213604867349</v>
      </c>
      <c r="K36" s="12">
        <f t="shared" si="22"/>
        <v>8.910460834465924</v>
      </c>
      <c r="L36" s="12">
        <f t="shared" si="22"/>
        <v>4.864769269884208</v>
      </c>
      <c r="M36" s="12">
        <f t="shared" si="22"/>
        <v>2.7816137861518744</v>
      </c>
      <c r="N36" s="12">
        <f t="shared" si="22"/>
        <v>12.486576176355154</v>
      </c>
      <c r="O36" s="12">
        <f t="shared" si="22"/>
        <v>11.647207569594544</v>
      </c>
      <c r="P36" s="12">
        <f t="shared" si="22"/>
        <v>15.92244884621185</v>
      </c>
      <c r="Q36" s="12">
        <f t="shared" si="22"/>
        <v>13.674060900239727</v>
      </c>
      <c r="R36" s="12">
        <f t="shared" si="22"/>
        <v>7.0536924212284395</v>
      </c>
      <c r="S36" s="12">
        <f t="shared" si="22"/>
        <v>1.7442551389739245</v>
      </c>
      <c r="T36" s="50">
        <f t="shared" si="22"/>
        <v>1.0275082314018684</v>
      </c>
    </row>
    <row r="37" spans="1:20" ht="9.75">
      <c r="A37" s="49" t="s">
        <v>79</v>
      </c>
      <c r="B37" s="12">
        <f>IF(B173=0,0,B180*100/B173)</f>
        <v>0</v>
      </c>
      <c r="C37" s="12">
        <f aca="true" t="shared" si="23" ref="C37:T37">IF(C173=0,0,C180*100/C173)</f>
        <v>5.178621466694</v>
      </c>
      <c r="D37" s="12">
        <f t="shared" si="23"/>
        <v>4.768867727850669</v>
      </c>
      <c r="E37" s="12">
        <f t="shared" si="23"/>
        <v>0</v>
      </c>
      <c r="F37" s="12">
        <f t="shared" si="23"/>
        <v>0</v>
      </c>
      <c r="G37" s="12">
        <f t="shared" si="23"/>
        <v>0.5194167631977208</v>
      </c>
      <c r="H37" s="12">
        <f t="shared" si="23"/>
        <v>0</v>
      </c>
      <c r="I37" s="12">
        <f t="shared" si="23"/>
        <v>0</v>
      </c>
      <c r="J37" s="12">
        <f t="shared" si="23"/>
        <v>0</v>
      </c>
      <c r="K37" s="12">
        <f t="shared" si="23"/>
        <v>0</v>
      </c>
      <c r="L37" s="12">
        <f t="shared" si="23"/>
        <v>5.706651935466695</v>
      </c>
      <c r="M37" s="12">
        <f t="shared" si="23"/>
        <v>0</v>
      </c>
      <c r="N37" s="12">
        <f t="shared" si="23"/>
        <v>2.785470711109838</v>
      </c>
      <c r="O37" s="12">
        <f t="shared" si="23"/>
        <v>6.347374006741758</v>
      </c>
      <c r="P37" s="12">
        <f t="shared" si="23"/>
        <v>7.692157994196415</v>
      </c>
      <c r="Q37" s="12">
        <f t="shared" si="23"/>
        <v>14.206290909090908</v>
      </c>
      <c r="R37" s="12">
        <f t="shared" si="23"/>
        <v>0</v>
      </c>
      <c r="S37" s="12">
        <f t="shared" si="23"/>
        <v>0</v>
      </c>
      <c r="T37" s="50">
        <f t="shared" si="23"/>
        <v>9.042244855681147</v>
      </c>
    </row>
    <row r="38" spans="1:20" ht="9.75">
      <c r="A38" s="49" t="s">
        <v>80</v>
      </c>
      <c r="B38" s="12">
        <f>IF(B175=0,0,B181*100/B175)</f>
        <v>0</v>
      </c>
      <c r="C38" s="12">
        <f aca="true" t="shared" si="24" ref="C38:T38">IF(C175=0,0,C181*100/C175)</f>
        <v>1.5412921334260599</v>
      </c>
      <c r="D38" s="12">
        <f t="shared" si="24"/>
        <v>27.304017607108875</v>
      </c>
      <c r="E38" s="12">
        <f t="shared" si="24"/>
        <v>0</v>
      </c>
      <c r="F38" s="12">
        <f t="shared" si="24"/>
        <v>0</v>
      </c>
      <c r="G38" s="12">
        <f t="shared" si="24"/>
        <v>735.3789188151136</v>
      </c>
      <c r="H38" s="12">
        <f t="shared" si="24"/>
        <v>0</v>
      </c>
      <c r="I38" s="12">
        <f t="shared" si="24"/>
        <v>0</v>
      </c>
      <c r="J38" s="12">
        <f t="shared" si="24"/>
        <v>0</v>
      </c>
      <c r="K38" s="12">
        <f t="shared" si="24"/>
        <v>0</v>
      </c>
      <c r="L38" s="12">
        <f t="shared" si="24"/>
        <v>30.744863617643023</v>
      </c>
      <c r="M38" s="12">
        <f t="shared" si="24"/>
        <v>0</v>
      </c>
      <c r="N38" s="12">
        <f t="shared" si="24"/>
        <v>32.67395776828541</v>
      </c>
      <c r="O38" s="12">
        <f t="shared" si="24"/>
        <v>17.807862323854803</v>
      </c>
      <c r="P38" s="12">
        <f t="shared" si="24"/>
        <v>32.21076434201715</v>
      </c>
      <c r="Q38" s="12">
        <f t="shared" si="24"/>
        <v>45</v>
      </c>
      <c r="R38" s="12">
        <f t="shared" si="24"/>
        <v>0</v>
      </c>
      <c r="S38" s="12">
        <f t="shared" si="24"/>
        <v>0</v>
      </c>
      <c r="T38" s="50">
        <f t="shared" si="24"/>
        <v>32.831835270356116</v>
      </c>
    </row>
    <row r="39" spans="1:20" ht="9.75">
      <c r="A39" s="49" t="s">
        <v>81</v>
      </c>
      <c r="B39" s="12">
        <f>IF(+B7=0,0,+B170*100/B7)</f>
        <v>23.989494126478565</v>
      </c>
      <c r="C39" s="12">
        <f aca="true" t="shared" si="25" ref="C39:T39">IF(+C7=0,0,+C170*100/C7)</f>
        <v>31.700213422954125</v>
      </c>
      <c r="D39" s="12">
        <f t="shared" si="25"/>
        <v>27.805041005775966</v>
      </c>
      <c r="E39" s="12">
        <f t="shared" si="25"/>
        <v>28.33799102132582</v>
      </c>
      <c r="F39" s="12">
        <f t="shared" si="25"/>
        <v>20.45729054093458</v>
      </c>
      <c r="G39" s="12">
        <f t="shared" si="25"/>
        <v>28.08603094437539</v>
      </c>
      <c r="H39" s="12">
        <f t="shared" si="25"/>
        <v>27.744381973045638</v>
      </c>
      <c r="I39" s="12">
        <f t="shared" si="25"/>
        <v>29.063732105482423</v>
      </c>
      <c r="J39" s="12">
        <f t="shared" si="25"/>
        <v>21.841340782122906</v>
      </c>
      <c r="K39" s="12">
        <f t="shared" si="25"/>
        <v>29.419838463920474</v>
      </c>
      <c r="L39" s="12">
        <f t="shared" si="25"/>
        <v>28.187471144021064</v>
      </c>
      <c r="M39" s="12">
        <f t="shared" si="25"/>
        <v>25.324334207011766</v>
      </c>
      <c r="N39" s="12">
        <f t="shared" si="25"/>
        <v>30.37056750798902</v>
      </c>
      <c r="O39" s="12">
        <f t="shared" si="25"/>
        <v>22.490324810141768</v>
      </c>
      <c r="P39" s="12">
        <f t="shared" si="25"/>
        <v>14.429893280483647</v>
      </c>
      <c r="Q39" s="12">
        <f t="shared" si="25"/>
        <v>34.85480068851244</v>
      </c>
      <c r="R39" s="12">
        <f t="shared" si="25"/>
        <v>34.783155692519244</v>
      </c>
      <c r="S39" s="12">
        <f t="shared" si="25"/>
        <v>36.7044384354349</v>
      </c>
      <c r="T39" s="50">
        <f t="shared" si="25"/>
        <v>26.58451160088953</v>
      </c>
    </row>
    <row r="40" spans="1:20" ht="9.75">
      <c r="A40" s="42" t="s">
        <v>82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46"/>
    </row>
    <row r="41" spans="1:20" s="14" customFormat="1" ht="9.75">
      <c r="A41" s="40" t="s">
        <v>83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51"/>
    </row>
    <row r="42" spans="1:20" s="14" customFormat="1" ht="9.75">
      <c r="A42" s="47" t="s">
        <v>84</v>
      </c>
      <c r="B42" s="15">
        <v>220389550</v>
      </c>
      <c r="C42" s="15">
        <v>630592306</v>
      </c>
      <c r="D42" s="15">
        <v>454040366</v>
      </c>
      <c r="E42" s="15">
        <v>241812339</v>
      </c>
      <c r="F42" s="15">
        <v>287612500</v>
      </c>
      <c r="G42" s="15">
        <v>429110665</v>
      </c>
      <c r="H42" s="15">
        <v>133447667</v>
      </c>
      <c r="I42" s="15">
        <v>132446500</v>
      </c>
      <c r="J42" s="15">
        <v>285258000</v>
      </c>
      <c r="K42" s="15">
        <v>163406000</v>
      </c>
      <c r="L42" s="15">
        <v>386739113</v>
      </c>
      <c r="M42" s="15">
        <v>571382146</v>
      </c>
      <c r="N42" s="15">
        <v>205575500</v>
      </c>
      <c r="O42" s="15">
        <v>1912547001</v>
      </c>
      <c r="P42" s="15">
        <v>829492454</v>
      </c>
      <c r="Q42" s="15">
        <v>333241530</v>
      </c>
      <c r="R42" s="15">
        <v>528040751</v>
      </c>
      <c r="S42" s="15">
        <v>374409544</v>
      </c>
      <c r="T42" s="52">
        <v>525160800</v>
      </c>
    </row>
    <row r="43" spans="1:20" s="14" customFormat="1" ht="9.75">
      <c r="A43" s="49" t="s">
        <v>85</v>
      </c>
      <c r="B43" s="16">
        <v>21500000</v>
      </c>
      <c r="C43" s="16">
        <v>93600000</v>
      </c>
      <c r="D43" s="16">
        <v>47698618</v>
      </c>
      <c r="E43" s="16">
        <v>28510000</v>
      </c>
      <c r="F43" s="16">
        <v>43000000</v>
      </c>
      <c r="G43" s="16">
        <v>160861057</v>
      </c>
      <c r="H43" s="16">
        <v>58796667</v>
      </c>
      <c r="I43" s="16">
        <v>11900000</v>
      </c>
      <c r="J43" s="16">
        <v>0</v>
      </c>
      <c r="K43" s="16">
        <v>0</v>
      </c>
      <c r="L43" s="16">
        <v>96606581</v>
      </c>
      <c r="M43" s="16">
        <v>122999999</v>
      </c>
      <c r="N43" s="16">
        <v>43150000</v>
      </c>
      <c r="O43" s="16">
        <v>284082000</v>
      </c>
      <c r="P43" s="16">
        <v>119607222</v>
      </c>
      <c r="Q43" s="16">
        <v>50446017</v>
      </c>
      <c r="R43" s="16">
        <v>276236751</v>
      </c>
      <c r="S43" s="16">
        <v>132981320</v>
      </c>
      <c r="T43" s="53">
        <v>85937000</v>
      </c>
    </row>
    <row r="44" spans="1:20" s="14" customFormat="1" ht="9.75">
      <c r="A44" s="49" t="s">
        <v>86</v>
      </c>
      <c r="B44" s="16">
        <v>168889550</v>
      </c>
      <c r="C44" s="16">
        <v>536992306</v>
      </c>
      <c r="D44" s="16">
        <v>74506956</v>
      </c>
      <c r="E44" s="16">
        <v>213302339</v>
      </c>
      <c r="F44" s="16">
        <v>244612500</v>
      </c>
      <c r="G44" s="16">
        <v>186705211</v>
      </c>
      <c r="H44" s="16">
        <v>74651000</v>
      </c>
      <c r="I44" s="16">
        <v>120546500</v>
      </c>
      <c r="J44" s="16">
        <v>285258000</v>
      </c>
      <c r="K44" s="16">
        <v>163406000</v>
      </c>
      <c r="L44" s="16">
        <v>290132532</v>
      </c>
      <c r="M44" s="16">
        <v>406341227</v>
      </c>
      <c r="N44" s="16">
        <v>162425500</v>
      </c>
      <c r="O44" s="16">
        <v>798465000</v>
      </c>
      <c r="P44" s="16">
        <v>506885232</v>
      </c>
      <c r="Q44" s="16">
        <v>282795513</v>
      </c>
      <c r="R44" s="16">
        <v>91804000</v>
      </c>
      <c r="S44" s="16">
        <v>88203800</v>
      </c>
      <c r="T44" s="53">
        <v>129223800</v>
      </c>
    </row>
    <row r="45" spans="1:20" ht="9.75">
      <c r="A45" s="49" t="s">
        <v>87</v>
      </c>
      <c r="B45" s="12">
        <f>IF((B43+B50)=0,0,B43*100/(B43+B50))</f>
        <v>41.74757281553398</v>
      </c>
      <c r="C45" s="12">
        <f aca="true" t="shared" si="26" ref="C45:T45">IF((C43+C50)=0,0,C43*100/(C43+C50))</f>
        <v>100</v>
      </c>
      <c r="D45" s="12">
        <f t="shared" si="26"/>
        <v>12.567699375925825</v>
      </c>
      <c r="E45" s="12">
        <f t="shared" si="26"/>
        <v>100</v>
      </c>
      <c r="F45" s="12">
        <f t="shared" si="26"/>
        <v>100</v>
      </c>
      <c r="G45" s="12">
        <f t="shared" si="26"/>
        <v>66.36032908731501</v>
      </c>
      <c r="H45" s="12">
        <f t="shared" si="26"/>
        <v>100</v>
      </c>
      <c r="I45" s="12">
        <f t="shared" si="26"/>
        <v>100</v>
      </c>
      <c r="J45" s="12">
        <f t="shared" si="26"/>
        <v>0</v>
      </c>
      <c r="K45" s="12">
        <f t="shared" si="26"/>
        <v>0</v>
      </c>
      <c r="L45" s="12">
        <f t="shared" si="26"/>
        <v>100</v>
      </c>
      <c r="M45" s="12">
        <f t="shared" si="26"/>
        <v>74.52697170209044</v>
      </c>
      <c r="N45" s="12">
        <f t="shared" si="26"/>
        <v>100</v>
      </c>
      <c r="O45" s="12">
        <f t="shared" si="26"/>
        <v>25.49920023840256</v>
      </c>
      <c r="P45" s="12">
        <f t="shared" si="26"/>
        <v>37.075184262303964</v>
      </c>
      <c r="Q45" s="12">
        <f t="shared" si="26"/>
        <v>100</v>
      </c>
      <c r="R45" s="12">
        <f t="shared" si="26"/>
        <v>63.32266833703793</v>
      </c>
      <c r="S45" s="12">
        <f t="shared" si="26"/>
        <v>46.46353987919963</v>
      </c>
      <c r="T45" s="50">
        <f t="shared" si="26"/>
        <v>21.70471564920682</v>
      </c>
    </row>
    <row r="46" spans="1:20" ht="9.75">
      <c r="A46" s="49" t="s">
        <v>88</v>
      </c>
      <c r="B46" s="12">
        <f>IF((B43+B50)=0,0,B50*100/(B43+B50))</f>
        <v>58.25242718446602</v>
      </c>
      <c r="C46" s="12">
        <f aca="true" t="shared" si="27" ref="C46:T46">IF((C43+C50)=0,0,C50*100/(C43+C50))</f>
        <v>0</v>
      </c>
      <c r="D46" s="12">
        <f t="shared" si="27"/>
        <v>87.43230062407417</v>
      </c>
      <c r="E46" s="12">
        <f t="shared" si="27"/>
        <v>0</v>
      </c>
      <c r="F46" s="12">
        <f t="shared" si="27"/>
        <v>0</v>
      </c>
      <c r="G46" s="12">
        <f t="shared" si="27"/>
        <v>33.63967091268499</v>
      </c>
      <c r="H46" s="12">
        <f t="shared" si="27"/>
        <v>0</v>
      </c>
      <c r="I46" s="12">
        <f t="shared" si="27"/>
        <v>0</v>
      </c>
      <c r="J46" s="12">
        <f t="shared" si="27"/>
        <v>0</v>
      </c>
      <c r="K46" s="12">
        <f t="shared" si="27"/>
        <v>0</v>
      </c>
      <c r="L46" s="12">
        <f t="shared" si="27"/>
        <v>0</v>
      </c>
      <c r="M46" s="12">
        <f t="shared" si="27"/>
        <v>25.47302829790956</v>
      </c>
      <c r="N46" s="12">
        <f t="shared" si="27"/>
        <v>0</v>
      </c>
      <c r="O46" s="12">
        <f t="shared" si="27"/>
        <v>74.50079976159743</v>
      </c>
      <c r="P46" s="12">
        <f t="shared" si="27"/>
        <v>62.924815737696036</v>
      </c>
      <c r="Q46" s="12">
        <f t="shared" si="27"/>
        <v>0</v>
      </c>
      <c r="R46" s="12">
        <f t="shared" si="27"/>
        <v>36.67733166296207</v>
      </c>
      <c r="S46" s="12">
        <f t="shared" si="27"/>
        <v>53.53646012080037</v>
      </c>
      <c r="T46" s="50">
        <f t="shared" si="27"/>
        <v>78.29528435079318</v>
      </c>
    </row>
    <row r="47" spans="1:20" ht="9.75">
      <c r="A47" s="49" t="s">
        <v>89</v>
      </c>
      <c r="B47" s="12">
        <f>IF((B43+B50+B44)=0,0,B44*100/(B43+B50+B44))</f>
        <v>76.63228587743838</v>
      </c>
      <c r="C47" s="12">
        <f aca="true" t="shared" si="28" ref="C47:T47">IF((C43+C50+C44)=0,0,C44*100/(C43+C50+C44))</f>
        <v>85.15681223677981</v>
      </c>
      <c r="D47" s="12">
        <f t="shared" si="28"/>
        <v>16.4097647652764</v>
      </c>
      <c r="E47" s="12">
        <f t="shared" si="28"/>
        <v>88.20986550235553</v>
      </c>
      <c r="F47" s="12">
        <f t="shared" si="28"/>
        <v>85.04932852362118</v>
      </c>
      <c r="G47" s="12">
        <f t="shared" si="28"/>
        <v>43.50980439975781</v>
      </c>
      <c r="H47" s="12">
        <f t="shared" si="28"/>
        <v>55.94028106913252</v>
      </c>
      <c r="I47" s="12">
        <f t="shared" si="28"/>
        <v>91.01524011582035</v>
      </c>
      <c r="J47" s="12">
        <f t="shared" si="28"/>
        <v>100</v>
      </c>
      <c r="K47" s="12">
        <f t="shared" si="28"/>
        <v>100</v>
      </c>
      <c r="L47" s="12">
        <f t="shared" si="28"/>
        <v>75.0202196383483</v>
      </c>
      <c r="M47" s="12">
        <f t="shared" si="28"/>
        <v>71.11549246762779</v>
      </c>
      <c r="N47" s="12">
        <f t="shared" si="28"/>
        <v>79.01014469136643</v>
      </c>
      <c r="O47" s="12">
        <f t="shared" si="28"/>
        <v>41.748777938529095</v>
      </c>
      <c r="P47" s="12">
        <f t="shared" si="28"/>
        <v>61.107877420184465</v>
      </c>
      <c r="Q47" s="12">
        <f t="shared" si="28"/>
        <v>84.86202575051195</v>
      </c>
      <c r="R47" s="12">
        <f t="shared" si="28"/>
        <v>17.385779378985845</v>
      </c>
      <c r="S47" s="12">
        <f t="shared" si="28"/>
        <v>23.55810673458687</v>
      </c>
      <c r="T47" s="50">
        <f t="shared" si="28"/>
        <v>24.606520517144464</v>
      </c>
    </row>
    <row r="48" spans="1:20" ht="9.75">
      <c r="A48" s="40" t="s">
        <v>90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41"/>
    </row>
    <row r="49" spans="1:20" ht="9.75">
      <c r="A49" s="47" t="s">
        <v>91</v>
      </c>
      <c r="B49" s="15">
        <v>104000000</v>
      </c>
      <c r="C49" s="15">
        <v>237701490</v>
      </c>
      <c r="D49" s="15">
        <v>1482840651</v>
      </c>
      <c r="E49" s="15">
        <v>64684791</v>
      </c>
      <c r="F49" s="15">
        <v>178719412</v>
      </c>
      <c r="G49" s="15">
        <v>526431668</v>
      </c>
      <c r="H49" s="15">
        <v>5398663</v>
      </c>
      <c r="I49" s="15">
        <v>0</v>
      </c>
      <c r="J49" s="15">
        <v>947700000</v>
      </c>
      <c r="K49" s="15">
        <v>0</v>
      </c>
      <c r="L49" s="15">
        <v>348065439</v>
      </c>
      <c r="M49" s="15">
        <v>349414044</v>
      </c>
      <c r="N49" s="15">
        <v>373940678</v>
      </c>
      <c r="O49" s="15">
        <v>728258000</v>
      </c>
      <c r="P49" s="15">
        <v>703000000</v>
      </c>
      <c r="Q49" s="15">
        <v>182534120</v>
      </c>
      <c r="R49" s="15">
        <v>321540081</v>
      </c>
      <c r="S49" s="15">
        <v>315610384</v>
      </c>
      <c r="T49" s="52">
        <v>608786998</v>
      </c>
    </row>
    <row r="50" spans="1:20" ht="9.75">
      <c r="A50" s="49" t="s">
        <v>92</v>
      </c>
      <c r="B50" s="16">
        <v>30000000</v>
      </c>
      <c r="C50" s="16">
        <v>0</v>
      </c>
      <c r="D50" s="16">
        <v>331834792</v>
      </c>
      <c r="E50" s="16">
        <v>0</v>
      </c>
      <c r="F50" s="16">
        <v>0</v>
      </c>
      <c r="G50" s="16">
        <v>81544397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42040920</v>
      </c>
      <c r="N50" s="16">
        <v>0</v>
      </c>
      <c r="O50" s="16">
        <v>830000000</v>
      </c>
      <c r="P50" s="16">
        <v>203000000</v>
      </c>
      <c r="Q50" s="16">
        <v>0</v>
      </c>
      <c r="R50" s="16">
        <v>160000000</v>
      </c>
      <c r="S50" s="16">
        <v>153224424</v>
      </c>
      <c r="T50" s="53">
        <v>310000000</v>
      </c>
    </row>
    <row r="51" spans="1:20" ht="9.75">
      <c r="A51" s="49" t="s">
        <v>93</v>
      </c>
      <c r="B51" s="16">
        <v>31000000</v>
      </c>
      <c r="C51" s="16">
        <v>67285585</v>
      </c>
      <c r="D51" s="16">
        <v>324300623</v>
      </c>
      <c r="E51" s="16">
        <v>101016467</v>
      </c>
      <c r="F51" s="16">
        <v>4326091</v>
      </c>
      <c r="G51" s="16">
        <v>71248030</v>
      </c>
      <c r="H51" s="16">
        <v>5832896</v>
      </c>
      <c r="I51" s="16">
        <v>0</v>
      </c>
      <c r="J51" s="16">
        <v>110500000</v>
      </c>
      <c r="K51" s="16">
        <v>133864802</v>
      </c>
      <c r="L51" s="16">
        <v>180649600</v>
      </c>
      <c r="M51" s="16">
        <v>134062739</v>
      </c>
      <c r="N51" s="16">
        <v>75979399</v>
      </c>
      <c r="O51" s="16">
        <v>183477000</v>
      </c>
      <c r="P51" s="16">
        <v>185541538</v>
      </c>
      <c r="Q51" s="16">
        <v>35197330</v>
      </c>
      <c r="R51" s="16">
        <v>41867367</v>
      </c>
      <c r="S51" s="16">
        <v>35560176</v>
      </c>
      <c r="T51" s="53">
        <v>224027900</v>
      </c>
    </row>
    <row r="52" spans="1:20" ht="9.75">
      <c r="A52" s="49" t="s">
        <v>94</v>
      </c>
      <c r="B52" s="12">
        <f>IF(B49=0,0,B51*100/B49)</f>
        <v>29.807692307692307</v>
      </c>
      <c r="C52" s="12">
        <f aca="true" t="shared" si="29" ref="C52:T52">IF(C49=0,0,C51*100/C49)</f>
        <v>28.306757774215047</v>
      </c>
      <c r="D52" s="12">
        <f t="shared" si="29"/>
        <v>21.870227443609515</v>
      </c>
      <c r="E52" s="12">
        <f t="shared" si="29"/>
        <v>156.1672619457022</v>
      </c>
      <c r="F52" s="12">
        <f t="shared" si="29"/>
        <v>2.420604987218736</v>
      </c>
      <c r="G52" s="12">
        <f t="shared" si="29"/>
        <v>13.53414589792497</v>
      </c>
      <c r="H52" s="12">
        <f t="shared" si="29"/>
        <v>108.04334332407858</v>
      </c>
      <c r="I52" s="12">
        <f t="shared" si="29"/>
        <v>0</v>
      </c>
      <c r="J52" s="12">
        <f t="shared" si="29"/>
        <v>11.659807956104252</v>
      </c>
      <c r="K52" s="12">
        <f t="shared" si="29"/>
        <v>0</v>
      </c>
      <c r="L52" s="12">
        <f t="shared" si="29"/>
        <v>51.90104496413389</v>
      </c>
      <c r="M52" s="12">
        <f t="shared" si="29"/>
        <v>38.367873673675234</v>
      </c>
      <c r="N52" s="12">
        <f t="shared" si="29"/>
        <v>20.31857015566517</v>
      </c>
      <c r="O52" s="12">
        <f t="shared" si="29"/>
        <v>25.193955988125087</v>
      </c>
      <c r="P52" s="12">
        <f t="shared" si="29"/>
        <v>26.392821906116644</v>
      </c>
      <c r="Q52" s="12">
        <f t="shared" si="29"/>
        <v>19.282603164822007</v>
      </c>
      <c r="R52" s="12">
        <f t="shared" si="29"/>
        <v>13.020885878298948</v>
      </c>
      <c r="S52" s="12">
        <f t="shared" si="29"/>
        <v>11.267112174610833</v>
      </c>
      <c r="T52" s="50">
        <f t="shared" si="29"/>
        <v>36.799061204654706</v>
      </c>
    </row>
    <row r="53" spans="1:20" ht="9.75">
      <c r="A53" s="49" t="s">
        <v>95</v>
      </c>
      <c r="B53" s="12">
        <f>IF(B91=0,0,B51*100/B91)</f>
        <v>0.6164001552890946</v>
      </c>
      <c r="C53" s="12">
        <f aca="true" t="shared" si="30" ref="C53:T53">IF(C91=0,0,C51*100/C91)</f>
        <v>0.8446932191973208</v>
      </c>
      <c r="D53" s="12">
        <f t="shared" si="30"/>
        <v>5.333081734928117</v>
      </c>
      <c r="E53" s="12">
        <f t="shared" si="30"/>
        <v>1.843546902171368</v>
      </c>
      <c r="F53" s="12">
        <f t="shared" si="30"/>
        <v>0.04163160189000417</v>
      </c>
      <c r="G53" s="12">
        <f t="shared" si="30"/>
        <v>2.3099279588084567</v>
      </c>
      <c r="H53" s="12">
        <f t="shared" si="30"/>
        <v>0.27622290873381417</v>
      </c>
      <c r="I53" s="12">
        <f t="shared" si="30"/>
        <v>0</v>
      </c>
      <c r="J53" s="12">
        <f t="shared" si="30"/>
        <v>1.8089670945799612</v>
      </c>
      <c r="K53" s="12">
        <f t="shared" si="30"/>
        <v>2.9629367745785338</v>
      </c>
      <c r="L53" s="12">
        <f t="shared" si="30"/>
        <v>3.1169423669402914</v>
      </c>
      <c r="M53" s="12">
        <f t="shared" si="30"/>
        <v>1.7906371454735774</v>
      </c>
      <c r="N53" s="12">
        <f t="shared" si="30"/>
        <v>1.1106767077246786</v>
      </c>
      <c r="O53" s="12">
        <f t="shared" si="30"/>
        <v>1.233236069507834</v>
      </c>
      <c r="P53" s="12">
        <f t="shared" si="30"/>
        <v>1.783929918691198</v>
      </c>
      <c r="Q53" s="12">
        <f t="shared" si="30"/>
        <v>1.8820233640735604</v>
      </c>
      <c r="R53" s="12">
        <f t="shared" si="30"/>
        <v>0.8247107410098842</v>
      </c>
      <c r="S53" s="12">
        <f t="shared" si="30"/>
        <v>0.5435190882294159</v>
      </c>
      <c r="T53" s="50">
        <f t="shared" si="30"/>
        <v>4.062092775937641</v>
      </c>
    </row>
    <row r="54" spans="1:20" ht="9.75">
      <c r="A54" s="49" t="s">
        <v>96</v>
      </c>
      <c r="B54" s="12">
        <f>IF(B8=0,0,B51*100/B8)</f>
        <v>0.9938833459681609</v>
      </c>
      <c r="C54" s="12">
        <f aca="true" t="shared" si="31" ref="C54:T54">IF(C8=0,0,C51*100/C8)</f>
        <v>2.095941655995724</v>
      </c>
      <c r="D54" s="12">
        <f t="shared" si="31"/>
        <v>13.890506491824747</v>
      </c>
      <c r="E54" s="12">
        <f t="shared" si="31"/>
        <v>3.0927854403160664</v>
      </c>
      <c r="F54" s="12">
        <f t="shared" si="31"/>
        <v>0.07926368994782847</v>
      </c>
      <c r="G54" s="12">
        <f t="shared" si="31"/>
        <v>3.6421738149857803</v>
      </c>
      <c r="H54" s="12">
        <f t="shared" si="31"/>
        <v>0.343077111108738</v>
      </c>
      <c r="I54" s="12">
        <f t="shared" si="31"/>
        <v>0</v>
      </c>
      <c r="J54" s="12">
        <f t="shared" si="31"/>
        <v>4.632415910961026</v>
      </c>
      <c r="K54" s="12">
        <f t="shared" si="31"/>
        <v>5.5420547142954435</v>
      </c>
      <c r="L54" s="12">
        <f t="shared" si="31"/>
        <v>6.692799151840377</v>
      </c>
      <c r="M54" s="12">
        <f t="shared" si="31"/>
        <v>2.719925785612372</v>
      </c>
      <c r="N54" s="12">
        <f t="shared" si="31"/>
        <v>3.4002717034597354</v>
      </c>
      <c r="O54" s="12">
        <f t="shared" si="31"/>
        <v>5.47906957021091</v>
      </c>
      <c r="P54" s="12">
        <f t="shared" si="31"/>
        <v>3.887695995210103</v>
      </c>
      <c r="Q54" s="12">
        <f t="shared" si="31"/>
        <v>1.7195810031518035</v>
      </c>
      <c r="R54" s="12">
        <f t="shared" si="31"/>
        <v>2.4393539348351525</v>
      </c>
      <c r="S54" s="12">
        <f t="shared" si="31"/>
        <v>2.284305265071523</v>
      </c>
      <c r="T54" s="50">
        <f t="shared" si="31"/>
        <v>7.426758161330537</v>
      </c>
    </row>
    <row r="55" spans="1:20" ht="9.75">
      <c r="A55" s="49" t="s">
        <v>97</v>
      </c>
      <c r="B55" s="12">
        <f>IF(B91=0,0,B49*100/B91)</f>
        <v>2.067923101615027</v>
      </c>
      <c r="C55" s="12">
        <f aca="true" t="shared" si="32" ref="C55:T55">IF(C91=0,0,C49*100/C91)</f>
        <v>2.9840691255950254</v>
      </c>
      <c r="D55" s="12">
        <f t="shared" si="32"/>
        <v>24.385122416668988</v>
      </c>
      <c r="E55" s="12">
        <f t="shared" si="32"/>
        <v>1.180495117352029</v>
      </c>
      <c r="F55" s="12">
        <f t="shared" si="32"/>
        <v>1.7198841657282833</v>
      </c>
      <c r="G55" s="12">
        <f t="shared" si="32"/>
        <v>17.067408436631457</v>
      </c>
      <c r="H55" s="12">
        <f t="shared" si="32"/>
        <v>0.2556593495124239</v>
      </c>
      <c r="I55" s="12">
        <f t="shared" si="32"/>
        <v>0</v>
      </c>
      <c r="J55" s="12">
        <f t="shared" si="32"/>
        <v>15.51455308175049</v>
      </c>
      <c r="K55" s="12">
        <f t="shared" si="32"/>
        <v>0</v>
      </c>
      <c r="L55" s="12">
        <f t="shared" si="32"/>
        <v>6.00554838364863</v>
      </c>
      <c r="M55" s="12">
        <f t="shared" si="32"/>
        <v>4.66702210475156</v>
      </c>
      <c r="N55" s="12">
        <f t="shared" si="32"/>
        <v>5.466313324291683</v>
      </c>
      <c r="O55" s="12">
        <f t="shared" si="32"/>
        <v>4.89496794425261</v>
      </c>
      <c r="P55" s="12">
        <f t="shared" si="32"/>
        <v>6.759148093511612</v>
      </c>
      <c r="Q55" s="12">
        <f t="shared" si="32"/>
        <v>9.760214157738867</v>
      </c>
      <c r="R55" s="12">
        <f t="shared" si="32"/>
        <v>6.333752931391367</v>
      </c>
      <c r="S55" s="12">
        <f t="shared" si="32"/>
        <v>4.823943170231098</v>
      </c>
      <c r="T55" s="50">
        <f t="shared" si="32"/>
        <v>11.038577189093695</v>
      </c>
    </row>
    <row r="56" spans="1:20" ht="9.75">
      <c r="A56" s="49" t="s">
        <v>98</v>
      </c>
      <c r="B56" s="12">
        <f>IF(+(B7-B165)=0,0,+B51*100/(B7-B165))</f>
        <v>1.3411019040499774</v>
      </c>
      <c r="C56" s="12">
        <f aca="true" t="shared" si="33" ref="C56:T56">IF(+(C7-C165)=0,0,+C51*100/(C7-C165))</f>
        <v>3.2671938068050648</v>
      </c>
      <c r="D56" s="12">
        <f t="shared" si="33"/>
        <v>16.3440373581501</v>
      </c>
      <c r="E56" s="12">
        <f t="shared" si="33"/>
        <v>3.7069479694922705</v>
      </c>
      <c r="F56" s="12">
        <f t="shared" si="33"/>
        <v>0.09210509739652294</v>
      </c>
      <c r="G56" s="12">
        <f t="shared" si="33"/>
        <v>4.9294856464080175</v>
      </c>
      <c r="H56" s="12">
        <f t="shared" si="33"/>
        <v>0.3969319667370117</v>
      </c>
      <c r="I56" s="12">
        <f t="shared" si="33"/>
        <v>0</v>
      </c>
      <c r="J56" s="12">
        <f t="shared" si="33"/>
        <v>9.508541768313409</v>
      </c>
      <c r="K56" s="12">
        <f t="shared" si="33"/>
        <v>6.597425199027632</v>
      </c>
      <c r="L56" s="12">
        <f t="shared" si="33"/>
        <v>7.511500668336057</v>
      </c>
      <c r="M56" s="12">
        <f t="shared" si="33"/>
        <v>3.075285974000306</v>
      </c>
      <c r="N56" s="12">
        <f t="shared" si="33"/>
        <v>5.489891821107765</v>
      </c>
      <c r="O56" s="12">
        <f t="shared" si="33"/>
        <v>6.987539674016118</v>
      </c>
      <c r="P56" s="12">
        <f t="shared" si="33"/>
        <v>4.552034621400015</v>
      </c>
      <c r="Q56" s="12">
        <f t="shared" si="33"/>
        <v>1.8872913755530123</v>
      </c>
      <c r="R56" s="12">
        <f t="shared" si="33"/>
        <v>2.8196438440598217</v>
      </c>
      <c r="S56" s="12">
        <f t="shared" si="33"/>
        <v>2.7365117499376734</v>
      </c>
      <c r="T56" s="50">
        <f t="shared" si="33"/>
        <v>8.302756557323098</v>
      </c>
    </row>
    <row r="57" spans="1:20" ht="9.75">
      <c r="A57" s="49" t="s">
        <v>99</v>
      </c>
      <c r="B57" s="12">
        <f>IF(+(B42-B44-B187)=0,0,+B193*100/(B42-B44-B187))</f>
        <v>58.25242718446602</v>
      </c>
      <c r="C57" s="12">
        <f aca="true" t="shared" si="34" ref="C57:T57">IF(+(C42-C44-C187)=0,0,+C193*100/(C42-C44-C187))</f>
        <v>0</v>
      </c>
      <c r="D57" s="12">
        <f t="shared" si="34"/>
        <v>69.97043027121117</v>
      </c>
      <c r="E57" s="12">
        <f t="shared" si="34"/>
        <v>0</v>
      </c>
      <c r="F57" s="12">
        <f t="shared" si="34"/>
        <v>0</v>
      </c>
      <c r="G57" s="12">
        <f t="shared" si="34"/>
        <v>28.821706709618837</v>
      </c>
      <c r="H57" s="12">
        <f t="shared" si="34"/>
        <v>0</v>
      </c>
      <c r="I57" s="12">
        <f t="shared" si="34"/>
        <v>0</v>
      </c>
      <c r="J57" s="12">
        <f t="shared" si="34"/>
        <v>0</v>
      </c>
      <c r="K57" s="12">
        <f t="shared" si="34"/>
        <v>0</v>
      </c>
      <c r="L57" s="12">
        <f t="shared" si="34"/>
        <v>103.51261680609522</v>
      </c>
      <c r="M57" s="12">
        <f t="shared" si="34"/>
        <v>0</v>
      </c>
      <c r="N57" s="12">
        <f t="shared" si="34"/>
        <v>0</v>
      </c>
      <c r="O57" s="12">
        <f t="shared" si="34"/>
        <v>75.47636491687928</v>
      </c>
      <c r="P57" s="12">
        <f t="shared" si="34"/>
        <v>24.797956940963957</v>
      </c>
      <c r="Q57" s="12">
        <f t="shared" si="34"/>
        <v>0</v>
      </c>
      <c r="R57" s="12">
        <f t="shared" si="34"/>
        <v>36.67733166296207</v>
      </c>
      <c r="S57" s="12">
        <f t="shared" si="34"/>
        <v>53.53646012080037</v>
      </c>
      <c r="T57" s="50">
        <f t="shared" si="34"/>
        <v>78.29528435079318</v>
      </c>
    </row>
    <row r="58" spans="1:20" ht="9.75">
      <c r="A58" s="49" t="s">
        <v>100</v>
      </c>
      <c r="B58" s="12">
        <f>IF(B188=0,0,B49*100/B188)</f>
        <v>2.18168636142948</v>
      </c>
      <c r="C58" s="12">
        <f aca="true" t="shared" si="35" ref="C58:T58">IF(C188=0,0,C49*100/C188)</f>
        <v>3.2245344928195796</v>
      </c>
      <c r="D58" s="12">
        <f t="shared" si="35"/>
        <v>32.96919188453368</v>
      </c>
      <c r="E58" s="12">
        <f t="shared" si="35"/>
        <v>0.9419605419761836</v>
      </c>
      <c r="F58" s="12">
        <f t="shared" si="35"/>
        <v>1.5590300130467636</v>
      </c>
      <c r="G58" s="12">
        <f t="shared" si="35"/>
        <v>16.546536982309206</v>
      </c>
      <c r="H58" s="12">
        <f t="shared" si="35"/>
        <v>0.24300885280696713</v>
      </c>
      <c r="I58" s="12">
        <f t="shared" si="35"/>
        <v>0</v>
      </c>
      <c r="J58" s="12">
        <f t="shared" si="35"/>
        <v>17.075781385530963</v>
      </c>
      <c r="K58" s="12">
        <f t="shared" si="35"/>
        <v>0</v>
      </c>
      <c r="L58" s="12">
        <f t="shared" si="35"/>
        <v>5.834476051934075</v>
      </c>
      <c r="M58" s="12">
        <f t="shared" si="35"/>
        <v>3.8312322933658525</v>
      </c>
      <c r="N58" s="12">
        <f t="shared" si="35"/>
        <v>5.304712862650236</v>
      </c>
      <c r="O58" s="12">
        <f t="shared" si="35"/>
        <v>4.915765505698428</v>
      </c>
      <c r="P58" s="12">
        <f t="shared" si="35"/>
        <v>6.761418863069823</v>
      </c>
      <c r="Q58" s="12">
        <f t="shared" si="35"/>
        <v>6.560752651821311</v>
      </c>
      <c r="R58" s="12">
        <f t="shared" si="35"/>
        <v>5.951377974933049</v>
      </c>
      <c r="S58" s="12">
        <f t="shared" si="35"/>
        <v>4.728704956498073</v>
      </c>
      <c r="T58" s="50">
        <f t="shared" si="35"/>
        <v>11.405768481906328</v>
      </c>
    </row>
    <row r="59" spans="1:20" ht="9.75">
      <c r="A59" s="49" t="s">
        <v>101</v>
      </c>
      <c r="B59" s="17">
        <f>IF(B190=0,0,B189/B190)</f>
        <v>0.6414229216916438</v>
      </c>
      <c r="C59" s="17">
        <f aca="true" t="shared" si="36" ref="C59:T59">IF(C190=0,0,C189/C190)</f>
        <v>0.8425801482844674</v>
      </c>
      <c r="D59" s="17">
        <f t="shared" si="36"/>
        <v>1.3094971648865672</v>
      </c>
      <c r="E59" s="17">
        <f t="shared" si="36"/>
        <v>1.2273568834434652</v>
      </c>
      <c r="F59" s="17">
        <f t="shared" si="36"/>
        <v>1.7555959185527592</v>
      </c>
      <c r="G59" s="17">
        <f t="shared" si="36"/>
        <v>2.7771020721867807</v>
      </c>
      <c r="H59" s="17">
        <f t="shared" si="36"/>
        <v>0.27177597028586165</v>
      </c>
      <c r="I59" s="17">
        <f t="shared" si="36"/>
        <v>3.4448014128834537</v>
      </c>
      <c r="J59" s="17">
        <f t="shared" si="36"/>
        <v>1.823152409758704</v>
      </c>
      <c r="K59" s="17">
        <f t="shared" si="36"/>
        <v>1.620592</v>
      </c>
      <c r="L59" s="17">
        <f t="shared" si="36"/>
        <v>1.4112344781739996</v>
      </c>
      <c r="M59" s="17">
        <f t="shared" si="36"/>
        <v>5.390980733716133</v>
      </c>
      <c r="N59" s="17">
        <f t="shared" si="36"/>
        <v>1.2298346441131416</v>
      </c>
      <c r="O59" s="17">
        <f t="shared" si="36"/>
        <v>1.0517011445690583</v>
      </c>
      <c r="P59" s="17">
        <f t="shared" si="36"/>
        <v>1.8036172009593623</v>
      </c>
      <c r="Q59" s="17">
        <f t="shared" si="36"/>
        <v>5.313692191330354</v>
      </c>
      <c r="R59" s="17">
        <f t="shared" si="36"/>
        <v>2.5236462033139593</v>
      </c>
      <c r="S59" s="17">
        <f t="shared" si="36"/>
        <v>3.2625184472294757</v>
      </c>
      <c r="T59" s="54">
        <f t="shared" si="36"/>
        <v>1.839649599665303</v>
      </c>
    </row>
    <row r="60" spans="1:20" ht="9.75">
      <c r="A60" s="49" t="s">
        <v>102</v>
      </c>
      <c r="B60" s="17">
        <f>IF(B190=0,0,B191/B190)</f>
        <v>0.15012025826825706</v>
      </c>
      <c r="C60" s="17">
        <f aca="true" t="shared" si="37" ref="C60:T60">IF(C190=0,0,C191/C190)</f>
        <v>0.16169405206341952</v>
      </c>
      <c r="D60" s="17">
        <f t="shared" si="37"/>
        <v>0.401629930180767</v>
      </c>
      <c r="E60" s="17">
        <f t="shared" si="37"/>
        <v>0.0007812978733411851</v>
      </c>
      <c r="F60" s="17">
        <f t="shared" si="37"/>
        <v>0.019380031900831846</v>
      </c>
      <c r="G60" s="17">
        <f t="shared" si="37"/>
        <v>1.5603247449769335</v>
      </c>
      <c r="H60" s="17">
        <f t="shared" si="37"/>
        <v>0.040270624682194674</v>
      </c>
      <c r="I60" s="17">
        <f t="shared" si="37"/>
        <v>0.7515905256544085</v>
      </c>
      <c r="J60" s="17">
        <f t="shared" si="37"/>
        <v>0.2085088644793205</v>
      </c>
      <c r="K60" s="17">
        <f t="shared" si="37"/>
        <v>0.13892533333333335</v>
      </c>
      <c r="L60" s="17">
        <f t="shared" si="37"/>
        <v>0.5603415923727255</v>
      </c>
      <c r="M60" s="17">
        <f t="shared" si="37"/>
        <v>1.4747572008765741</v>
      </c>
      <c r="N60" s="17">
        <f t="shared" si="37"/>
        <v>0.041041090552906494</v>
      </c>
      <c r="O60" s="17">
        <f t="shared" si="37"/>
        <v>0.2043404531595306</v>
      </c>
      <c r="P60" s="17">
        <f t="shared" si="37"/>
        <v>0.8953133128399149</v>
      </c>
      <c r="Q60" s="17">
        <f t="shared" si="37"/>
        <v>0.670938884761038</v>
      </c>
      <c r="R60" s="17">
        <f t="shared" si="37"/>
        <v>1.3004885575379719</v>
      </c>
      <c r="S60" s="17">
        <f t="shared" si="37"/>
        <v>2.0537965874942223</v>
      </c>
      <c r="T60" s="54">
        <f t="shared" si="37"/>
        <v>0.9720183575109049</v>
      </c>
    </row>
    <row r="61" spans="1:20" ht="9.75">
      <c r="A61" s="49" t="s">
        <v>103</v>
      </c>
      <c r="B61" s="12">
        <f>IF(B7=0,0,(B178+B183)*100/B7)</f>
        <v>16.142856128127423</v>
      </c>
      <c r="C61" s="12">
        <f aca="true" t="shared" si="38" ref="C61:T61">IF(C7=0,0,(C178+C183)*100/C7)</f>
        <v>20.731929447532053</v>
      </c>
      <c r="D61" s="12">
        <f t="shared" si="38"/>
        <v>15.393390180488408</v>
      </c>
      <c r="E61" s="12">
        <f t="shared" si="38"/>
        <v>12.742876107590162</v>
      </c>
      <c r="F61" s="12">
        <f t="shared" si="38"/>
        <v>7.843994490196366</v>
      </c>
      <c r="G61" s="12">
        <f t="shared" si="38"/>
        <v>10.151720919146952</v>
      </c>
      <c r="H61" s="12">
        <f t="shared" si="38"/>
        <v>6.509778647982687</v>
      </c>
      <c r="I61" s="12">
        <f t="shared" si="38"/>
        <v>15.74140704843777</v>
      </c>
      <c r="J61" s="12">
        <f t="shared" si="38"/>
        <v>37.05307262569833</v>
      </c>
      <c r="K61" s="12">
        <f t="shared" si="38"/>
        <v>10.836646286710689</v>
      </c>
      <c r="L61" s="12">
        <f t="shared" si="38"/>
        <v>12.00406558633442</v>
      </c>
      <c r="M61" s="12">
        <f t="shared" si="38"/>
        <v>10.320357758127084</v>
      </c>
      <c r="N61" s="12">
        <f t="shared" si="38"/>
        <v>32.201662615924576</v>
      </c>
      <c r="O61" s="12">
        <f t="shared" si="38"/>
        <v>8.18532342620305</v>
      </c>
      <c r="P61" s="12">
        <f t="shared" si="38"/>
        <v>11.445433360006218</v>
      </c>
      <c r="Q61" s="12">
        <f t="shared" si="38"/>
        <v>4.622708809454203</v>
      </c>
      <c r="R61" s="12">
        <f t="shared" si="38"/>
        <v>13.825658548357731</v>
      </c>
      <c r="S61" s="12">
        <f t="shared" si="38"/>
        <v>12.226905958672544</v>
      </c>
      <c r="T61" s="50">
        <f t="shared" si="38"/>
        <v>14.532516649216408</v>
      </c>
    </row>
    <row r="62" spans="1:20" ht="9.75">
      <c r="A62" s="49" t="s">
        <v>104</v>
      </c>
      <c r="B62" s="17">
        <f>IF(+(B182+B195)=0,0,+(B7-B165)/(B182+B195))</f>
        <v>38.35211952793849</v>
      </c>
      <c r="C62" s="17">
        <f aca="true" t="shared" si="39" ref="C62:T62">IF(+(C182+C195)=0,0,+(C7-C165)/(C182+C195))</f>
        <v>37.17515658634149</v>
      </c>
      <c r="D62" s="17">
        <f t="shared" si="39"/>
        <v>9.129017521032138</v>
      </c>
      <c r="E62" s="17">
        <f t="shared" si="39"/>
        <v>15.350610447358484</v>
      </c>
      <c r="F62" s="17">
        <f t="shared" si="39"/>
        <v>64.96628212424434</v>
      </c>
      <c r="G62" s="17">
        <f t="shared" si="39"/>
        <v>17.39453781723468</v>
      </c>
      <c r="H62" s="17">
        <f t="shared" si="39"/>
        <v>38.8476285499897</v>
      </c>
      <c r="I62" s="17">
        <f t="shared" si="39"/>
        <v>31.021785187797594</v>
      </c>
      <c r="J62" s="17">
        <f t="shared" si="39"/>
        <v>77.16553784860558</v>
      </c>
      <c r="K62" s="17">
        <f t="shared" si="39"/>
        <v>14.563588420446303</v>
      </c>
      <c r="L62" s="17">
        <f t="shared" si="39"/>
        <v>13.191360693431127</v>
      </c>
      <c r="M62" s="17">
        <f t="shared" si="39"/>
        <v>18.981915919108175</v>
      </c>
      <c r="N62" s="17">
        <f t="shared" si="39"/>
        <v>33.48790127055823</v>
      </c>
      <c r="O62" s="17">
        <f t="shared" si="39"/>
        <v>13.51065892873893</v>
      </c>
      <c r="P62" s="17">
        <f t="shared" si="39"/>
        <v>11.470022486545343</v>
      </c>
      <c r="Q62" s="17">
        <f t="shared" si="39"/>
        <v>30.069416804834038</v>
      </c>
      <c r="R62" s="17">
        <f t="shared" si="39"/>
        <v>20.900238007328678</v>
      </c>
      <c r="S62" s="17">
        <f t="shared" si="39"/>
        <v>25.23298660163537</v>
      </c>
      <c r="T62" s="54">
        <f t="shared" si="39"/>
        <v>12.576734230811898</v>
      </c>
    </row>
    <row r="63" spans="1:20" ht="9.75">
      <c r="A63" s="40" t="s">
        <v>105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41"/>
    </row>
    <row r="64" spans="1:20" ht="9.75">
      <c r="A64" s="42" t="s">
        <v>106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46"/>
    </row>
    <row r="65" spans="1:20" ht="9.75">
      <c r="A65" s="40" t="s">
        <v>107</v>
      </c>
      <c r="B65" s="7">
        <v>140951761</v>
      </c>
      <c r="C65" s="7">
        <v>252999356</v>
      </c>
      <c r="D65" s="7">
        <v>284367938</v>
      </c>
      <c r="E65" s="7">
        <v>186918584</v>
      </c>
      <c r="F65" s="7">
        <v>0</v>
      </c>
      <c r="G65" s="7">
        <v>266147628</v>
      </c>
      <c r="H65" s="7">
        <v>100051000</v>
      </c>
      <c r="I65" s="7">
        <v>76207810</v>
      </c>
      <c r="J65" s="7">
        <v>205758000</v>
      </c>
      <c r="K65" s="7">
        <v>99764700</v>
      </c>
      <c r="L65" s="7">
        <v>115641766</v>
      </c>
      <c r="M65" s="7">
        <v>164373655</v>
      </c>
      <c r="N65" s="7">
        <v>85500000</v>
      </c>
      <c r="O65" s="7">
        <v>780693000</v>
      </c>
      <c r="P65" s="7">
        <v>363557001</v>
      </c>
      <c r="Q65" s="7">
        <v>147729995</v>
      </c>
      <c r="R65" s="7">
        <v>303820097</v>
      </c>
      <c r="S65" s="7">
        <v>195327544</v>
      </c>
      <c r="T65" s="44">
        <v>204068400</v>
      </c>
    </row>
    <row r="66" spans="1:20" ht="9.75">
      <c r="A66" s="49" t="s">
        <v>108</v>
      </c>
      <c r="B66" s="16">
        <v>44820922</v>
      </c>
      <c r="C66" s="16">
        <v>33045000</v>
      </c>
      <c r="D66" s="16">
        <v>129469565</v>
      </c>
      <c r="E66" s="16">
        <v>47250000</v>
      </c>
      <c r="F66" s="16">
        <v>0</v>
      </c>
      <c r="G66" s="16">
        <v>49412110</v>
      </c>
      <c r="H66" s="16">
        <v>18320000</v>
      </c>
      <c r="I66" s="16">
        <v>24916500</v>
      </c>
      <c r="J66" s="16">
        <v>4758000</v>
      </c>
      <c r="K66" s="16">
        <v>12912200</v>
      </c>
      <c r="L66" s="16">
        <v>25000000</v>
      </c>
      <c r="M66" s="16">
        <v>53740920</v>
      </c>
      <c r="N66" s="16">
        <v>0</v>
      </c>
      <c r="O66" s="16">
        <v>69070000</v>
      </c>
      <c r="P66" s="16">
        <v>66238000</v>
      </c>
      <c r="Q66" s="16">
        <v>53997000</v>
      </c>
      <c r="R66" s="16">
        <v>84900000</v>
      </c>
      <c r="S66" s="16">
        <v>77322424</v>
      </c>
      <c r="T66" s="53">
        <v>85472000</v>
      </c>
    </row>
    <row r="67" spans="1:20" ht="9.75">
      <c r="A67" s="49" t="s">
        <v>109</v>
      </c>
      <c r="B67" s="16">
        <v>62669408</v>
      </c>
      <c r="C67" s="16">
        <v>150075025</v>
      </c>
      <c r="D67" s="16">
        <v>105282100</v>
      </c>
      <c r="E67" s="16">
        <v>60693458</v>
      </c>
      <c r="F67" s="16">
        <v>0</v>
      </c>
      <c r="G67" s="16">
        <v>63862491</v>
      </c>
      <c r="H67" s="16">
        <v>22131000</v>
      </c>
      <c r="I67" s="16">
        <v>45386000</v>
      </c>
      <c r="J67" s="16">
        <v>157000000</v>
      </c>
      <c r="K67" s="16">
        <v>86852500</v>
      </c>
      <c r="L67" s="16">
        <v>41885000</v>
      </c>
      <c r="M67" s="16">
        <v>66471583</v>
      </c>
      <c r="N67" s="16">
        <v>85500000</v>
      </c>
      <c r="O67" s="16">
        <v>300703120</v>
      </c>
      <c r="P67" s="16">
        <v>147141232</v>
      </c>
      <c r="Q67" s="16">
        <v>55932140</v>
      </c>
      <c r="R67" s="16">
        <v>66850000</v>
      </c>
      <c r="S67" s="16">
        <v>44243120</v>
      </c>
      <c r="T67" s="53">
        <v>68773200</v>
      </c>
    </row>
    <row r="68" spans="1:20" ht="9.75">
      <c r="A68" s="49" t="s">
        <v>110</v>
      </c>
      <c r="B68" s="16">
        <v>33461431</v>
      </c>
      <c r="C68" s="16">
        <v>69879331</v>
      </c>
      <c r="D68" s="16">
        <v>46616273</v>
      </c>
      <c r="E68" s="16">
        <v>75975126</v>
      </c>
      <c r="F68" s="16">
        <v>0</v>
      </c>
      <c r="G68" s="16">
        <v>138709027</v>
      </c>
      <c r="H68" s="16">
        <v>49100000</v>
      </c>
      <c r="I68" s="16">
        <v>5905310</v>
      </c>
      <c r="J68" s="16">
        <v>44000000</v>
      </c>
      <c r="K68" s="16">
        <v>0</v>
      </c>
      <c r="L68" s="16">
        <v>20500000</v>
      </c>
      <c r="M68" s="16">
        <v>40311152</v>
      </c>
      <c r="N68" s="16">
        <v>0</v>
      </c>
      <c r="O68" s="16">
        <v>392319880</v>
      </c>
      <c r="P68" s="16">
        <v>142130786</v>
      </c>
      <c r="Q68" s="16">
        <v>37800855</v>
      </c>
      <c r="R68" s="16">
        <v>140585097</v>
      </c>
      <c r="S68" s="16">
        <v>50027000</v>
      </c>
      <c r="T68" s="53">
        <v>48123200</v>
      </c>
    </row>
    <row r="69" spans="1:20" ht="9.75">
      <c r="A69" s="49" t="s">
        <v>111</v>
      </c>
      <c r="B69" s="16">
        <v>0</v>
      </c>
      <c r="C69" s="16">
        <v>0</v>
      </c>
      <c r="D69" s="16">
        <v>3000000</v>
      </c>
      <c r="E69" s="16">
        <v>3000000</v>
      </c>
      <c r="F69" s="16">
        <v>0</v>
      </c>
      <c r="G69" s="16">
        <v>14164000</v>
      </c>
      <c r="H69" s="16">
        <v>10500000</v>
      </c>
      <c r="I69" s="16">
        <v>0</v>
      </c>
      <c r="J69" s="16">
        <v>0</v>
      </c>
      <c r="K69" s="16">
        <v>0</v>
      </c>
      <c r="L69" s="16">
        <v>28256766</v>
      </c>
      <c r="M69" s="16">
        <v>3850000</v>
      </c>
      <c r="N69" s="16">
        <v>0</v>
      </c>
      <c r="O69" s="16">
        <v>18600000</v>
      </c>
      <c r="P69" s="16">
        <v>8046983</v>
      </c>
      <c r="Q69" s="16">
        <v>0</v>
      </c>
      <c r="R69" s="16">
        <v>11485000</v>
      </c>
      <c r="S69" s="16">
        <v>23735000</v>
      </c>
      <c r="T69" s="53">
        <v>1700000</v>
      </c>
    </row>
    <row r="70" spans="1:20" ht="9.75">
      <c r="A70" s="40" t="s">
        <v>112</v>
      </c>
      <c r="B70" s="7">
        <v>18937789</v>
      </c>
      <c r="C70" s="7">
        <v>330578434</v>
      </c>
      <c r="D70" s="7">
        <v>61957971</v>
      </c>
      <c r="E70" s="7">
        <v>730000</v>
      </c>
      <c r="F70" s="7">
        <v>244612500</v>
      </c>
      <c r="G70" s="7">
        <v>123637301</v>
      </c>
      <c r="H70" s="7">
        <v>11896667</v>
      </c>
      <c r="I70" s="7">
        <v>31092690</v>
      </c>
      <c r="J70" s="7">
        <v>70000000</v>
      </c>
      <c r="K70" s="7">
        <v>21223279</v>
      </c>
      <c r="L70" s="7">
        <v>89075555</v>
      </c>
      <c r="M70" s="7">
        <v>269051795</v>
      </c>
      <c r="N70" s="7">
        <v>116435500</v>
      </c>
      <c r="O70" s="7">
        <v>755557001</v>
      </c>
      <c r="P70" s="7">
        <v>277321000</v>
      </c>
      <c r="Q70" s="7">
        <v>169746808</v>
      </c>
      <c r="R70" s="7">
        <v>89055000</v>
      </c>
      <c r="S70" s="7">
        <v>59796800</v>
      </c>
      <c r="T70" s="44">
        <v>137875700</v>
      </c>
    </row>
    <row r="71" spans="1:20" ht="9.75">
      <c r="A71" s="49" t="s">
        <v>113</v>
      </c>
      <c r="B71" s="16">
        <v>0</v>
      </c>
      <c r="C71" s="16">
        <v>70098451</v>
      </c>
      <c r="D71" s="16">
        <v>0</v>
      </c>
      <c r="E71" s="16">
        <v>150000</v>
      </c>
      <c r="F71" s="16">
        <v>244612500</v>
      </c>
      <c r="G71" s="16">
        <v>1618000</v>
      </c>
      <c r="H71" s="16">
        <v>0</v>
      </c>
      <c r="I71" s="16">
        <v>15592690</v>
      </c>
      <c r="J71" s="16">
        <v>0</v>
      </c>
      <c r="K71" s="16">
        <v>2235293</v>
      </c>
      <c r="L71" s="16">
        <v>19357282</v>
      </c>
      <c r="M71" s="16">
        <v>45257000</v>
      </c>
      <c r="N71" s="16">
        <v>0</v>
      </c>
      <c r="O71" s="16">
        <v>7000000</v>
      </c>
      <c r="P71" s="16">
        <v>26803000</v>
      </c>
      <c r="Q71" s="16">
        <v>5000000</v>
      </c>
      <c r="R71" s="16">
        <v>18780000</v>
      </c>
      <c r="S71" s="16">
        <v>7000</v>
      </c>
      <c r="T71" s="53">
        <v>3952500</v>
      </c>
    </row>
    <row r="72" spans="1:20" ht="9.75">
      <c r="A72" s="49" t="s">
        <v>114</v>
      </c>
      <c r="B72" s="16">
        <v>18937789</v>
      </c>
      <c r="C72" s="16">
        <v>260479983</v>
      </c>
      <c r="D72" s="16">
        <v>61957971</v>
      </c>
      <c r="E72" s="16">
        <v>0</v>
      </c>
      <c r="F72" s="16">
        <v>0</v>
      </c>
      <c r="G72" s="16">
        <v>122019301</v>
      </c>
      <c r="H72" s="16">
        <v>9916667</v>
      </c>
      <c r="I72" s="16">
        <v>15500000</v>
      </c>
      <c r="J72" s="16">
        <v>70000000</v>
      </c>
      <c r="K72" s="16">
        <v>18987986</v>
      </c>
      <c r="L72" s="16">
        <v>69718273</v>
      </c>
      <c r="M72" s="16">
        <v>221444795</v>
      </c>
      <c r="N72" s="16">
        <v>116435500</v>
      </c>
      <c r="O72" s="16">
        <v>748557001</v>
      </c>
      <c r="P72" s="16">
        <v>250518000</v>
      </c>
      <c r="Q72" s="16">
        <v>164746808</v>
      </c>
      <c r="R72" s="16">
        <v>68025000</v>
      </c>
      <c r="S72" s="16">
        <v>59789800</v>
      </c>
      <c r="T72" s="53">
        <v>133723200</v>
      </c>
    </row>
    <row r="73" spans="1:20" ht="9.75">
      <c r="A73" s="49" t="s">
        <v>115</v>
      </c>
      <c r="B73" s="16">
        <v>0</v>
      </c>
      <c r="C73" s="16">
        <v>0</v>
      </c>
      <c r="D73" s="16">
        <v>0</v>
      </c>
      <c r="E73" s="16">
        <v>580000</v>
      </c>
      <c r="F73" s="16">
        <v>0</v>
      </c>
      <c r="G73" s="16">
        <v>0</v>
      </c>
      <c r="H73" s="16">
        <v>1980000</v>
      </c>
      <c r="I73" s="16">
        <v>0</v>
      </c>
      <c r="J73" s="16">
        <v>0</v>
      </c>
      <c r="K73" s="16">
        <v>0</v>
      </c>
      <c r="L73" s="16">
        <v>0</v>
      </c>
      <c r="M73" s="16">
        <v>2350000</v>
      </c>
      <c r="N73" s="16">
        <v>0</v>
      </c>
      <c r="O73" s="16">
        <v>0</v>
      </c>
      <c r="P73" s="16">
        <v>0</v>
      </c>
      <c r="Q73" s="16">
        <v>0</v>
      </c>
      <c r="R73" s="16">
        <v>2250000</v>
      </c>
      <c r="S73" s="16">
        <v>0</v>
      </c>
      <c r="T73" s="53">
        <v>200000</v>
      </c>
    </row>
    <row r="74" spans="1:20" ht="9.75">
      <c r="A74" s="40" t="s">
        <v>116</v>
      </c>
      <c r="B74" s="7">
        <v>44500000</v>
      </c>
      <c r="C74" s="7">
        <v>0</v>
      </c>
      <c r="D74" s="7">
        <v>33888220</v>
      </c>
      <c r="E74" s="7">
        <v>22380000</v>
      </c>
      <c r="F74" s="7">
        <v>43000000</v>
      </c>
      <c r="G74" s="7">
        <v>11527000</v>
      </c>
      <c r="H74" s="7">
        <v>16000000</v>
      </c>
      <c r="I74" s="7">
        <v>630000</v>
      </c>
      <c r="J74" s="7">
        <v>0</v>
      </c>
      <c r="K74" s="7">
        <v>0</v>
      </c>
      <c r="L74" s="7">
        <v>32159081</v>
      </c>
      <c r="M74" s="7">
        <v>64442463</v>
      </c>
      <c r="N74" s="7">
        <v>1000000</v>
      </c>
      <c r="O74" s="7">
        <v>332907000</v>
      </c>
      <c r="P74" s="7">
        <v>17800000</v>
      </c>
      <c r="Q74" s="7">
        <v>7000000</v>
      </c>
      <c r="R74" s="7">
        <v>21165000</v>
      </c>
      <c r="S74" s="7">
        <v>80870400</v>
      </c>
      <c r="T74" s="44">
        <v>102236000</v>
      </c>
    </row>
    <row r="75" spans="1:20" ht="9.75">
      <c r="A75" s="40" t="s">
        <v>117</v>
      </c>
      <c r="B75" s="7">
        <v>16000000</v>
      </c>
      <c r="C75" s="7">
        <v>39409631</v>
      </c>
      <c r="D75" s="7">
        <v>73826237</v>
      </c>
      <c r="E75" s="7">
        <v>650000</v>
      </c>
      <c r="F75" s="7">
        <v>0</v>
      </c>
      <c r="G75" s="7">
        <v>27536236</v>
      </c>
      <c r="H75" s="7">
        <v>5500000</v>
      </c>
      <c r="I75" s="7">
        <v>24516000</v>
      </c>
      <c r="J75" s="7">
        <v>9500000</v>
      </c>
      <c r="K75" s="7">
        <v>42418021</v>
      </c>
      <c r="L75" s="7">
        <v>148862711</v>
      </c>
      <c r="M75" s="7">
        <v>68684357</v>
      </c>
      <c r="N75" s="7">
        <v>2640000</v>
      </c>
      <c r="O75" s="7">
        <v>43390000</v>
      </c>
      <c r="P75" s="7">
        <v>42164453</v>
      </c>
      <c r="Q75" s="7">
        <v>4764727</v>
      </c>
      <c r="R75" s="7">
        <v>113980654</v>
      </c>
      <c r="S75" s="7">
        <v>37277800</v>
      </c>
      <c r="T75" s="44">
        <v>80980700</v>
      </c>
    </row>
    <row r="76" spans="1:20" ht="9.75">
      <c r="A76" s="40" t="s">
        <v>118</v>
      </c>
      <c r="B76" s="7">
        <v>0</v>
      </c>
      <c r="C76" s="7">
        <v>7604885</v>
      </c>
      <c r="D76" s="7">
        <v>0</v>
      </c>
      <c r="E76" s="7">
        <v>31133755</v>
      </c>
      <c r="F76" s="7">
        <v>0</v>
      </c>
      <c r="G76" s="7">
        <v>262500</v>
      </c>
      <c r="H76" s="7">
        <v>0</v>
      </c>
      <c r="I76" s="7">
        <v>0</v>
      </c>
      <c r="J76" s="7">
        <v>0</v>
      </c>
      <c r="K76" s="7">
        <v>0</v>
      </c>
      <c r="L76" s="7">
        <v>1000000</v>
      </c>
      <c r="M76" s="7">
        <v>4829876</v>
      </c>
      <c r="N76" s="7">
        <v>0</v>
      </c>
      <c r="O76" s="7">
        <v>0</v>
      </c>
      <c r="P76" s="7">
        <v>128650000</v>
      </c>
      <c r="Q76" s="7">
        <v>4000000</v>
      </c>
      <c r="R76" s="7">
        <v>20000</v>
      </c>
      <c r="S76" s="7">
        <v>1137000</v>
      </c>
      <c r="T76" s="44">
        <v>0</v>
      </c>
    </row>
    <row r="77" spans="1:20" ht="9.75">
      <c r="A77" s="40" t="s">
        <v>119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41"/>
    </row>
    <row r="78" spans="1:20" ht="9.75">
      <c r="A78" s="42" t="s">
        <v>107</v>
      </c>
      <c r="B78" s="18">
        <f>IF(B42=0,0,B65*100/B42)</f>
        <v>63.95573701203165</v>
      </c>
      <c r="C78" s="18">
        <f aca="true" t="shared" si="40" ref="C78:T78">IF(C42=0,0,C65*100/C42)</f>
        <v>40.12090753292509</v>
      </c>
      <c r="D78" s="18">
        <f t="shared" si="40"/>
        <v>62.63054109158215</v>
      </c>
      <c r="E78" s="18">
        <f t="shared" si="40"/>
        <v>77.29902649839552</v>
      </c>
      <c r="F78" s="18">
        <f t="shared" si="40"/>
        <v>0</v>
      </c>
      <c r="G78" s="18">
        <f t="shared" si="40"/>
        <v>62.02307463041031</v>
      </c>
      <c r="H78" s="18">
        <f t="shared" si="40"/>
        <v>74.97395964217193</v>
      </c>
      <c r="I78" s="18">
        <f t="shared" si="40"/>
        <v>57.53856085287267</v>
      </c>
      <c r="J78" s="18">
        <f t="shared" si="40"/>
        <v>72.13049239635698</v>
      </c>
      <c r="K78" s="18">
        <f t="shared" si="40"/>
        <v>61.0532660979401</v>
      </c>
      <c r="L78" s="18">
        <f t="shared" si="40"/>
        <v>29.901750847734917</v>
      </c>
      <c r="M78" s="18">
        <f t="shared" si="40"/>
        <v>28.767726844583624</v>
      </c>
      <c r="N78" s="18">
        <f t="shared" si="40"/>
        <v>41.59055918628436</v>
      </c>
      <c r="O78" s="18">
        <f t="shared" si="40"/>
        <v>40.819545851255135</v>
      </c>
      <c r="P78" s="18">
        <f t="shared" si="40"/>
        <v>43.82884970765509</v>
      </c>
      <c r="Q78" s="18">
        <f t="shared" si="40"/>
        <v>44.33120775792861</v>
      </c>
      <c r="R78" s="18">
        <f t="shared" si="40"/>
        <v>57.53724431772123</v>
      </c>
      <c r="S78" s="18">
        <f t="shared" si="40"/>
        <v>52.16948850000469</v>
      </c>
      <c r="T78" s="55">
        <f t="shared" si="40"/>
        <v>38.85826969568178</v>
      </c>
    </row>
    <row r="79" spans="1:20" ht="9.75">
      <c r="A79" s="49" t="s">
        <v>120</v>
      </c>
      <c r="B79" s="12">
        <f>IF(B42=0,0,B66*100/B42)</f>
        <v>20.337135767099664</v>
      </c>
      <c r="C79" s="12">
        <f aca="true" t="shared" si="41" ref="C79:T79">IF(C42=0,0,C66*100/C42)</f>
        <v>5.240311320893281</v>
      </c>
      <c r="D79" s="12">
        <f t="shared" si="41"/>
        <v>28.51499000861963</v>
      </c>
      <c r="E79" s="12">
        <f t="shared" si="41"/>
        <v>19.53994580896883</v>
      </c>
      <c r="F79" s="12">
        <f t="shared" si="41"/>
        <v>0</v>
      </c>
      <c r="G79" s="12">
        <f t="shared" si="41"/>
        <v>11.515003944262256</v>
      </c>
      <c r="H79" s="12">
        <f t="shared" si="41"/>
        <v>13.728228010160716</v>
      </c>
      <c r="I79" s="12">
        <f t="shared" si="41"/>
        <v>18.812501651610273</v>
      </c>
      <c r="J79" s="12">
        <f t="shared" si="41"/>
        <v>1.6679637380897292</v>
      </c>
      <c r="K79" s="12">
        <f t="shared" si="41"/>
        <v>7.901913026449457</v>
      </c>
      <c r="L79" s="12">
        <f t="shared" si="41"/>
        <v>6.46430608119019</v>
      </c>
      <c r="M79" s="12">
        <f t="shared" si="41"/>
        <v>9.40542513906271</v>
      </c>
      <c r="N79" s="12">
        <f t="shared" si="41"/>
        <v>0</v>
      </c>
      <c r="O79" s="12">
        <f t="shared" si="41"/>
        <v>3.611414514983729</v>
      </c>
      <c r="P79" s="12">
        <f t="shared" si="41"/>
        <v>7.98536498802194</v>
      </c>
      <c r="Q79" s="12">
        <f t="shared" si="41"/>
        <v>16.20356262318205</v>
      </c>
      <c r="R79" s="12">
        <f t="shared" si="41"/>
        <v>16.07830453221971</v>
      </c>
      <c r="S79" s="12">
        <f t="shared" si="41"/>
        <v>20.651830392443202</v>
      </c>
      <c r="T79" s="50">
        <f t="shared" si="41"/>
        <v>16.27539603108229</v>
      </c>
    </row>
    <row r="80" spans="1:20" ht="9.75">
      <c r="A80" s="49" t="s">
        <v>121</v>
      </c>
      <c r="B80" s="12">
        <f>IF(B42=0,0,B67*100/B42)</f>
        <v>28.4357438907607</v>
      </c>
      <c r="C80" s="12">
        <f aca="true" t="shared" si="42" ref="C80:T80">IF(C42=0,0,C67*100/C42)</f>
        <v>23.799057421420553</v>
      </c>
      <c r="D80" s="12">
        <f t="shared" si="42"/>
        <v>23.18782819411259</v>
      </c>
      <c r="E80" s="12">
        <f t="shared" si="42"/>
        <v>25.099404873628057</v>
      </c>
      <c r="F80" s="12">
        <f t="shared" si="42"/>
        <v>0</v>
      </c>
      <c r="G80" s="12">
        <f t="shared" si="42"/>
        <v>14.88252243742299</v>
      </c>
      <c r="H80" s="12">
        <f t="shared" si="42"/>
        <v>16.584029153540765</v>
      </c>
      <c r="I80" s="12">
        <f t="shared" si="42"/>
        <v>34.26742118515778</v>
      </c>
      <c r="J80" s="12">
        <f t="shared" si="42"/>
        <v>55.03789551914407</v>
      </c>
      <c r="K80" s="12">
        <f t="shared" si="42"/>
        <v>53.15135307149064</v>
      </c>
      <c r="L80" s="12">
        <f t="shared" si="42"/>
        <v>10.830298408426044</v>
      </c>
      <c r="M80" s="12">
        <f t="shared" si="42"/>
        <v>11.63347218063058</v>
      </c>
      <c r="N80" s="12">
        <f t="shared" si="42"/>
        <v>41.59055918628436</v>
      </c>
      <c r="O80" s="12">
        <f t="shared" si="42"/>
        <v>15.722652559271665</v>
      </c>
      <c r="P80" s="12">
        <f t="shared" si="42"/>
        <v>17.73870651751583</v>
      </c>
      <c r="Q80" s="12">
        <f t="shared" si="42"/>
        <v>16.7842645543009</v>
      </c>
      <c r="R80" s="12">
        <f t="shared" si="42"/>
        <v>12.660007750045791</v>
      </c>
      <c r="S80" s="12">
        <f t="shared" si="42"/>
        <v>11.816771422899413</v>
      </c>
      <c r="T80" s="50">
        <f t="shared" si="42"/>
        <v>13.095646133527103</v>
      </c>
    </row>
    <row r="81" spans="1:20" ht="9.75">
      <c r="A81" s="49" t="s">
        <v>122</v>
      </c>
      <c r="B81" s="12">
        <f>IF(B42=0,0,B68*100/B42)</f>
        <v>15.182857354171285</v>
      </c>
      <c r="C81" s="12">
        <f aca="true" t="shared" si="43" ref="C81:T81">IF(C42=0,0,C68*100/C42)</f>
        <v>11.081538790611251</v>
      </c>
      <c r="D81" s="12">
        <f t="shared" si="43"/>
        <v>10.266988684437806</v>
      </c>
      <c r="E81" s="12">
        <f t="shared" si="43"/>
        <v>31.4190443358641</v>
      </c>
      <c r="F81" s="12">
        <f t="shared" si="43"/>
        <v>0</v>
      </c>
      <c r="G81" s="12">
        <f t="shared" si="43"/>
        <v>32.32476801759285</v>
      </c>
      <c r="H81" s="12">
        <f t="shared" si="43"/>
        <v>36.79344952504864</v>
      </c>
      <c r="I81" s="12">
        <f t="shared" si="43"/>
        <v>4.458638016104616</v>
      </c>
      <c r="J81" s="12">
        <f t="shared" si="43"/>
        <v>15.42463313912318</v>
      </c>
      <c r="K81" s="12">
        <f t="shared" si="43"/>
        <v>0</v>
      </c>
      <c r="L81" s="12">
        <f t="shared" si="43"/>
        <v>5.300730986575956</v>
      </c>
      <c r="M81" s="12">
        <f t="shared" si="43"/>
        <v>7.055024781960898</v>
      </c>
      <c r="N81" s="12">
        <f t="shared" si="43"/>
        <v>0</v>
      </c>
      <c r="O81" s="12">
        <f t="shared" si="43"/>
        <v>20.51295365786412</v>
      </c>
      <c r="P81" s="12">
        <f t="shared" si="43"/>
        <v>17.13466895504754</v>
      </c>
      <c r="Q81" s="12">
        <f t="shared" si="43"/>
        <v>11.343380580445661</v>
      </c>
      <c r="R81" s="12">
        <f t="shared" si="43"/>
        <v>26.62391050951293</v>
      </c>
      <c r="S81" s="12">
        <f t="shared" si="43"/>
        <v>13.361571787283285</v>
      </c>
      <c r="T81" s="50">
        <f t="shared" si="43"/>
        <v>9.163517155126582</v>
      </c>
    </row>
    <row r="82" spans="1:20" ht="9.75">
      <c r="A82" s="49" t="s">
        <v>123</v>
      </c>
      <c r="B82" s="12">
        <f>IF(B42=0,0,B69*100/B42)</f>
        <v>0</v>
      </c>
      <c r="C82" s="12">
        <f aca="true" t="shared" si="44" ref="C82:T82">IF(C42=0,0,C69*100/C42)</f>
        <v>0</v>
      </c>
      <c r="D82" s="12">
        <f t="shared" si="44"/>
        <v>0.6607342044121249</v>
      </c>
      <c r="E82" s="12">
        <f t="shared" si="44"/>
        <v>1.2406314799345288</v>
      </c>
      <c r="F82" s="12">
        <f t="shared" si="44"/>
        <v>0</v>
      </c>
      <c r="G82" s="12">
        <f t="shared" si="44"/>
        <v>3.3007802311322187</v>
      </c>
      <c r="H82" s="12">
        <f t="shared" si="44"/>
        <v>7.868252953421808</v>
      </c>
      <c r="I82" s="12">
        <f t="shared" si="44"/>
        <v>0</v>
      </c>
      <c r="J82" s="12">
        <f t="shared" si="44"/>
        <v>0</v>
      </c>
      <c r="K82" s="12">
        <f t="shared" si="44"/>
        <v>0</v>
      </c>
      <c r="L82" s="12">
        <f t="shared" si="44"/>
        <v>7.306415371542728</v>
      </c>
      <c r="M82" s="12">
        <f t="shared" si="44"/>
        <v>0.6738047429294369</v>
      </c>
      <c r="N82" s="12">
        <f t="shared" si="44"/>
        <v>0</v>
      </c>
      <c r="O82" s="12">
        <f t="shared" si="44"/>
        <v>0.9725251191356212</v>
      </c>
      <c r="P82" s="12">
        <f t="shared" si="44"/>
        <v>0.9701092470697751</v>
      </c>
      <c r="Q82" s="12">
        <f t="shared" si="44"/>
        <v>0</v>
      </c>
      <c r="R82" s="12">
        <f t="shared" si="44"/>
        <v>2.175021525942796</v>
      </c>
      <c r="S82" s="12">
        <f t="shared" si="44"/>
        <v>6.339314897378792</v>
      </c>
      <c r="T82" s="50">
        <f t="shared" si="44"/>
        <v>0.32371037594580554</v>
      </c>
    </row>
    <row r="83" spans="1:20" ht="9.75">
      <c r="A83" s="40" t="s">
        <v>112</v>
      </c>
      <c r="B83" s="19">
        <f>IF(B42=0,0,B70*100/B42)</f>
        <v>8.592870669230914</v>
      </c>
      <c r="C83" s="19">
        <f aca="true" t="shared" si="45" ref="C83:T83">IF(C42=0,0,C70*100/C42)</f>
        <v>52.42348040954372</v>
      </c>
      <c r="D83" s="19">
        <f t="shared" si="45"/>
        <v>13.645916891891503</v>
      </c>
      <c r="E83" s="19">
        <f t="shared" si="45"/>
        <v>0.3018869934507354</v>
      </c>
      <c r="F83" s="19">
        <f t="shared" si="45"/>
        <v>85.04932852362118</v>
      </c>
      <c r="G83" s="19">
        <f t="shared" si="45"/>
        <v>28.81245121232305</v>
      </c>
      <c r="H83" s="19">
        <f t="shared" si="45"/>
        <v>8.91485573891674</v>
      </c>
      <c r="I83" s="19">
        <f t="shared" si="45"/>
        <v>23.47565998346502</v>
      </c>
      <c r="J83" s="19">
        <f t="shared" si="45"/>
        <v>24.539189084968694</v>
      </c>
      <c r="K83" s="19">
        <f t="shared" si="45"/>
        <v>12.988065921691982</v>
      </c>
      <c r="L83" s="19">
        <f t="shared" si="45"/>
        <v>23.03246607487565</v>
      </c>
      <c r="M83" s="19">
        <f t="shared" si="45"/>
        <v>47.087889757059365</v>
      </c>
      <c r="N83" s="19">
        <f t="shared" si="45"/>
        <v>56.638801802744005</v>
      </c>
      <c r="O83" s="19">
        <f t="shared" si="45"/>
        <v>39.50527754899342</v>
      </c>
      <c r="P83" s="19">
        <f t="shared" si="45"/>
        <v>33.432612757680374</v>
      </c>
      <c r="Q83" s="19">
        <f t="shared" si="45"/>
        <v>50.93807125420412</v>
      </c>
      <c r="R83" s="19">
        <f t="shared" si="45"/>
        <v>16.865175619750605</v>
      </c>
      <c r="S83" s="19">
        <f t="shared" si="45"/>
        <v>15.970960398381298</v>
      </c>
      <c r="T83" s="56">
        <f t="shared" si="45"/>
        <v>26.25399687105359</v>
      </c>
    </row>
    <row r="84" spans="1:20" ht="9.75">
      <c r="A84" s="49" t="s">
        <v>124</v>
      </c>
      <c r="B84" s="12">
        <f>IF(B42=0,0,B71*100/B42)</f>
        <v>0</v>
      </c>
      <c r="C84" s="12">
        <f aca="true" t="shared" si="46" ref="C84:T84">IF(C42=0,0,C71*100/C42)</f>
        <v>11.116287073759507</v>
      </c>
      <c r="D84" s="12">
        <f t="shared" si="46"/>
        <v>0</v>
      </c>
      <c r="E84" s="12">
        <f t="shared" si="46"/>
        <v>0.062031573996726444</v>
      </c>
      <c r="F84" s="12">
        <f t="shared" si="46"/>
        <v>85.04932852362118</v>
      </c>
      <c r="G84" s="12">
        <f t="shared" si="46"/>
        <v>0.37705891089889365</v>
      </c>
      <c r="H84" s="12">
        <f t="shared" si="46"/>
        <v>0</v>
      </c>
      <c r="I84" s="12">
        <f t="shared" si="46"/>
        <v>11.772821478861276</v>
      </c>
      <c r="J84" s="12">
        <f t="shared" si="46"/>
        <v>0</v>
      </c>
      <c r="K84" s="12">
        <f t="shared" si="46"/>
        <v>1.3679381418062984</v>
      </c>
      <c r="L84" s="12">
        <f t="shared" si="46"/>
        <v>5.005255829916536</v>
      </c>
      <c r="M84" s="12">
        <f t="shared" si="46"/>
        <v>7.920618506690267</v>
      </c>
      <c r="N84" s="12">
        <f t="shared" si="46"/>
        <v>0</v>
      </c>
      <c r="O84" s="12">
        <f t="shared" si="46"/>
        <v>0.366004077094051</v>
      </c>
      <c r="P84" s="12">
        <f t="shared" si="46"/>
        <v>3.231253023550712</v>
      </c>
      <c r="Q84" s="12">
        <f t="shared" si="46"/>
        <v>1.5004132288073457</v>
      </c>
      <c r="R84" s="12">
        <f t="shared" si="46"/>
        <v>3.5565436880457737</v>
      </c>
      <c r="S84" s="12">
        <f t="shared" si="46"/>
        <v>0.0018696104605709517</v>
      </c>
      <c r="T84" s="50">
        <f t="shared" si="46"/>
        <v>0.7526266240739979</v>
      </c>
    </row>
    <row r="85" spans="1:20" ht="9.75">
      <c r="A85" s="49" t="s">
        <v>125</v>
      </c>
      <c r="B85" s="12">
        <f>IF(B42=0,0,B72*100/B42)</f>
        <v>8.592870669230914</v>
      </c>
      <c r="C85" s="12">
        <f aca="true" t="shared" si="47" ref="C85:T85">IF(C42=0,0,C72*100/C42)</f>
        <v>41.30719333578421</v>
      </c>
      <c r="D85" s="12">
        <f t="shared" si="47"/>
        <v>13.645916891891503</v>
      </c>
      <c r="E85" s="12">
        <f t="shared" si="47"/>
        <v>0</v>
      </c>
      <c r="F85" s="12">
        <f t="shared" si="47"/>
        <v>0</v>
      </c>
      <c r="G85" s="12">
        <f t="shared" si="47"/>
        <v>28.435392301424155</v>
      </c>
      <c r="H85" s="12">
        <f t="shared" si="47"/>
        <v>7.431128039128627</v>
      </c>
      <c r="I85" s="12">
        <f t="shared" si="47"/>
        <v>11.702838504603745</v>
      </c>
      <c r="J85" s="12">
        <f t="shared" si="47"/>
        <v>24.539189084968694</v>
      </c>
      <c r="K85" s="12">
        <f t="shared" si="47"/>
        <v>11.620127779885683</v>
      </c>
      <c r="L85" s="12">
        <f t="shared" si="47"/>
        <v>18.027210244959115</v>
      </c>
      <c r="M85" s="12">
        <f t="shared" si="47"/>
        <v>38.75598783585373</v>
      </c>
      <c r="N85" s="12">
        <f t="shared" si="47"/>
        <v>56.638801802744005</v>
      </c>
      <c r="O85" s="12">
        <f t="shared" si="47"/>
        <v>39.13927347189937</v>
      </c>
      <c r="P85" s="12">
        <f t="shared" si="47"/>
        <v>30.20135973412966</v>
      </c>
      <c r="Q85" s="12">
        <f t="shared" si="47"/>
        <v>49.43765802539677</v>
      </c>
      <c r="R85" s="12">
        <f t="shared" si="47"/>
        <v>12.882528454702543</v>
      </c>
      <c r="S85" s="12">
        <f t="shared" si="47"/>
        <v>15.969090787920727</v>
      </c>
      <c r="T85" s="50">
        <f t="shared" si="47"/>
        <v>25.46328667333891</v>
      </c>
    </row>
    <row r="86" spans="1:20" ht="9.75">
      <c r="A86" s="49" t="s">
        <v>126</v>
      </c>
      <c r="B86" s="12">
        <f>IF(B42=0,0,B73*100/B42)</f>
        <v>0</v>
      </c>
      <c r="C86" s="12">
        <f aca="true" t="shared" si="48" ref="C86:T86">IF(C42=0,0,C73*100/C42)</f>
        <v>0</v>
      </c>
      <c r="D86" s="12">
        <f t="shared" si="48"/>
        <v>0</v>
      </c>
      <c r="E86" s="12">
        <f t="shared" si="48"/>
        <v>0.23985541945400893</v>
      </c>
      <c r="F86" s="12">
        <f t="shared" si="48"/>
        <v>0</v>
      </c>
      <c r="G86" s="12">
        <f t="shared" si="48"/>
        <v>0</v>
      </c>
      <c r="H86" s="12">
        <f t="shared" si="48"/>
        <v>1.4837276997881124</v>
      </c>
      <c r="I86" s="12">
        <f t="shared" si="48"/>
        <v>0</v>
      </c>
      <c r="J86" s="12">
        <f t="shared" si="48"/>
        <v>0</v>
      </c>
      <c r="K86" s="12">
        <f t="shared" si="48"/>
        <v>0</v>
      </c>
      <c r="L86" s="12">
        <f t="shared" si="48"/>
        <v>0</v>
      </c>
      <c r="M86" s="12">
        <f t="shared" si="48"/>
        <v>0.4112834145153706</v>
      </c>
      <c r="N86" s="12">
        <f t="shared" si="48"/>
        <v>0</v>
      </c>
      <c r="O86" s="12">
        <f t="shared" si="48"/>
        <v>0</v>
      </c>
      <c r="P86" s="12">
        <f t="shared" si="48"/>
        <v>0</v>
      </c>
      <c r="Q86" s="12">
        <f t="shared" si="48"/>
        <v>0</v>
      </c>
      <c r="R86" s="12">
        <f t="shared" si="48"/>
        <v>0.4261034770022892</v>
      </c>
      <c r="S86" s="12">
        <f t="shared" si="48"/>
        <v>0</v>
      </c>
      <c r="T86" s="50">
        <f t="shared" si="48"/>
        <v>0.03808357364068301</v>
      </c>
    </row>
    <row r="87" spans="1:20" ht="9.75">
      <c r="A87" s="40" t="s">
        <v>116</v>
      </c>
      <c r="B87" s="19">
        <f>IF(B42=0,0,B74*100/B42)</f>
        <v>20.191519969980426</v>
      </c>
      <c r="C87" s="19">
        <f aca="true" t="shared" si="49" ref="C87:T87">IF(C42=0,0,C74*100/C42)</f>
        <v>0</v>
      </c>
      <c r="D87" s="19">
        <f t="shared" si="49"/>
        <v>7.46370202688102</v>
      </c>
      <c r="E87" s="19">
        <f t="shared" si="49"/>
        <v>9.255110840311586</v>
      </c>
      <c r="F87" s="19">
        <f t="shared" si="49"/>
        <v>14.950671476378808</v>
      </c>
      <c r="G87" s="19">
        <f t="shared" si="49"/>
        <v>2.6862534400071367</v>
      </c>
      <c r="H87" s="19">
        <f t="shared" si="49"/>
        <v>11.989718786166565</v>
      </c>
      <c r="I87" s="19">
        <f t="shared" si="49"/>
        <v>0.4756637585742168</v>
      </c>
      <c r="J87" s="19">
        <f t="shared" si="49"/>
        <v>0</v>
      </c>
      <c r="K87" s="19">
        <f t="shared" si="49"/>
        <v>0</v>
      </c>
      <c r="L87" s="19">
        <f t="shared" si="49"/>
        <v>8.315445714951515</v>
      </c>
      <c r="M87" s="19">
        <f t="shared" si="49"/>
        <v>11.278347328689545</v>
      </c>
      <c r="N87" s="19">
        <f t="shared" si="49"/>
        <v>0.48643928872847203</v>
      </c>
      <c r="O87" s="19">
        <f t="shared" si="49"/>
        <v>17.406474184735604</v>
      </c>
      <c r="P87" s="19">
        <f t="shared" si="49"/>
        <v>2.145890527896231</v>
      </c>
      <c r="Q87" s="19">
        <f t="shared" si="49"/>
        <v>2.1005785203302842</v>
      </c>
      <c r="R87" s="19">
        <f t="shared" si="49"/>
        <v>4.0082133736682</v>
      </c>
      <c r="S87" s="19">
        <f t="shared" si="49"/>
        <v>21.599449398651014</v>
      </c>
      <c r="T87" s="56">
        <f t="shared" si="49"/>
        <v>19.467561173644338</v>
      </c>
    </row>
    <row r="88" spans="1:20" ht="9.75">
      <c r="A88" s="40" t="s">
        <v>117</v>
      </c>
      <c r="B88" s="19">
        <f>IF(B42=0,0,B75*100/B42)</f>
        <v>7.259872348757008</v>
      </c>
      <c r="C88" s="19">
        <f aca="true" t="shared" si="50" ref="C88:T88">IF(C42=0,0,C75*100/C42)</f>
        <v>6.249621288592126</v>
      </c>
      <c r="D88" s="19">
        <f t="shared" si="50"/>
        <v>16.259839989645325</v>
      </c>
      <c r="E88" s="19">
        <f t="shared" si="50"/>
        <v>0.26880348731914794</v>
      </c>
      <c r="F88" s="19">
        <f t="shared" si="50"/>
        <v>0</v>
      </c>
      <c r="G88" s="19">
        <f t="shared" si="50"/>
        <v>6.417047686288571</v>
      </c>
      <c r="H88" s="19">
        <f t="shared" si="50"/>
        <v>4.121465832744756</v>
      </c>
      <c r="I88" s="19">
        <f t="shared" si="50"/>
        <v>18.510115405088094</v>
      </c>
      <c r="J88" s="19">
        <f t="shared" si="50"/>
        <v>3.3303185186743227</v>
      </c>
      <c r="K88" s="19">
        <f t="shared" si="50"/>
        <v>25.958667980367917</v>
      </c>
      <c r="L88" s="19">
        <f t="shared" si="50"/>
        <v>38.49176511919031</v>
      </c>
      <c r="M88" s="19">
        <f t="shared" si="50"/>
        <v>12.020739093937317</v>
      </c>
      <c r="N88" s="19">
        <f t="shared" si="50"/>
        <v>1.284199722243166</v>
      </c>
      <c r="O88" s="19">
        <f t="shared" si="50"/>
        <v>2.268702415015839</v>
      </c>
      <c r="P88" s="19">
        <f t="shared" si="50"/>
        <v>5.083162938574484</v>
      </c>
      <c r="Q88" s="19">
        <f t="shared" si="50"/>
        <v>1.4298118844911076</v>
      </c>
      <c r="R88" s="19">
        <f t="shared" si="50"/>
        <v>21.585579102397723</v>
      </c>
      <c r="S88" s="19">
        <f t="shared" si="50"/>
        <v>9.956423546724546</v>
      </c>
      <c r="T88" s="56">
        <f t="shared" si="50"/>
        <v>15.420172259620292</v>
      </c>
    </row>
    <row r="89" spans="1:20" ht="9.75">
      <c r="A89" s="40" t="s">
        <v>118</v>
      </c>
      <c r="B89" s="19">
        <f>IF(B42=0,0,B76*100/B42)</f>
        <v>0</v>
      </c>
      <c r="C89" s="19">
        <f aca="true" t="shared" si="51" ref="C89:T89">IF(C42=0,0,C76*100/C42)</f>
        <v>1.2059907689390679</v>
      </c>
      <c r="D89" s="19">
        <f t="shared" si="51"/>
        <v>0</v>
      </c>
      <c r="E89" s="19">
        <f t="shared" si="51"/>
        <v>12.875172180523013</v>
      </c>
      <c r="F89" s="19">
        <f t="shared" si="51"/>
        <v>0</v>
      </c>
      <c r="G89" s="19">
        <f t="shared" si="51"/>
        <v>0.061173030970926814</v>
      </c>
      <c r="H89" s="19">
        <f t="shared" si="51"/>
        <v>0</v>
      </c>
      <c r="I89" s="19">
        <f t="shared" si="51"/>
        <v>0</v>
      </c>
      <c r="J89" s="19">
        <f t="shared" si="51"/>
        <v>0</v>
      </c>
      <c r="K89" s="19">
        <f t="shared" si="51"/>
        <v>0</v>
      </c>
      <c r="L89" s="19">
        <f t="shared" si="51"/>
        <v>0.2585722432476076</v>
      </c>
      <c r="M89" s="19">
        <f t="shared" si="51"/>
        <v>0.8452969757301447</v>
      </c>
      <c r="N89" s="19">
        <f t="shared" si="51"/>
        <v>0</v>
      </c>
      <c r="O89" s="19">
        <f t="shared" si="51"/>
        <v>0</v>
      </c>
      <c r="P89" s="19">
        <f t="shared" si="51"/>
        <v>15.509484068193826</v>
      </c>
      <c r="Q89" s="19">
        <f t="shared" si="51"/>
        <v>1.2003305830458766</v>
      </c>
      <c r="R89" s="19">
        <f t="shared" si="51"/>
        <v>0.0037875864622425705</v>
      </c>
      <c r="S89" s="19">
        <f t="shared" si="51"/>
        <v>0.3036781562384532</v>
      </c>
      <c r="T89" s="56">
        <f t="shared" si="51"/>
        <v>0</v>
      </c>
    </row>
    <row r="90" spans="1:20" ht="9.75">
      <c r="A90" s="42" t="s">
        <v>127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46"/>
    </row>
    <row r="91" spans="1:20" ht="9.75">
      <c r="A91" s="49" t="s">
        <v>128</v>
      </c>
      <c r="B91" s="16">
        <v>5029200550</v>
      </c>
      <c r="C91" s="16">
        <v>7965683099</v>
      </c>
      <c r="D91" s="16">
        <v>6080923547</v>
      </c>
      <c r="E91" s="16">
        <v>5479462816</v>
      </c>
      <c r="F91" s="16">
        <v>10391363300</v>
      </c>
      <c r="G91" s="16">
        <v>3084426496</v>
      </c>
      <c r="H91" s="16">
        <v>2111662652</v>
      </c>
      <c r="I91" s="16">
        <v>4325276000</v>
      </c>
      <c r="J91" s="16">
        <v>6108458265</v>
      </c>
      <c r="K91" s="16">
        <v>4517977000</v>
      </c>
      <c r="L91" s="16">
        <v>5795731160</v>
      </c>
      <c r="M91" s="16">
        <v>7486873560</v>
      </c>
      <c r="N91" s="16">
        <v>6840820418</v>
      </c>
      <c r="O91" s="16">
        <v>14877686806</v>
      </c>
      <c r="P91" s="16">
        <v>10400719000</v>
      </c>
      <c r="Q91" s="16">
        <v>1870185603</v>
      </c>
      <c r="R91" s="16">
        <v>5076612310</v>
      </c>
      <c r="S91" s="16">
        <v>6542580890</v>
      </c>
      <c r="T91" s="53">
        <v>5515085754</v>
      </c>
    </row>
    <row r="92" spans="1:20" ht="9.75">
      <c r="A92" s="49" t="s">
        <v>129</v>
      </c>
      <c r="B92" s="16">
        <v>39000000</v>
      </c>
      <c r="C92" s="16">
        <v>198764419</v>
      </c>
      <c r="D92" s="16">
        <v>302980807</v>
      </c>
      <c r="E92" s="16">
        <v>85336492</v>
      </c>
      <c r="F92" s="16">
        <v>137917140</v>
      </c>
      <c r="G92" s="16">
        <v>176610019</v>
      </c>
      <c r="H92" s="16">
        <v>0</v>
      </c>
      <c r="I92" s="16">
        <v>30386000</v>
      </c>
      <c r="J92" s="16">
        <v>0</v>
      </c>
      <c r="K92" s="16">
        <v>163406000</v>
      </c>
      <c r="L92" s="16">
        <v>101705065</v>
      </c>
      <c r="M92" s="16">
        <v>472908883</v>
      </c>
      <c r="N92" s="16">
        <v>66500000</v>
      </c>
      <c r="O92" s="16">
        <v>469222120</v>
      </c>
      <c r="P92" s="16">
        <v>327950232</v>
      </c>
      <c r="Q92" s="16">
        <v>216335107</v>
      </c>
      <c r="R92" s="16">
        <v>189395000</v>
      </c>
      <c r="S92" s="16">
        <v>151012420</v>
      </c>
      <c r="T92" s="53">
        <v>168368500</v>
      </c>
    </row>
    <row r="93" spans="1:20" ht="9.75">
      <c r="A93" s="49" t="s">
        <v>130</v>
      </c>
      <c r="B93" s="16">
        <v>153814920</v>
      </c>
      <c r="C93" s="16">
        <v>270415550</v>
      </c>
      <c r="D93" s="16">
        <v>251189788</v>
      </c>
      <c r="E93" s="16">
        <v>164098525</v>
      </c>
      <c r="F93" s="16">
        <v>139005967</v>
      </c>
      <c r="G93" s="16">
        <v>111717484</v>
      </c>
      <c r="H93" s="16">
        <v>141203698</v>
      </c>
      <c r="I93" s="16">
        <v>119358584</v>
      </c>
      <c r="J93" s="16">
        <v>101523160</v>
      </c>
      <c r="K93" s="16">
        <v>98354118</v>
      </c>
      <c r="L93" s="16">
        <v>95526991</v>
      </c>
      <c r="M93" s="16">
        <v>132542248</v>
      </c>
      <c r="N93" s="16">
        <v>68123030</v>
      </c>
      <c r="O93" s="16">
        <v>492286400</v>
      </c>
      <c r="P93" s="16">
        <v>244626856</v>
      </c>
      <c r="Q93" s="16">
        <v>141852820</v>
      </c>
      <c r="R93" s="16">
        <v>91426880</v>
      </c>
      <c r="S93" s="16">
        <v>88952003</v>
      </c>
      <c r="T93" s="53">
        <v>608208300</v>
      </c>
    </row>
    <row r="94" spans="1:20" ht="9.75">
      <c r="A94" s="49" t="s">
        <v>131</v>
      </c>
      <c r="B94" s="12">
        <f>IF(B178=0,0,B92*100/B178)</f>
        <v>9.1081273794034</v>
      </c>
      <c r="C94" s="12">
        <f aca="true" t="shared" si="52" ref="C94:T94">IF(C178=0,0,C92*100/C178)</f>
        <v>36.770300172211634</v>
      </c>
      <c r="D94" s="12">
        <f t="shared" si="52"/>
        <v>150.23358240102118</v>
      </c>
      <c r="E94" s="12">
        <f t="shared" si="52"/>
        <v>27.848136790710797</v>
      </c>
      <c r="F94" s="12">
        <f t="shared" si="52"/>
        <v>32.33609752600442</v>
      </c>
      <c r="G94" s="12">
        <f t="shared" si="52"/>
        <v>108.73083583824358</v>
      </c>
      <c r="H94" s="12">
        <f t="shared" si="52"/>
        <v>0</v>
      </c>
      <c r="I94" s="12">
        <f t="shared" si="52"/>
        <v>12.76017555340847</v>
      </c>
      <c r="J94" s="12">
        <f t="shared" si="52"/>
        <v>0</v>
      </c>
      <c r="K94" s="12">
        <f t="shared" si="52"/>
        <v>120.1514705882353</v>
      </c>
      <c r="L94" s="12">
        <f t="shared" si="52"/>
        <v>35.07135206067277</v>
      </c>
      <c r="M94" s="12">
        <f t="shared" si="52"/>
        <v>100.91166417317753</v>
      </c>
      <c r="N94" s="12">
        <f t="shared" si="52"/>
        <v>12.652731021021435</v>
      </c>
      <c r="O94" s="12">
        <f t="shared" si="52"/>
        <v>246.95901052631578</v>
      </c>
      <c r="P94" s="12">
        <f t="shared" si="52"/>
        <v>73.3696162514952</v>
      </c>
      <c r="Q94" s="12">
        <f t="shared" si="52"/>
        <v>312.39726642599277</v>
      </c>
      <c r="R94" s="12">
        <f t="shared" si="52"/>
        <v>95.26014116366413</v>
      </c>
      <c r="S94" s="12">
        <f t="shared" si="52"/>
        <v>92.87250351413564</v>
      </c>
      <c r="T94" s="50">
        <f t="shared" si="52"/>
        <v>44.77099764403057</v>
      </c>
    </row>
    <row r="95" spans="1:20" ht="9.75">
      <c r="A95" s="49" t="s">
        <v>132</v>
      </c>
      <c r="B95" s="12">
        <f>IF(B91=0,0,B93*100/B91)</f>
        <v>3.0584367927025697</v>
      </c>
      <c r="C95" s="12">
        <f aca="true" t="shared" si="53" ref="C95:T95">IF(C91=0,0,C93*100/C91)</f>
        <v>3.394756565622697</v>
      </c>
      <c r="D95" s="12">
        <f t="shared" si="53"/>
        <v>4.130783524221802</v>
      </c>
      <c r="E95" s="12">
        <f t="shared" si="53"/>
        <v>2.994792199717703</v>
      </c>
      <c r="F95" s="12">
        <f t="shared" si="53"/>
        <v>1.3377067376712737</v>
      </c>
      <c r="G95" s="12">
        <f t="shared" si="53"/>
        <v>3.6219856153122607</v>
      </c>
      <c r="H95" s="12">
        <f t="shared" si="53"/>
        <v>6.686849240159787</v>
      </c>
      <c r="I95" s="12">
        <f t="shared" si="53"/>
        <v>2.759559944845138</v>
      </c>
      <c r="J95" s="12">
        <f t="shared" si="53"/>
        <v>1.6620095545500138</v>
      </c>
      <c r="K95" s="12">
        <f t="shared" si="53"/>
        <v>2.176950391735062</v>
      </c>
      <c r="L95" s="12">
        <f t="shared" si="53"/>
        <v>1.6482301949975195</v>
      </c>
      <c r="M95" s="12">
        <f t="shared" si="53"/>
        <v>1.7703283879152354</v>
      </c>
      <c r="N95" s="12">
        <f t="shared" si="53"/>
        <v>0.9958312868548685</v>
      </c>
      <c r="O95" s="12">
        <f t="shared" si="53"/>
        <v>3.308890732942883</v>
      </c>
      <c r="P95" s="12">
        <f t="shared" si="53"/>
        <v>2.3520187017839826</v>
      </c>
      <c r="Q95" s="12">
        <f t="shared" si="53"/>
        <v>7.584959469929146</v>
      </c>
      <c r="R95" s="12">
        <f t="shared" si="53"/>
        <v>1.8009427235541648</v>
      </c>
      <c r="S95" s="12">
        <f t="shared" si="53"/>
        <v>1.359585834635359</v>
      </c>
      <c r="T95" s="50">
        <f t="shared" si="53"/>
        <v>11.028084188153858</v>
      </c>
    </row>
    <row r="96" spans="1:20" ht="9.75">
      <c r="A96" s="49" t="s">
        <v>133</v>
      </c>
      <c r="B96" s="12">
        <f>IF(B91=0,0,(B93+B92)*100/B91)</f>
        <v>3.833907955808205</v>
      </c>
      <c r="C96" s="12">
        <f aca="true" t="shared" si="54" ref="C96:T96">IF(C91=0,0,(C93+C92)*100/C91)</f>
        <v>5.890015497338831</v>
      </c>
      <c r="D96" s="12">
        <f t="shared" si="54"/>
        <v>9.113263646825455</v>
      </c>
      <c r="E96" s="12">
        <f t="shared" si="54"/>
        <v>4.552180120132419</v>
      </c>
      <c r="F96" s="12">
        <f t="shared" si="54"/>
        <v>2.664935283323219</v>
      </c>
      <c r="G96" s="12">
        <f t="shared" si="54"/>
        <v>9.347848080475055</v>
      </c>
      <c r="H96" s="12">
        <f t="shared" si="54"/>
        <v>6.686849240159787</v>
      </c>
      <c r="I96" s="12">
        <f t="shared" si="54"/>
        <v>3.462081587394654</v>
      </c>
      <c r="J96" s="12">
        <f t="shared" si="54"/>
        <v>1.6620095545500138</v>
      </c>
      <c r="K96" s="12">
        <f t="shared" si="54"/>
        <v>5.793746139035236</v>
      </c>
      <c r="L96" s="12">
        <f t="shared" si="54"/>
        <v>3.4030573633439545</v>
      </c>
      <c r="M96" s="12">
        <f t="shared" si="54"/>
        <v>8.086835261045866</v>
      </c>
      <c r="N96" s="12">
        <f t="shared" si="54"/>
        <v>1.9679369106923397</v>
      </c>
      <c r="O96" s="12">
        <f t="shared" si="54"/>
        <v>6.462755484355503</v>
      </c>
      <c r="P96" s="12">
        <f t="shared" si="54"/>
        <v>5.505168325382121</v>
      </c>
      <c r="Q96" s="12">
        <f t="shared" si="54"/>
        <v>19.152533653634375</v>
      </c>
      <c r="R96" s="12">
        <f t="shared" si="54"/>
        <v>5.531678663876541</v>
      </c>
      <c r="S96" s="12">
        <f t="shared" si="54"/>
        <v>3.6677333766980755</v>
      </c>
      <c r="T96" s="50">
        <f t="shared" si="54"/>
        <v>14.080956029319431</v>
      </c>
    </row>
    <row r="97" spans="1:20" ht="9.75">
      <c r="A97" s="49" t="s">
        <v>134</v>
      </c>
      <c r="B97" s="12">
        <f>IF(B91=0,0,B178*100/B91)</f>
        <v>8.514057070163965</v>
      </c>
      <c r="C97" s="12">
        <f aca="true" t="shared" si="55" ref="C97:T97">IF(C91=0,0,C178*100/C91)</f>
        <v>6.786071693811931</v>
      </c>
      <c r="D97" s="12">
        <f t="shared" si="55"/>
        <v>3.316488925428024</v>
      </c>
      <c r="E97" s="12">
        <f t="shared" si="55"/>
        <v>5.592431307412307</v>
      </c>
      <c r="F97" s="12">
        <f t="shared" si="55"/>
        <v>4.104479659564977</v>
      </c>
      <c r="G97" s="12">
        <f t="shared" si="55"/>
        <v>5.2660888891547115</v>
      </c>
      <c r="H97" s="12">
        <f t="shared" si="55"/>
        <v>5.251580781379468</v>
      </c>
      <c r="I97" s="12">
        <f t="shared" si="55"/>
        <v>5.50557975953442</v>
      </c>
      <c r="J97" s="12">
        <f t="shared" si="55"/>
        <v>9.04892815863415</v>
      </c>
      <c r="K97" s="12">
        <f t="shared" si="55"/>
        <v>3.0101968203910734</v>
      </c>
      <c r="L97" s="12">
        <f t="shared" si="55"/>
        <v>5.003591436425426</v>
      </c>
      <c r="M97" s="12">
        <f t="shared" si="55"/>
        <v>6.259441784936461</v>
      </c>
      <c r="N97" s="12">
        <f t="shared" si="55"/>
        <v>7.682970753289551</v>
      </c>
      <c r="O97" s="12">
        <f t="shared" si="55"/>
        <v>1.2770802509659982</v>
      </c>
      <c r="P97" s="12">
        <f t="shared" si="55"/>
        <v>4.29762316432162</v>
      </c>
      <c r="Q97" s="12">
        <f t="shared" si="55"/>
        <v>3.7028410382859738</v>
      </c>
      <c r="R97" s="12">
        <f t="shared" si="55"/>
        <v>3.916366168209524</v>
      </c>
      <c r="S97" s="12">
        <f t="shared" si="55"/>
        <v>2.4852862308287027</v>
      </c>
      <c r="T97" s="50">
        <f t="shared" si="55"/>
        <v>6.81886042709754</v>
      </c>
    </row>
    <row r="98" spans="1:20" ht="9.75">
      <c r="A98" s="72" t="s">
        <v>135</v>
      </c>
      <c r="B98" s="73">
        <f>IF(B7=0,0,B93*100/B7)</f>
        <v>5.653629976277365</v>
      </c>
      <c r="C98" s="73">
        <f aca="true" t="shared" si="56" ref="C98:T98">IF(C7=0,0,C93*100/C7)</f>
        <v>9.656004354553266</v>
      </c>
      <c r="D98" s="73">
        <f t="shared" si="56"/>
        <v>11.167335576954116</v>
      </c>
      <c r="E98" s="73">
        <f t="shared" si="56"/>
        <v>5.35521667277404</v>
      </c>
      <c r="F98" s="73">
        <f t="shared" si="56"/>
        <v>2.530796599054547</v>
      </c>
      <c r="G98" s="73">
        <f t="shared" si="56"/>
        <v>5.822943321699449</v>
      </c>
      <c r="H98" s="73">
        <f t="shared" si="56"/>
        <v>8.027739662331525</v>
      </c>
      <c r="I98" s="73">
        <f t="shared" si="56"/>
        <v>7.8900603140195456</v>
      </c>
      <c r="J98" s="73">
        <f t="shared" si="56"/>
        <v>5.671684916201118</v>
      </c>
      <c r="K98" s="73">
        <f t="shared" si="56"/>
        <v>3.949491670304618</v>
      </c>
      <c r="L98" s="73">
        <f t="shared" si="56"/>
        <v>3.4130507498496105</v>
      </c>
      <c r="M98" s="73">
        <f t="shared" si="56"/>
        <v>2.6339677986868684</v>
      </c>
      <c r="N98" s="73">
        <f t="shared" si="56"/>
        <v>3.85154148490493</v>
      </c>
      <c r="O98" s="73">
        <f t="shared" si="56"/>
        <v>13.544616478390472</v>
      </c>
      <c r="P98" s="73">
        <f t="shared" si="56"/>
        <v>5.118480213249001</v>
      </c>
      <c r="Q98" s="73">
        <f t="shared" si="56"/>
        <v>6.899097425636511</v>
      </c>
      <c r="R98" s="73">
        <f t="shared" si="56"/>
        <v>5.610573962979096</v>
      </c>
      <c r="S98" s="73">
        <f t="shared" si="56"/>
        <v>5.984602412136065</v>
      </c>
      <c r="T98" s="74">
        <f t="shared" si="56"/>
        <v>19.9094430587715</v>
      </c>
    </row>
    <row r="99" spans="1:20" ht="9.75">
      <c r="A99" s="40" t="s">
        <v>136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41"/>
    </row>
    <row r="100" spans="1:20" ht="9.75">
      <c r="A100" s="40" t="s">
        <v>137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41"/>
    </row>
    <row r="101" spans="1:20" ht="9.75">
      <c r="A101" s="47" t="s">
        <v>138</v>
      </c>
      <c r="B101" s="20">
        <v>775533.3</v>
      </c>
      <c r="C101" s="20">
        <v>0</v>
      </c>
      <c r="D101" s="20">
        <v>8.3</v>
      </c>
      <c r="E101" s="20">
        <v>5.3</v>
      </c>
      <c r="F101" s="20">
        <v>6.1</v>
      </c>
      <c r="G101" s="20">
        <v>9</v>
      </c>
      <c r="H101" s="20">
        <v>0</v>
      </c>
      <c r="I101" s="20">
        <v>6</v>
      </c>
      <c r="J101" s="20">
        <v>5.3</v>
      </c>
      <c r="K101" s="20">
        <v>5.3</v>
      </c>
      <c r="L101" s="20">
        <v>0</v>
      </c>
      <c r="M101" s="20">
        <v>6</v>
      </c>
      <c r="N101" s="20">
        <v>7.2</v>
      </c>
      <c r="O101" s="20">
        <v>6</v>
      </c>
      <c r="P101" s="20">
        <v>6.4</v>
      </c>
      <c r="Q101" s="20">
        <v>6</v>
      </c>
      <c r="R101" s="20">
        <v>5.7</v>
      </c>
      <c r="S101" s="20">
        <v>6.9</v>
      </c>
      <c r="T101" s="57">
        <v>6.7</v>
      </c>
    </row>
    <row r="102" spans="1:20" ht="9.75">
      <c r="A102" s="49" t="s">
        <v>139</v>
      </c>
      <c r="B102" s="21">
        <v>241983.3</v>
      </c>
      <c r="C102" s="21">
        <v>0</v>
      </c>
      <c r="D102" s="21">
        <v>6.8</v>
      </c>
      <c r="E102" s="21">
        <v>0</v>
      </c>
      <c r="F102" s="21">
        <v>6.8</v>
      </c>
      <c r="G102" s="21">
        <v>0</v>
      </c>
      <c r="H102" s="21">
        <v>0</v>
      </c>
      <c r="I102" s="21">
        <v>0</v>
      </c>
      <c r="J102" s="21">
        <v>0</v>
      </c>
      <c r="K102" s="21">
        <v>7.3</v>
      </c>
      <c r="L102" s="21">
        <v>0</v>
      </c>
      <c r="M102" s="21">
        <v>6.8</v>
      </c>
      <c r="N102" s="21">
        <v>7.2</v>
      </c>
      <c r="O102" s="21">
        <v>8.5</v>
      </c>
      <c r="P102" s="21">
        <v>5.9</v>
      </c>
      <c r="Q102" s="21">
        <v>0</v>
      </c>
      <c r="R102" s="21">
        <v>0</v>
      </c>
      <c r="S102" s="21">
        <v>6.8</v>
      </c>
      <c r="T102" s="58">
        <v>0</v>
      </c>
    </row>
    <row r="103" spans="1:20" ht="9.75">
      <c r="A103" s="49" t="s">
        <v>140</v>
      </c>
      <c r="B103" s="21">
        <v>3823836.2</v>
      </c>
      <c r="C103" s="21">
        <v>6.8</v>
      </c>
      <c r="D103" s="21">
        <v>6.8</v>
      </c>
      <c r="E103" s="21">
        <v>5.3</v>
      </c>
      <c r="F103" s="21">
        <v>6.8</v>
      </c>
      <c r="G103" s="21">
        <v>6.8</v>
      </c>
      <c r="H103" s="21">
        <v>0</v>
      </c>
      <c r="I103" s="21">
        <v>1.9</v>
      </c>
      <c r="J103" s="21">
        <v>6.8</v>
      </c>
      <c r="K103" s="21">
        <v>7.3</v>
      </c>
      <c r="L103" s="21">
        <v>0</v>
      </c>
      <c r="M103" s="21">
        <v>6.8</v>
      </c>
      <c r="N103" s="21">
        <v>8</v>
      </c>
      <c r="O103" s="21">
        <v>8.5</v>
      </c>
      <c r="P103" s="21">
        <v>7.5</v>
      </c>
      <c r="Q103" s="21">
        <v>-26.4</v>
      </c>
      <c r="R103" s="21">
        <v>7.3</v>
      </c>
      <c r="S103" s="21">
        <v>6.8</v>
      </c>
      <c r="T103" s="58">
        <v>5.5</v>
      </c>
    </row>
    <row r="104" spans="1:20" ht="9.75">
      <c r="A104" s="49" t="s">
        <v>141</v>
      </c>
      <c r="B104" s="21">
        <v>172255.6</v>
      </c>
      <c r="C104" s="21">
        <v>5.3</v>
      </c>
      <c r="D104" s="21">
        <v>40</v>
      </c>
      <c r="E104" s="21">
        <v>0</v>
      </c>
      <c r="F104" s="21">
        <v>0</v>
      </c>
      <c r="G104" s="21">
        <v>8</v>
      </c>
      <c r="H104" s="21">
        <v>0</v>
      </c>
      <c r="I104" s="21">
        <v>6</v>
      </c>
      <c r="J104" s="21">
        <v>5.3</v>
      </c>
      <c r="K104" s="21">
        <v>0</v>
      </c>
      <c r="L104" s="21">
        <v>0</v>
      </c>
      <c r="M104" s="21">
        <v>6</v>
      </c>
      <c r="N104" s="21">
        <v>7.2</v>
      </c>
      <c r="O104" s="21">
        <v>0</v>
      </c>
      <c r="P104" s="21">
        <v>16.7</v>
      </c>
      <c r="Q104" s="21">
        <v>0</v>
      </c>
      <c r="R104" s="21">
        <v>15</v>
      </c>
      <c r="S104" s="21">
        <v>0</v>
      </c>
      <c r="T104" s="58">
        <v>7</v>
      </c>
    </row>
    <row r="105" spans="1:20" ht="9.75">
      <c r="A105" s="49" t="s">
        <v>142</v>
      </c>
      <c r="B105" s="21">
        <v>733655.6</v>
      </c>
      <c r="C105" s="21">
        <v>5.3</v>
      </c>
      <c r="D105" s="21">
        <v>30.4</v>
      </c>
      <c r="E105" s="21">
        <v>5.3</v>
      </c>
      <c r="F105" s="21">
        <v>12.2</v>
      </c>
      <c r="G105" s="21">
        <v>8</v>
      </c>
      <c r="H105" s="21">
        <v>0</v>
      </c>
      <c r="I105" s="21">
        <v>6</v>
      </c>
      <c r="J105" s="21">
        <v>5.3</v>
      </c>
      <c r="K105" s="21">
        <v>5.3</v>
      </c>
      <c r="L105" s="21">
        <v>0</v>
      </c>
      <c r="M105" s="21">
        <v>14.3</v>
      </c>
      <c r="N105" s="21">
        <v>7.2</v>
      </c>
      <c r="O105" s="21">
        <v>10.5</v>
      </c>
      <c r="P105" s="21">
        <v>5.8</v>
      </c>
      <c r="Q105" s="21">
        <v>5.9</v>
      </c>
      <c r="R105" s="21">
        <v>15.3</v>
      </c>
      <c r="S105" s="21">
        <v>9.4</v>
      </c>
      <c r="T105" s="58">
        <v>7</v>
      </c>
    </row>
    <row r="106" spans="1:20" ht="9.75">
      <c r="A106" s="49" t="s">
        <v>143</v>
      </c>
      <c r="B106" s="21">
        <v>142350</v>
      </c>
      <c r="C106" s="21">
        <v>5.3</v>
      </c>
      <c r="D106" s="21">
        <v>15</v>
      </c>
      <c r="E106" s="21">
        <v>5.3</v>
      </c>
      <c r="F106" s="21">
        <v>12.2</v>
      </c>
      <c r="G106" s="21">
        <v>8.5</v>
      </c>
      <c r="H106" s="21">
        <v>0</v>
      </c>
      <c r="I106" s="21">
        <v>6</v>
      </c>
      <c r="J106" s="21">
        <v>5.3</v>
      </c>
      <c r="K106" s="21">
        <v>5.3</v>
      </c>
      <c r="L106" s="21">
        <v>0</v>
      </c>
      <c r="M106" s="21">
        <v>6</v>
      </c>
      <c r="N106" s="21">
        <v>7.2</v>
      </c>
      <c r="O106" s="21">
        <v>6</v>
      </c>
      <c r="P106" s="21">
        <v>15.6</v>
      </c>
      <c r="Q106" s="21">
        <v>6</v>
      </c>
      <c r="R106" s="21">
        <v>9</v>
      </c>
      <c r="S106" s="21">
        <v>6.1</v>
      </c>
      <c r="T106" s="58">
        <v>7</v>
      </c>
    </row>
    <row r="107" spans="1:20" ht="9.75">
      <c r="A107" s="49" t="s">
        <v>144</v>
      </c>
      <c r="B107" s="21">
        <v>260383.3</v>
      </c>
      <c r="C107" s="21">
        <v>5.3</v>
      </c>
      <c r="D107" s="21">
        <v>9.7</v>
      </c>
      <c r="E107" s="21">
        <v>5.3</v>
      </c>
      <c r="F107" s="21">
        <v>8</v>
      </c>
      <c r="G107" s="21">
        <v>15</v>
      </c>
      <c r="H107" s="21">
        <v>0</v>
      </c>
      <c r="I107" s="21">
        <v>6</v>
      </c>
      <c r="J107" s="21">
        <v>5.3</v>
      </c>
      <c r="K107" s="21">
        <v>5.3</v>
      </c>
      <c r="L107" s="21">
        <v>0</v>
      </c>
      <c r="M107" s="21">
        <v>6</v>
      </c>
      <c r="N107" s="21">
        <v>7.2</v>
      </c>
      <c r="O107" s="21">
        <v>6</v>
      </c>
      <c r="P107" s="21">
        <v>9.2</v>
      </c>
      <c r="Q107" s="21">
        <v>6</v>
      </c>
      <c r="R107" s="21">
        <v>9</v>
      </c>
      <c r="S107" s="21">
        <v>6.3</v>
      </c>
      <c r="T107" s="58">
        <v>8</v>
      </c>
    </row>
    <row r="108" spans="1:20" ht="9.75">
      <c r="A108" s="49" t="s">
        <v>118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6</v>
      </c>
      <c r="P108" s="21">
        <v>0</v>
      </c>
      <c r="Q108" s="21">
        <v>0</v>
      </c>
      <c r="R108" s="21">
        <v>0</v>
      </c>
      <c r="S108" s="21">
        <v>0</v>
      </c>
      <c r="T108" s="58">
        <v>0</v>
      </c>
    </row>
    <row r="109" spans="1:20" ht="9.75">
      <c r="A109" s="40" t="s">
        <v>145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41"/>
    </row>
    <row r="110" spans="1:20" ht="9.75">
      <c r="A110" s="47" t="s">
        <v>138</v>
      </c>
      <c r="B110" s="22">
        <v>465.38</v>
      </c>
      <c r="C110" s="22">
        <v>233.17</v>
      </c>
      <c r="D110" s="22">
        <v>166.32</v>
      </c>
      <c r="E110" s="22">
        <v>180.91</v>
      </c>
      <c r="F110" s="22">
        <v>240.12</v>
      </c>
      <c r="G110" s="22">
        <v>244.41</v>
      </c>
      <c r="H110" s="22">
        <v>0</v>
      </c>
      <c r="I110" s="22">
        <v>113.39</v>
      </c>
      <c r="J110" s="22">
        <v>192.95</v>
      </c>
      <c r="K110" s="22">
        <v>477.1</v>
      </c>
      <c r="L110" s="22">
        <v>0</v>
      </c>
      <c r="M110" s="22">
        <v>445.91</v>
      </c>
      <c r="N110" s="22">
        <v>479.19</v>
      </c>
      <c r="O110" s="22">
        <v>190.99</v>
      </c>
      <c r="P110" s="22">
        <v>220.42</v>
      </c>
      <c r="Q110" s="22">
        <v>394.09</v>
      </c>
      <c r="R110" s="22">
        <v>198.75</v>
      </c>
      <c r="S110" s="22">
        <v>457.98</v>
      </c>
      <c r="T110" s="59">
        <v>393.54</v>
      </c>
    </row>
    <row r="111" spans="1:20" ht="9.75">
      <c r="A111" s="49" t="s">
        <v>139</v>
      </c>
      <c r="B111" s="23">
        <v>145.25</v>
      </c>
      <c r="C111" s="23">
        <v>0</v>
      </c>
      <c r="D111" s="23">
        <v>157.62</v>
      </c>
      <c r="E111" s="23">
        <v>0</v>
      </c>
      <c r="F111" s="23">
        <v>184.07</v>
      </c>
      <c r="G111" s="23">
        <v>0</v>
      </c>
      <c r="H111" s="23">
        <v>0</v>
      </c>
      <c r="I111" s="23">
        <v>0</v>
      </c>
      <c r="J111" s="23">
        <v>0</v>
      </c>
      <c r="K111" s="23">
        <v>213.44</v>
      </c>
      <c r="L111" s="23">
        <v>0</v>
      </c>
      <c r="M111" s="23">
        <v>35.53</v>
      </c>
      <c r="N111" s="23">
        <v>208.04</v>
      </c>
      <c r="O111" s="23">
        <v>89.27</v>
      </c>
      <c r="P111" s="23">
        <v>311.35</v>
      </c>
      <c r="Q111" s="23">
        <v>226.09</v>
      </c>
      <c r="R111" s="23">
        <v>0</v>
      </c>
      <c r="S111" s="23">
        <v>63</v>
      </c>
      <c r="T111" s="60">
        <v>0</v>
      </c>
    </row>
    <row r="112" spans="1:20" ht="9.75">
      <c r="A112" s="49" t="s">
        <v>140</v>
      </c>
      <c r="B112" s="23">
        <v>718.9</v>
      </c>
      <c r="C112" s="23">
        <v>692.93</v>
      </c>
      <c r="D112" s="23">
        <v>774.6</v>
      </c>
      <c r="E112" s="23">
        <v>993.44</v>
      </c>
      <c r="F112" s="23">
        <v>1207.67</v>
      </c>
      <c r="G112" s="23">
        <v>873.95</v>
      </c>
      <c r="H112" s="23">
        <v>0</v>
      </c>
      <c r="I112" s="23">
        <v>985.84</v>
      </c>
      <c r="J112" s="23">
        <v>85.21</v>
      </c>
      <c r="K112" s="23">
        <v>1519.79</v>
      </c>
      <c r="L112" s="23">
        <v>0</v>
      </c>
      <c r="M112" s="23">
        <v>474.37</v>
      </c>
      <c r="N112" s="23">
        <v>599.12</v>
      </c>
      <c r="O112" s="23">
        <v>642.96</v>
      </c>
      <c r="P112" s="23">
        <v>615.49</v>
      </c>
      <c r="Q112" s="23">
        <v>646.58</v>
      </c>
      <c r="R112" s="23">
        <v>775.14</v>
      </c>
      <c r="S112" s="23">
        <v>677.18</v>
      </c>
      <c r="T112" s="60">
        <v>793.7</v>
      </c>
    </row>
    <row r="113" spans="1:20" ht="9.75">
      <c r="A113" s="49" t="s">
        <v>141</v>
      </c>
      <c r="B113" s="23">
        <v>155.12</v>
      </c>
      <c r="C113" s="23">
        <v>107.36</v>
      </c>
      <c r="D113" s="23">
        <v>47.54</v>
      </c>
      <c r="E113" s="23">
        <v>0</v>
      </c>
      <c r="F113" s="23">
        <v>0</v>
      </c>
      <c r="G113" s="23">
        <v>84.73</v>
      </c>
      <c r="H113" s="23">
        <v>0</v>
      </c>
      <c r="I113" s="23">
        <v>49.39</v>
      </c>
      <c r="J113" s="23">
        <v>38.82</v>
      </c>
      <c r="K113" s="23">
        <v>0</v>
      </c>
      <c r="L113" s="23">
        <v>0</v>
      </c>
      <c r="M113" s="23">
        <v>21.07</v>
      </c>
      <c r="N113" s="23">
        <v>47.29</v>
      </c>
      <c r="O113" s="23">
        <v>0</v>
      </c>
      <c r="P113" s="23">
        <v>81</v>
      </c>
      <c r="Q113" s="23">
        <v>0</v>
      </c>
      <c r="R113" s="23">
        <v>64.98</v>
      </c>
      <c r="S113" s="23">
        <v>0</v>
      </c>
      <c r="T113" s="60">
        <v>21.69</v>
      </c>
    </row>
    <row r="114" spans="1:20" ht="9.75">
      <c r="A114" s="49" t="s">
        <v>142</v>
      </c>
      <c r="B114" s="23">
        <v>660.38</v>
      </c>
      <c r="C114" s="23">
        <v>418.24</v>
      </c>
      <c r="D114" s="23">
        <v>1285.82</v>
      </c>
      <c r="E114" s="23">
        <v>317.54</v>
      </c>
      <c r="F114" s="23">
        <v>586.35</v>
      </c>
      <c r="G114" s="23">
        <v>328.16</v>
      </c>
      <c r="H114" s="23">
        <v>0</v>
      </c>
      <c r="I114" s="23">
        <v>238.25</v>
      </c>
      <c r="J114" s="23">
        <v>94.59</v>
      </c>
      <c r="K114" s="23">
        <v>764.33</v>
      </c>
      <c r="L114" s="23">
        <v>0</v>
      </c>
      <c r="M114" s="23">
        <v>451.28</v>
      </c>
      <c r="N114" s="23">
        <v>269.18</v>
      </c>
      <c r="O114" s="23">
        <v>296.89</v>
      </c>
      <c r="P114" s="23">
        <v>342.07</v>
      </c>
      <c r="Q114" s="23">
        <v>415.79</v>
      </c>
      <c r="R114" s="23">
        <v>216.16</v>
      </c>
      <c r="S114" s="23">
        <v>221.17</v>
      </c>
      <c r="T114" s="60">
        <v>206.45</v>
      </c>
    </row>
    <row r="115" spans="1:20" ht="9.75">
      <c r="A115" s="49" t="s">
        <v>143</v>
      </c>
      <c r="B115" s="23">
        <v>85.47</v>
      </c>
      <c r="C115" s="23">
        <v>170.21</v>
      </c>
      <c r="D115" s="23">
        <v>123.12</v>
      </c>
      <c r="E115" s="23">
        <v>146.05</v>
      </c>
      <c r="F115" s="23">
        <v>186.98</v>
      </c>
      <c r="G115" s="23">
        <v>203.65</v>
      </c>
      <c r="H115" s="23">
        <v>0</v>
      </c>
      <c r="I115" s="23">
        <v>117.21</v>
      </c>
      <c r="J115" s="23">
        <v>132.86</v>
      </c>
      <c r="K115" s="23">
        <v>137.58</v>
      </c>
      <c r="L115" s="23">
        <v>0</v>
      </c>
      <c r="M115" s="23">
        <v>153.35</v>
      </c>
      <c r="N115" s="23">
        <v>224.56</v>
      </c>
      <c r="O115" s="23">
        <v>67.09</v>
      </c>
      <c r="P115" s="23">
        <v>156.46</v>
      </c>
      <c r="Q115" s="23">
        <v>121.42</v>
      </c>
      <c r="R115" s="23">
        <v>166.84</v>
      </c>
      <c r="S115" s="23">
        <v>102.55</v>
      </c>
      <c r="T115" s="60">
        <v>176.76</v>
      </c>
    </row>
    <row r="116" spans="1:20" ht="9.75">
      <c r="A116" s="49" t="s">
        <v>144</v>
      </c>
      <c r="B116" s="23">
        <v>156.29</v>
      </c>
      <c r="C116" s="23">
        <v>124.9</v>
      </c>
      <c r="D116" s="23">
        <v>235.45</v>
      </c>
      <c r="E116" s="23">
        <v>131.96</v>
      </c>
      <c r="F116" s="23">
        <v>169.43</v>
      </c>
      <c r="G116" s="23">
        <v>190.55</v>
      </c>
      <c r="H116" s="23">
        <v>0</v>
      </c>
      <c r="I116" s="23">
        <v>101.16</v>
      </c>
      <c r="J116" s="23">
        <v>93.46</v>
      </c>
      <c r="K116" s="23">
        <v>92.36</v>
      </c>
      <c r="L116" s="23">
        <v>0</v>
      </c>
      <c r="M116" s="23">
        <v>99.18</v>
      </c>
      <c r="N116" s="23">
        <v>131.32</v>
      </c>
      <c r="O116" s="23">
        <v>112</v>
      </c>
      <c r="P116" s="23">
        <v>135.61</v>
      </c>
      <c r="Q116" s="23">
        <v>86.68</v>
      </c>
      <c r="R116" s="23">
        <v>151.13</v>
      </c>
      <c r="S116" s="23">
        <v>131.6</v>
      </c>
      <c r="T116" s="60">
        <v>129.86</v>
      </c>
    </row>
    <row r="117" spans="1:20" ht="9.75">
      <c r="A117" s="49" t="s">
        <v>118</v>
      </c>
      <c r="B117" s="23">
        <v>87.75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58.3</v>
      </c>
      <c r="P117" s="23">
        <v>0</v>
      </c>
      <c r="Q117" s="23">
        <v>0</v>
      </c>
      <c r="R117" s="23">
        <v>0</v>
      </c>
      <c r="S117" s="23">
        <v>0</v>
      </c>
      <c r="T117" s="60">
        <v>0</v>
      </c>
    </row>
    <row r="118" spans="1:20" ht="9.75">
      <c r="A118" s="49" t="s">
        <v>146</v>
      </c>
      <c r="B118" s="23">
        <v>2474.54</v>
      </c>
      <c r="C118" s="23">
        <v>1746.81</v>
      </c>
      <c r="D118" s="23">
        <v>2790.47</v>
      </c>
      <c r="E118" s="23">
        <v>1769.9</v>
      </c>
      <c r="F118" s="23">
        <v>2574.62</v>
      </c>
      <c r="G118" s="23">
        <v>1925.45</v>
      </c>
      <c r="H118" s="23">
        <v>0</v>
      </c>
      <c r="I118" s="23">
        <v>1605.24</v>
      </c>
      <c r="J118" s="23">
        <v>637.88</v>
      </c>
      <c r="K118" s="23">
        <v>3204.61</v>
      </c>
      <c r="L118" s="23">
        <v>0</v>
      </c>
      <c r="M118" s="23">
        <v>1680.7</v>
      </c>
      <c r="N118" s="23">
        <v>1958.71</v>
      </c>
      <c r="O118" s="23">
        <v>1457.5</v>
      </c>
      <c r="P118" s="23">
        <v>1862.4</v>
      </c>
      <c r="Q118" s="23">
        <v>1890.65</v>
      </c>
      <c r="R118" s="23">
        <v>1573</v>
      </c>
      <c r="S118" s="23">
        <v>1653.48</v>
      </c>
      <c r="T118" s="60">
        <v>1722</v>
      </c>
    </row>
    <row r="119" spans="1:20" ht="9.75">
      <c r="A119" s="42" t="s">
        <v>147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46"/>
    </row>
    <row r="120" spans="1:20" ht="9.75">
      <c r="A120" s="49" t="s">
        <v>148</v>
      </c>
      <c r="B120" s="24">
        <v>183626</v>
      </c>
      <c r="C120" s="24">
        <v>206136</v>
      </c>
      <c r="D120" s="24">
        <v>72217</v>
      </c>
      <c r="E120" s="24">
        <v>127174</v>
      </c>
      <c r="F120" s="24">
        <v>0</v>
      </c>
      <c r="G120" s="24">
        <v>64743</v>
      </c>
      <c r="H120" s="24">
        <v>63283500</v>
      </c>
      <c r="I120" s="24">
        <v>37455</v>
      </c>
      <c r="J120" s="24">
        <v>604040</v>
      </c>
      <c r="K120" s="24">
        <v>132071</v>
      </c>
      <c r="L120" s="24">
        <v>138659</v>
      </c>
      <c r="M120" s="24">
        <v>170618</v>
      </c>
      <c r="N120" s="24">
        <v>272690</v>
      </c>
      <c r="O120" s="24">
        <v>241793</v>
      </c>
      <c r="P120" s="24">
        <v>83302</v>
      </c>
      <c r="Q120" s="24">
        <v>64176</v>
      </c>
      <c r="R120" s="24">
        <v>51677</v>
      </c>
      <c r="S120" s="24">
        <v>93858</v>
      </c>
      <c r="T120" s="61">
        <v>103289</v>
      </c>
    </row>
    <row r="121" spans="1:20" ht="9.75">
      <c r="A121" s="42" t="s">
        <v>149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46"/>
    </row>
    <row r="122" spans="1:20" ht="9.75">
      <c r="A122" s="49" t="s">
        <v>150</v>
      </c>
      <c r="B122" s="24">
        <v>0</v>
      </c>
      <c r="C122" s="24">
        <v>6</v>
      </c>
      <c r="D122" s="24">
        <v>6</v>
      </c>
      <c r="E122" s="24">
        <v>49</v>
      </c>
      <c r="F122" s="24">
        <v>0</v>
      </c>
      <c r="G122" s="24">
        <v>6</v>
      </c>
      <c r="H122" s="24">
        <v>0</v>
      </c>
      <c r="I122" s="24">
        <v>6</v>
      </c>
      <c r="J122" s="24">
        <v>6</v>
      </c>
      <c r="K122" s="24">
        <v>6</v>
      </c>
      <c r="L122" s="24">
        <v>6</v>
      </c>
      <c r="M122" s="24">
        <v>6</v>
      </c>
      <c r="N122" s="24">
        <v>0</v>
      </c>
      <c r="O122" s="24">
        <v>6</v>
      </c>
      <c r="P122" s="24">
        <v>6</v>
      </c>
      <c r="Q122" s="24">
        <v>6</v>
      </c>
      <c r="R122" s="24">
        <v>6</v>
      </c>
      <c r="S122" s="24">
        <v>10</v>
      </c>
      <c r="T122" s="61">
        <v>6</v>
      </c>
    </row>
    <row r="123" spans="1:20" ht="9.75">
      <c r="A123" s="49" t="s">
        <v>151</v>
      </c>
      <c r="B123" s="24">
        <v>0</v>
      </c>
      <c r="C123" s="24">
        <v>50</v>
      </c>
      <c r="D123" s="24">
        <v>100</v>
      </c>
      <c r="E123" s="24">
        <v>53</v>
      </c>
      <c r="F123" s="24">
        <v>0</v>
      </c>
      <c r="G123" s="24">
        <v>70</v>
      </c>
      <c r="H123" s="24">
        <v>0</v>
      </c>
      <c r="I123" s="24">
        <v>80</v>
      </c>
      <c r="J123" s="24">
        <v>50</v>
      </c>
      <c r="K123" s="24">
        <v>50</v>
      </c>
      <c r="L123" s="24">
        <v>53</v>
      </c>
      <c r="M123" s="24">
        <v>70</v>
      </c>
      <c r="N123" s="24">
        <v>0</v>
      </c>
      <c r="O123" s="24">
        <v>100</v>
      </c>
      <c r="P123" s="24">
        <v>50</v>
      </c>
      <c r="Q123" s="24">
        <v>50</v>
      </c>
      <c r="R123" s="24">
        <v>100</v>
      </c>
      <c r="S123" s="24">
        <v>50</v>
      </c>
      <c r="T123" s="61">
        <v>50</v>
      </c>
    </row>
    <row r="124" spans="1:20" ht="9.75">
      <c r="A124" s="40" t="s">
        <v>152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41"/>
    </row>
    <row r="125" spans="1:20" ht="9.75">
      <c r="A125" s="47" t="s">
        <v>153</v>
      </c>
      <c r="B125" s="25">
        <v>25380</v>
      </c>
      <c r="C125" s="25">
        <v>9953</v>
      </c>
      <c r="D125" s="25">
        <v>18000</v>
      </c>
      <c r="E125" s="25">
        <v>0</v>
      </c>
      <c r="F125" s="25">
        <v>0</v>
      </c>
      <c r="G125" s="25">
        <v>14750</v>
      </c>
      <c r="H125" s="25">
        <v>0</v>
      </c>
      <c r="I125" s="25">
        <v>0</v>
      </c>
      <c r="J125" s="25">
        <v>7523</v>
      </c>
      <c r="K125" s="25">
        <v>19664</v>
      </c>
      <c r="L125" s="25">
        <v>2461088</v>
      </c>
      <c r="M125" s="25">
        <v>39476</v>
      </c>
      <c r="N125" s="25">
        <v>19100</v>
      </c>
      <c r="O125" s="25">
        <v>15075</v>
      </c>
      <c r="P125" s="25">
        <v>2875</v>
      </c>
      <c r="Q125" s="25">
        <v>15000</v>
      </c>
      <c r="R125" s="25">
        <v>6000</v>
      </c>
      <c r="S125" s="25">
        <v>14298</v>
      </c>
      <c r="T125" s="62">
        <v>55743</v>
      </c>
    </row>
    <row r="126" spans="1:20" ht="9.75">
      <c r="A126" s="49" t="s">
        <v>154</v>
      </c>
      <c r="B126" s="24">
        <v>25380</v>
      </c>
      <c r="C126" s="24">
        <v>9953</v>
      </c>
      <c r="D126" s="24">
        <v>18000</v>
      </c>
      <c r="E126" s="24">
        <v>0</v>
      </c>
      <c r="F126" s="24">
        <v>0</v>
      </c>
      <c r="G126" s="24">
        <v>14750</v>
      </c>
      <c r="H126" s="24">
        <v>0</v>
      </c>
      <c r="I126" s="24">
        <v>0</v>
      </c>
      <c r="J126" s="24">
        <v>7523</v>
      </c>
      <c r="K126" s="24">
        <v>19664</v>
      </c>
      <c r="L126" s="24">
        <v>1329766</v>
      </c>
      <c r="M126" s="24">
        <v>39476</v>
      </c>
      <c r="N126" s="24">
        <v>19100</v>
      </c>
      <c r="O126" s="24">
        <v>14539</v>
      </c>
      <c r="P126" s="24">
        <v>2875</v>
      </c>
      <c r="Q126" s="24">
        <v>15000</v>
      </c>
      <c r="R126" s="24">
        <v>6000</v>
      </c>
      <c r="S126" s="24">
        <v>18153</v>
      </c>
      <c r="T126" s="61">
        <v>41201</v>
      </c>
    </row>
    <row r="127" spans="1:20" ht="9.75">
      <c r="A127" s="49" t="s">
        <v>155</v>
      </c>
      <c r="B127" s="24">
        <v>25380</v>
      </c>
      <c r="C127" s="24">
        <v>9953</v>
      </c>
      <c r="D127" s="24">
        <v>18800</v>
      </c>
      <c r="E127" s="24">
        <v>0</v>
      </c>
      <c r="F127" s="24">
        <v>0</v>
      </c>
      <c r="G127" s="24">
        <v>11347</v>
      </c>
      <c r="H127" s="24">
        <v>0</v>
      </c>
      <c r="I127" s="24">
        <v>0</v>
      </c>
      <c r="J127" s="24">
        <v>7523</v>
      </c>
      <c r="K127" s="24">
        <v>0</v>
      </c>
      <c r="L127" s="24">
        <v>433112</v>
      </c>
      <c r="M127" s="24">
        <v>3265</v>
      </c>
      <c r="N127" s="24">
        <v>19100</v>
      </c>
      <c r="O127" s="24">
        <v>14539</v>
      </c>
      <c r="P127" s="24">
        <v>2875</v>
      </c>
      <c r="Q127" s="24">
        <v>15000</v>
      </c>
      <c r="R127" s="24">
        <v>6000</v>
      </c>
      <c r="S127" s="24">
        <v>16598</v>
      </c>
      <c r="T127" s="61">
        <v>475</v>
      </c>
    </row>
    <row r="128" spans="1:20" ht="9.75">
      <c r="A128" s="49" t="s">
        <v>156</v>
      </c>
      <c r="B128" s="24">
        <v>25380</v>
      </c>
      <c r="C128" s="24">
        <v>9953</v>
      </c>
      <c r="D128" s="24">
        <v>18000</v>
      </c>
      <c r="E128" s="24">
        <v>0</v>
      </c>
      <c r="F128" s="24">
        <v>0</v>
      </c>
      <c r="G128" s="24">
        <v>14750</v>
      </c>
      <c r="H128" s="24">
        <v>0</v>
      </c>
      <c r="I128" s="24">
        <v>0</v>
      </c>
      <c r="J128" s="24">
        <v>7523</v>
      </c>
      <c r="K128" s="24">
        <v>19664</v>
      </c>
      <c r="L128" s="24">
        <v>259</v>
      </c>
      <c r="M128" s="24">
        <v>6078</v>
      </c>
      <c r="N128" s="24">
        <v>19100</v>
      </c>
      <c r="O128" s="24">
        <v>14539</v>
      </c>
      <c r="P128" s="24">
        <v>2875</v>
      </c>
      <c r="Q128" s="24">
        <v>15000</v>
      </c>
      <c r="R128" s="24">
        <v>6000</v>
      </c>
      <c r="S128" s="24">
        <v>17637</v>
      </c>
      <c r="T128" s="61">
        <v>29049</v>
      </c>
    </row>
    <row r="129" spans="1:20" ht="9.75">
      <c r="A129" s="40" t="s">
        <v>157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0</v>
      </c>
      <c r="R129" s="26">
        <v>0</v>
      </c>
      <c r="S129" s="26">
        <v>0</v>
      </c>
      <c r="T129" s="63">
        <v>0</v>
      </c>
    </row>
    <row r="130" spans="1:20" ht="9.75">
      <c r="A130" s="47" t="s">
        <v>153</v>
      </c>
      <c r="B130" s="15">
        <v>102995844</v>
      </c>
      <c r="C130" s="15">
        <v>11197125</v>
      </c>
      <c r="D130" s="15">
        <v>11950313</v>
      </c>
      <c r="E130" s="15">
        <v>7642575</v>
      </c>
      <c r="F130" s="15">
        <v>0</v>
      </c>
      <c r="G130" s="15">
        <v>15760080</v>
      </c>
      <c r="H130" s="15">
        <v>9975</v>
      </c>
      <c r="I130" s="15">
        <v>4200000</v>
      </c>
      <c r="J130" s="15">
        <v>5005000</v>
      </c>
      <c r="K130" s="15">
        <v>22407840</v>
      </c>
      <c r="L130" s="15">
        <v>7713490</v>
      </c>
      <c r="M130" s="15">
        <v>149344846</v>
      </c>
      <c r="N130" s="15">
        <v>15249029</v>
      </c>
      <c r="O130" s="15">
        <v>21111000</v>
      </c>
      <c r="P130" s="15">
        <v>6274504</v>
      </c>
      <c r="Q130" s="15">
        <v>8375116</v>
      </c>
      <c r="R130" s="15">
        <v>11037760</v>
      </c>
      <c r="S130" s="15">
        <v>26749107</v>
      </c>
      <c r="T130" s="52">
        <v>128947784</v>
      </c>
    </row>
    <row r="131" spans="1:20" ht="9.75">
      <c r="A131" s="49" t="s">
        <v>154</v>
      </c>
      <c r="B131" s="16">
        <v>64227166</v>
      </c>
      <c r="C131" s="16">
        <v>5385369</v>
      </c>
      <c r="D131" s="16">
        <v>15828322</v>
      </c>
      <c r="E131" s="16">
        <v>4339010</v>
      </c>
      <c r="F131" s="16">
        <v>167131178</v>
      </c>
      <c r="G131" s="16">
        <v>39755120</v>
      </c>
      <c r="H131" s="16">
        <v>0</v>
      </c>
      <c r="I131" s="16">
        <v>12800000</v>
      </c>
      <c r="J131" s="16">
        <v>1600000</v>
      </c>
      <c r="K131" s="16">
        <v>11203920</v>
      </c>
      <c r="L131" s="16">
        <v>7713490</v>
      </c>
      <c r="M131" s="16">
        <v>11184219</v>
      </c>
      <c r="N131" s="16">
        <v>21583705</v>
      </c>
      <c r="O131" s="16">
        <v>15777000</v>
      </c>
      <c r="P131" s="16">
        <v>4852560</v>
      </c>
      <c r="Q131" s="16">
        <v>21867186</v>
      </c>
      <c r="R131" s="16">
        <v>11168951</v>
      </c>
      <c r="S131" s="16">
        <v>22640000</v>
      </c>
      <c r="T131" s="53">
        <v>20038544</v>
      </c>
    </row>
    <row r="132" spans="1:20" ht="9.75">
      <c r="A132" s="49" t="s">
        <v>155</v>
      </c>
      <c r="B132" s="16">
        <v>74965762</v>
      </c>
      <c r="C132" s="16">
        <v>4717722</v>
      </c>
      <c r="D132" s="16">
        <v>22078515</v>
      </c>
      <c r="E132" s="16">
        <v>8197929</v>
      </c>
      <c r="F132" s="16">
        <v>0</v>
      </c>
      <c r="G132" s="16">
        <v>6813736</v>
      </c>
      <c r="H132" s="16">
        <v>9975</v>
      </c>
      <c r="I132" s="16">
        <v>52000000</v>
      </c>
      <c r="J132" s="16">
        <v>14380263</v>
      </c>
      <c r="K132" s="16">
        <v>0</v>
      </c>
      <c r="L132" s="16">
        <v>7385256</v>
      </c>
      <c r="M132" s="16">
        <v>1837234</v>
      </c>
      <c r="N132" s="16">
        <v>3580844</v>
      </c>
      <c r="O132" s="16">
        <v>27589000</v>
      </c>
      <c r="P132" s="16">
        <v>1550495</v>
      </c>
      <c r="Q132" s="16">
        <v>8229913</v>
      </c>
      <c r="R132" s="16">
        <v>10513152</v>
      </c>
      <c r="S132" s="16">
        <v>9827928</v>
      </c>
      <c r="T132" s="53">
        <v>1172504</v>
      </c>
    </row>
    <row r="133" spans="1:20" ht="9.75">
      <c r="A133" s="49" t="s">
        <v>156</v>
      </c>
      <c r="B133" s="16">
        <v>57922427</v>
      </c>
      <c r="C133" s="16">
        <v>14009404</v>
      </c>
      <c r="D133" s="16">
        <v>38807580</v>
      </c>
      <c r="E133" s="16">
        <v>10296932</v>
      </c>
      <c r="F133" s="16">
        <v>73311508</v>
      </c>
      <c r="G133" s="16">
        <v>34053710</v>
      </c>
      <c r="H133" s="16">
        <v>0</v>
      </c>
      <c r="I133" s="16">
        <v>12000000</v>
      </c>
      <c r="J133" s="16">
        <v>1800000</v>
      </c>
      <c r="K133" s="16">
        <v>3192696</v>
      </c>
      <c r="L133" s="16">
        <v>4945386</v>
      </c>
      <c r="M133" s="16">
        <v>5979334</v>
      </c>
      <c r="N133" s="16">
        <v>30440907</v>
      </c>
      <c r="O133" s="16">
        <v>13226000</v>
      </c>
      <c r="P133" s="16">
        <v>3618263</v>
      </c>
      <c r="Q133" s="16">
        <v>15602419</v>
      </c>
      <c r="R133" s="16">
        <v>12197507</v>
      </c>
      <c r="S133" s="16">
        <v>27481200</v>
      </c>
      <c r="T133" s="53">
        <v>23191530</v>
      </c>
    </row>
    <row r="134" spans="1:20" ht="9.75">
      <c r="A134" s="40" t="s">
        <v>158</v>
      </c>
      <c r="B134" s="27">
        <f>SUM(B135:B138)</f>
        <v>11824.71233254531</v>
      </c>
      <c r="C134" s="27">
        <f aca="true" t="shared" si="57" ref="C134:T134">SUM(C135:C138)</f>
        <v>3547.635888676781</v>
      </c>
      <c r="D134" s="27">
        <f t="shared" si="57"/>
        <v>4873.623262411347</v>
      </c>
      <c r="E134" s="27">
        <f t="shared" si="57"/>
        <v>0</v>
      </c>
      <c r="F134" s="27">
        <f t="shared" si="57"/>
        <v>0</v>
      </c>
      <c r="G134" s="27">
        <f t="shared" si="57"/>
        <v>6672.956356835899</v>
      </c>
      <c r="H134" s="27">
        <f t="shared" si="57"/>
        <v>0</v>
      </c>
      <c r="I134" s="27">
        <f t="shared" si="57"/>
        <v>0</v>
      </c>
      <c r="J134" s="27">
        <f t="shared" si="57"/>
        <v>3028.746909477602</v>
      </c>
      <c r="K134" s="27">
        <f t="shared" si="57"/>
        <v>1871.6668022782749</v>
      </c>
      <c r="L134" s="27">
        <f t="shared" si="57"/>
        <v>19120.140864024437</v>
      </c>
      <c r="M134" s="27">
        <f t="shared" si="57"/>
        <v>5612.9701111940285</v>
      </c>
      <c r="N134" s="27">
        <f t="shared" si="57"/>
        <v>3709.65890052356</v>
      </c>
      <c r="O134" s="27">
        <f t="shared" si="57"/>
        <v>5292.825274548914</v>
      </c>
      <c r="P134" s="27">
        <f t="shared" si="57"/>
        <v>5668.112000000001</v>
      </c>
      <c r="Q134" s="27">
        <f t="shared" si="57"/>
        <v>3604.9755999999998</v>
      </c>
      <c r="R134" s="27">
        <f t="shared" si="57"/>
        <v>7486.228333333333</v>
      </c>
      <c r="S134" s="27">
        <f t="shared" si="57"/>
        <v>5268.2766962187825</v>
      </c>
      <c r="T134" s="64">
        <f t="shared" si="57"/>
        <v>6066.404264646609</v>
      </c>
    </row>
    <row r="135" spans="1:20" ht="9.75">
      <c r="A135" s="47" t="s">
        <v>153</v>
      </c>
      <c r="B135" s="28">
        <f>IF(B125=0,0,B130/B125)</f>
        <v>4058.1498817966904</v>
      </c>
      <c r="C135" s="28">
        <f aca="true" t="shared" si="58" ref="C135:T135">IF(C125=0,0,C130/C125)</f>
        <v>1125</v>
      </c>
      <c r="D135" s="28">
        <f t="shared" si="58"/>
        <v>663.9062777777777</v>
      </c>
      <c r="E135" s="28">
        <f t="shared" si="58"/>
        <v>0</v>
      </c>
      <c r="F135" s="28">
        <f t="shared" si="58"/>
        <v>0</v>
      </c>
      <c r="G135" s="28">
        <f t="shared" si="58"/>
        <v>1068.48</v>
      </c>
      <c r="H135" s="28">
        <f t="shared" si="58"/>
        <v>0</v>
      </c>
      <c r="I135" s="28">
        <f t="shared" si="58"/>
        <v>0</v>
      </c>
      <c r="J135" s="28">
        <f t="shared" si="58"/>
        <v>665.2931011564535</v>
      </c>
      <c r="K135" s="28">
        <f t="shared" si="58"/>
        <v>1139.5362082994304</v>
      </c>
      <c r="L135" s="28">
        <f t="shared" si="58"/>
        <v>3.134178867232704</v>
      </c>
      <c r="M135" s="28">
        <f t="shared" si="58"/>
        <v>3783.1808187253014</v>
      </c>
      <c r="N135" s="28">
        <f t="shared" si="58"/>
        <v>798.3784816753927</v>
      </c>
      <c r="O135" s="28">
        <f t="shared" si="58"/>
        <v>1400.3980099502487</v>
      </c>
      <c r="P135" s="28">
        <f t="shared" si="58"/>
        <v>2182.4361739130436</v>
      </c>
      <c r="Q135" s="28">
        <f t="shared" si="58"/>
        <v>558.3410666666666</v>
      </c>
      <c r="R135" s="28">
        <f t="shared" si="58"/>
        <v>1839.6266666666668</v>
      </c>
      <c r="S135" s="28">
        <f t="shared" si="58"/>
        <v>1870.828577423416</v>
      </c>
      <c r="T135" s="65">
        <f t="shared" si="58"/>
        <v>2313.2551889923398</v>
      </c>
    </row>
    <row r="136" spans="1:20" ht="9.75">
      <c r="A136" s="49" t="s">
        <v>154</v>
      </c>
      <c r="B136" s="29">
        <f>IF(B126=0,0,B131/B126)</f>
        <v>2530.621197793538</v>
      </c>
      <c r="C136" s="29">
        <f aca="true" t="shared" si="59" ref="C136:T136">IF(C126=0,0,C131/C126)</f>
        <v>541.0799758866673</v>
      </c>
      <c r="D136" s="29">
        <f t="shared" si="59"/>
        <v>879.3512222222222</v>
      </c>
      <c r="E136" s="29">
        <f t="shared" si="59"/>
        <v>0</v>
      </c>
      <c r="F136" s="29">
        <f t="shared" si="59"/>
        <v>0</v>
      </c>
      <c r="G136" s="29">
        <f t="shared" si="59"/>
        <v>2695.262372881356</v>
      </c>
      <c r="H136" s="29">
        <f t="shared" si="59"/>
        <v>0</v>
      </c>
      <c r="I136" s="29">
        <f t="shared" si="59"/>
        <v>0</v>
      </c>
      <c r="J136" s="29">
        <f t="shared" si="59"/>
        <v>212.68111125880634</v>
      </c>
      <c r="K136" s="29">
        <f t="shared" si="59"/>
        <v>569.7681041497152</v>
      </c>
      <c r="L136" s="29">
        <f t="shared" si="59"/>
        <v>5.800637104573286</v>
      </c>
      <c r="M136" s="29">
        <f t="shared" si="59"/>
        <v>283.3169267402979</v>
      </c>
      <c r="N136" s="29">
        <f t="shared" si="59"/>
        <v>1130.0369109947644</v>
      </c>
      <c r="O136" s="29">
        <f t="shared" si="59"/>
        <v>1085.1502854391636</v>
      </c>
      <c r="P136" s="29">
        <f t="shared" si="59"/>
        <v>1687.8469565217392</v>
      </c>
      <c r="Q136" s="29">
        <f t="shared" si="59"/>
        <v>1457.8124</v>
      </c>
      <c r="R136" s="29">
        <f t="shared" si="59"/>
        <v>1861.4918333333333</v>
      </c>
      <c r="S136" s="29">
        <f t="shared" si="59"/>
        <v>1247.1767751886741</v>
      </c>
      <c r="T136" s="66">
        <f t="shared" si="59"/>
        <v>486.3606223149923</v>
      </c>
    </row>
    <row r="137" spans="1:20" ht="9.75">
      <c r="A137" s="49" t="s">
        <v>155</v>
      </c>
      <c r="B137" s="29">
        <f>IF(B127=0,0,B132/B127)</f>
        <v>2953.7337273443654</v>
      </c>
      <c r="C137" s="29">
        <f aca="true" t="shared" si="60" ref="C137:T137">IF(C127=0,0,C132/C127)</f>
        <v>474</v>
      </c>
      <c r="D137" s="29">
        <f t="shared" si="60"/>
        <v>1174.3890957446808</v>
      </c>
      <c r="E137" s="29">
        <f t="shared" si="60"/>
        <v>0</v>
      </c>
      <c r="F137" s="29">
        <f t="shared" si="60"/>
        <v>0</v>
      </c>
      <c r="G137" s="29">
        <f t="shared" si="60"/>
        <v>600.4878822596281</v>
      </c>
      <c r="H137" s="29">
        <f t="shared" si="60"/>
        <v>0</v>
      </c>
      <c r="I137" s="29">
        <f t="shared" si="60"/>
        <v>0</v>
      </c>
      <c r="J137" s="29">
        <f t="shared" si="60"/>
        <v>1911.506446896185</v>
      </c>
      <c r="K137" s="29">
        <f t="shared" si="60"/>
        <v>0</v>
      </c>
      <c r="L137" s="29">
        <f t="shared" si="60"/>
        <v>17.051607898188</v>
      </c>
      <c r="M137" s="29">
        <f t="shared" si="60"/>
        <v>562.7056661562021</v>
      </c>
      <c r="N137" s="29">
        <f t="shared" si="60"/>
        <v>187.47874345549738</v>
      </c>
      <c r="O137" s="29">
        <f t="shared" si="60"/>
        <v>1897.585803700392</v>
      </c>
      <c r="P137" s="29">
        <f t="shared" si="60"/>
        <v>539.3026086956522</v>
      </c>
      <c r="Q137" s="29">
        <f t="shared" si="60"/>
        <v>548.6608666666667</v>
      </c>
      <c r="R137" s="29">
        <f t="shared" si="60"/>
        <v>1752.192</v>
      </c>
      <c r="S137" s="29">
        <f t="shared" si="60"/>
        <v>592.1151946017593</v>
      </c>
      <c r="T137" s="66">
        <f t="shared" si="60"/>
        <v>2468.4294736842107</v>
      </c>
    </row>
    <row r="138" spans="1:20" ht="9.75">
      <c r="A138" s="49" t="s">
        <v>156</v>
      </c>
      <c r="B138" s="29">
        <f>IF(B128=0,0,B133/B128)</f>
        <v>2282.2075256107173</v>
      </c>
      <c r="C138" s="29">
        <f aca="true" t="shared" si="61" ref="C138:T138">IF(C128=0,0,C133/C128)</f>
        <v>1407.5559127901136</v>
      </c>
      <c r="D138" s="29">
        <f t="shared" si="61"/>
        <v>2155.9766666666665</v>
      </c>
      <c r="E138" s="29">
        <f t="shared" si="61"/>
        <v>0</v>
      </c>
      <c r="F138" s="29">
        <f t="shared" si="61"/>
        <v>0</v>
      </c>
      <c r="G138" s="29">
        <f t="shared" si="61"/>
        <v>2308.726101694915</v>
      </c>
      <c r="H138" s="29">
        <f t="shared" si="61"/>
        <v>0</v>
      </c>
      <c r="I138" s="29">
        <f t="shared" si="61"/>
        <v>0</v>
      </c>
      <c r="J138" s="29">
        <f t="shared" si="61"/>
        <v>239.2662501661571</v>
      </c>
      <c r="K138" s="29">
        <f t="shared" si="61"/>
        <v>162.36248982912937</v>
      </c>
      <c r="L138" s="29">
        <f t="shared" si="61"/>
        <v>19094.15444015444</v>
      </c>
      <c r="M138" s="29">
        <f t="shared" si="61"/>
        <v>983.7666995722277</v>
      </c>
      <c r="N138" s="29">
        <f t="shared" si="61"/>
        <v>1593.7647643979058</v>
      </c>
      <c r="O138" s="29">
        <f t="shared" si="61"/>
        <v>909.69117545911</v>
      </c>
      <c r="P138" s="29">
        <f t="shared" si="61"/>
        <v>1258.5262608695652</v>
      </c>
      <c r="Q138" s="29">
        <f t="shared" si="61"/>
        <v>1040.1612666666667</v>
      </c>
      <c r="R138" s="29">
        <f t="shared" si="61"/>
        <v>2032.9178333333334</v>
      </c>
      <c r="S138" s="29">
        <f t="shared" si="61"/>
        <v>1558.1561490049328</v>
      </c>
      <c r="T138" s="66">
        <f t="shared" si="61"/>
        <v>798.3589796550656</v>
      </c>
    </row>
    <row r="139" spans="1:20" ht="20.25">
      <c r="A139" s="40" t="s">
        <v>159</v>
      </c>
      <c r="B139" s="30">
        <f>+B134*B125</f>
        <v>300111199</v>
      </c>
      <c r="C139" s="30">
        <f aca="true" t="shared" si="62" ref="C139:T139">+C134*C125</f>
        <v>35309620</v>
      </c>
      <c r="D139" s="30">
        <f t="shared" si="62"/>
        <v>87725218.72340424</v>
      </c>
      <c r="E139" s="30">
        <f t="shared" si="62"/>
        <v>0</v>
      </c>
      <c r="F139" s="30">
        <f t="shared" si="62"/>
        <v>0</v>
      </c>
      <c r="G139" s="30">
        <f t="shared" si="62"/>
        <v>98426106.2633295</v>
      </c>
      <c r="H139" s="30">
        <f t="shared" si="62"/>
        <v>0</v>
      </c>
      <c r="I139" s="30">
        <f t="shared" si="62"/>
        <v>0</v>
      </c>
      <c r="J139" s="30">
        <f t="shared" si="62"/>
        <v>22785263</v>
      </c>
      <c r="K139" s="30">
        <f t="shared" si="62"/>
        <v>36804456</v>
      </c>
      <c r="L139" s="30">
        <f t="shared" si="62"/>
        <v>47056349238.76018</v>
      </c>
      <c r="M139" s="30">
        <f t="shared" si="62"/>
        <v>221577608.10949546</v>
      </c>
      <c r="N139" s="30">
        <f t="shared" si="62"/>
        <v>70854485</v>
      </c>
      <c r="O139" s="30">
        <f t="shared" si="62"/>
        <v>79789341.01382488</v>
      </c>
      <c r="P139" s="30">
        <f t="shared" si="62"/>
        <v>16295822.000000004</v>
      </c>
      <c r="Q139" s="30">
        <f t="shared" si="62"/>
        <v>54074634</v>
      </c>
      <c r="R139" s="30">
        <f t="shared" si="62"/>
        <v>44917369.99999999</v>
      </c>
      <c r="S139" s="30">
        <f t="shared" si="62"/>
        <v>75325820.20253615</v>
      </c>
      <c r="T139" s="67">
        <f t="shared" si="62"/>
        <v>338159572.9241959</v>
      </c>
    </row>
    <row r="140" spans="1:20" ht="20.25">
      <c r="A140" s="42" t="s">
        <v>160</v>
      </c>
      <c r="B140" s="31">
        <v>0</v>
      </c>
      <c r="C140" s="31">
        <v>87958504</v>
      </c>
      <c r="D140" s="31">
        <v>22078515</v>
      </c>
      <c r="E140" s="31">
        <v>0</v>
      </c>
      <c r="F140" s="31">
        <v>0</v>
      </c>
      <c r="G140" s="31">
        <v>13926394</v>
      </c>
      <c r="H140" s="31">
        <v>0</v>
      </c>
      <c r="I140" s="31">
        <v>20000000</v>
      </c>
      <c r="J140" s="31">
        <v>0</v>
      </c>
      <c r="K140" s="31">
        <v>0</v>
      </c>
      <c r="L140" s="31">
        <v>53064432</v>
      </c>
      <c r="M140" s="31">
        <v>734894</v>
      </c>
      <c r="N140" s="31">
        <v>0</v>
      </c>
      <c r="O140" s="31">
        <v>58837000</v>
      </c>
      <c r="P140" s="31">
        <v>0</v>
      </c>
      <c r="Q140" s="31">
        <v>0</v>
      </c>
      <c r="R140" s="31">
        <v>23780704</v>
      </c>
      <c r="S140" s="31">
        <v>0</v>
      </c>
      <c r="T140" s="68">
        <v>146797556</v>
      </c>
    </row>
    <row r="141" spans="1:20" ht="9.75">
      <c r="A141" s="69" t="s">
        <v>161</v>
      </c>
      <c r="B141" s="70">
        <v>392856000</v>
      </c>
      <c r="C141" s="70">
        <v>661329000</v>
      </c>
      <c r="D141" s="70">
        <v>137518000</v>
      </c>
      <c r="E141" s="70">
        <v>325738000</v>
      </c>
      <c r="F141" s="70">
        <v>707724000</v>
      </c>
      <c r="G141" s="70">
        <v>137401000</v>
      </c>
      <c r="H141" s="70">
        <v>257245000</v>
      </c>
      <c r="I141" s="70">
        <v>233655000</v>
      </c>
      <c r="J141" s="70">
        <v>624943000</v>
      </c>
      <c r="K141" s="70">
        <v>459037000</v>
      </c>
      <c r="L141" s="70">
        <v>369809000</v>
      </c>
      <c r="M141" s="70">
        <v>505853000</v>
      </c>
      <c r="N141" s="70">
        <v>341408000</v>
      </c>
      <c r="O141" s="70">
        <v>831436000</v>
      </c>
      <c r="P141" s="70">
        <v>605006000</v>
      </c>
      <c r="Q141" s="70">
        <v>172437000</v>
      </c>
      <c r="R141" s="70">
        <v>124176000</v>
      </c>
      <c r="S141" s="70">
        <v>179370000</v>
      </c>
      <c r="T141" s="71">
        <v>326255000</v>
      </c>
    </row>
    <row r="142" ht="12.75"/>
    <row r="143" spans="1:20" ht="9.75" hidden="1">
      <c r="A143" s="32" t="s">
        <v>162</v>
      </c>
      <c r="B143" s="33">
        <v>1772260731</v>
      </c>
      <c r="C143" s="33">
        <v>1899101720</v>
      </c>
      <c r="D143" s="33">
        <v>1848280678</v>
      </c>
      <c r="E143" s="33">
        <v>2069860676</v>
      </c>
      <c r="F143" s="33">
        <v>3670792363</v>
      </c>
      <c r="G143" s="33">
        <v>1284307226</v>
      </c>
      <c r="H143" s="33">
        <v>1061378029</v>
      </c>
      <c r="I143" s="33">
        <v>1046245608</v>
      </c>
      <c r="J143" s="33">
        <v>855222696</v>
      </c>
      <c r="K143" s="33">
        <v>1258555332</v>
      </c>
      <c r="L143" s="33">
        <v>2236324840</v>
      </c>
      <c r="M143" s="33">
        <v>3781144707</v>
      </c>
      <c r="N143" s="33">
        <v>1131071475</v>
      </c>
      <c r="O143" s="33">
        <v>2257750490</v>
      </c>
      <c r="P143" s="33">
        <v>3307388961</v>
      </c>
      <c r="Q143" s="33">
        <v>1453172144</v>
      </c>
      <c r="R143" s="33">
        <v>1296573094</v>
      </c>
      <c r="S143" s="33">
        <v>1252990973</v>
      </c>
      <c r="T143" s="33">
        <v>2486907835</v>
      </c>
    </row>
    <row r="144" spans="1:20" ht="9.75" hidden="1">
      <c r="A144" s="11" t="s">
        <v>163</v>
      </c>
      <c r="B144" s="16">
        <v>2121079095</v>
      </c>
      <c r="C144" s="16">
        <v>1793750313</v>
      </c>
      <c r="D144" s="16">
        <v>1841474815</v>
      </c>
      <c r="E144" s="16">
        <v>2490946903</v>
      </c>
      <c r="F144" s="16">
        <v>4071211593</v>
      </c>
      <c r="G144" s="16">
        <v>1209577570</v>
      </c>
      <c r="H144" s="16">
        <v>1425384362</v>
      </c>
      <c r="I144" s="16">
        <v>1118468307</v>
      </c>
      <c r="J144" s="16">
        <v>1048998100</v>
      </c>
      <c r="K144" s="16">
        <v>1593856958</v>
      </c>
      <c r="L144" s="16">
        <v>2152289866</v>
      </c>
      <c r="M144" s="16">
        <v>3960938810</v>
      </c>
      <c r="N144" s="16">
        <v>1312977246</v>
      </c>
      <c r="O144" s="16">
        <v>2017651000</v>
      </c>
      <c r="P144" s="16">
        <v>3387896210</v>
      </c>
      <c r="Q144" s="16">
        <v>1660077439</v>
      </c>
      <c r="R144" s="16">
        <v>1284844796</v>
      </c>
      <c r="S144" s="16">
        <v>1154300856</v>
      </c>
      <c r="T144" s="16">
        <v>2580271300</v>
      </c>
    </row>
    <row r="145" spans="1:20" ht="9.75" hidden="1">
      <c r="A145" s="11" t="s">
        <v>164</v>
      </c>
      <c r="B145" s="16">
        <v>186413560</v>
      </c>
      <c r="C145" s="16">
        <v>263939829</v>
      </c>
      <c r="D145" s="16">
        <v>120488852</v>
      </c>
      <c r="E145" s="16">
        <v>233918337</v>
      </c>
      <c r="F145" s="16">
        <v>617613989</v>
      </c>
      <c r="G145" s="16">
        <v>197156156</v>
      </c>
      <c r="H145" s="16">
        <v>41232660</v>
      </c>
      <c r="I145" s="16">
        <v>133660324</v>
      </c>
      <c r="J145" s="16">
        <v>106714900</v>
      </c>
      <c r="K145" s="16">
        <v>381529609</v>
      </c>
      <c r="L145" s="16">
        <v>224228507</v>
      </c>
      <c r="M145" s="16">
        <v>358463241</v>
      </c>
      <c r="N145" s="16">
        <v>64769065</v>
      </c>
      <c r="O145" s="16">
        <v>560842000</v>
      </c>
      <c r="P145" s="16">
        <v>551468266</v>
      </c>
      <c r="Q145" s="16">
        <v>184887900</v>
      </c>
      <c r="R145" s="16">
        <v>154500356</v>
      </c>
      <c r="S145" s="16">
        <v>110098922</v>
      </c>
      <c r="T145" s="16">
        <v>62963900</v>
      </c>
    </row>
    <row r="146" spans="1:20" ht="9.75" hidden="1">
      <c r="A146" s="11" t="s">
        <v>165</v>
      </c>
      <c r="B146" s="16">
        <v>110000000</v>
      </c>
      <c r="C146" s="16">
        <v>178559383</v>
      </c>
      <c r="D146" s="16">
        <v>195933711</v>
      </c>
      <c r="E146" s="16">
        <v>2053885</v>
      </c>
      <c r="F146" s="16">
        <v>31692087</v>
      </c>
      <c r="G146" s="16">
        <v>551019225</v>
      </c>
      <c r="H146" s="16">
        <v>53393776</v>
      </c>
      <c r="I146" s="16">
        <v>216000000</v>
      </c>
      <c r="J146" s="16">
        <v>70664777</v>
      </c>
      <c r="K146" s="16">
        <v>416776000</v>
      </c>
      <c r="L146" s="16">
        <v>319559972</v>
      </c>
      <c r="M146" s="16">
        <v>739427283</v>
      </c>
      <c r="N146" s="16">
        <v>12215491</v>
      </c>
      <c r="O146" s="16">
        <v>335224664</v>
      </c>
      <c r="P146" s="16">
        <v>663442000</v>
      </c>
      <c r="Q146" s="16">
        <v>183583871</v>
      </c>
      <c r="R146" s="16">
        <v>423732856</v>
      </c>
      <c r="S146" s="16">
        <v>504971664</v>
      </c>
      <c r="T146" s="16">
        <v>638788217</v>
      </c>
    </row>
    <row r="147" spans="1:20" ht="9.75" hidden="1">
      <c r="A147" s="11" t="s">
        <v>166</v>
      </c>
      <c r="B147" s="16">
        <v>677745875</v>
      </c>
      <c r="C147" s="16">
        <v>647952197</v>
      </c>
      <c r="D147" s="16">
        <v>241673527</v>
      </c>
      <c r="E147" s="16">
        <v>2416634005</v>
      </c>
      <c r="F147" s="16">
        <v>1476396814</v>
      </c>
      <c r="G147" s="16">
        <v>182050780</v>
      </c>
      <c r="H147" s="16">
        <v>1001421693</v>
      </c>
      <c r="I147" s="16">
        <v>192200000</v>
      </c>
      <c r="J147" s="16">
        <v>256405500</v>
      </c>
      <c r="K147" s="16">
        <v>3000000000</v>
      </c>
      <c r="L147" s="16">
        <v>439807517</v>
      </c>
      <c r="M147" s="16">
        <v>304818000</v>
      </c>
      <c r="N147" s="16">
        <v>240096145</v>
      </c>
      <c r="O147" s="16">
        <v>538124000</v>
      </c>
      <c r="P147" s="16">
        <v>616184000</v>
      </c>
      <c r="Q147" s="16">
        <v>221172267</v>
      </c>
      <c r="R147" s="16">
        <v>241569841</v>
      </c>
      <c r="S147" s="16">
        <v>117108938</v>
      </c>
      <c r="T147" s="16">
        <v>494097158</v>
      </c>
    </row>
    <row r="148" spans="1:20" ht="9.75" hidden="1">
      <c r="A148" s="11" t="s">
        <v>167</v>
      </c>
      <c r="B148" s="16">
        <v>207905000</v>
      </c>
      <c r="C148" s="16">
        <v>287441458</v>
      </c>
      <c r="D148" s="16">
        <v>281455673</v>
      </c>
      <c r="E148" s="16">
        <v>3112274000</v>
      </c>
      <c r="F148" s="16">
        <v>2651025083</v>
      </c>
      <c r="G148" s="16">
        <v>183718721</v>
      </c>
      <c r="H148" s="16">
        <v>192544322</v>
      </c>
      <c r="I148" s="16">
        <v>182450000</v>
      </c>
      <c r="J148" s="16">
        <v>421200000</v>
      </c>
      <c r="K148" s="16">
        <v>3600000000</v>
      </c>
      <c r="L148" s="16">
        <v>468952209</v>
      </c>
      <c r="M148" s="16">
        <v>1512750100</v>
      </c>
      <c r="N148" s="16">
        <v>305160010</v>
      </c>
      <c r="O148" s="16">
        <v>491894843</v>
      </c>
      <c r="P148" s="16">
        <v>554213000</v>
      </c>
      <c r="Q148" s="16">
        <v>505520666</v>
      </c>
      <c r="R148" s="16">
        <v>165802343</v>
      </c>
      <c r="S148" s="16">
        <v>84416166</v>
      </c>
      <c r="T148" s="16">
        <v>456032762</v>
      </c>
    </row>
    <row r="149" spans="1:20" ht="9.75" hidden="1">
      <c r="A149" s="11" t="s">
        <v>168</v>
      </c>
      <c r="B149" s="16">
        <v>112095000</v>
      </c>
      <c r="C149" s="16">
        <v>94314893</v>
      </c>
      <c r="D149" s="16">
        <v>123173349</v>
      </c>
      <c r="E149" s="16">
        <v>66754386</v>
      </c>
      <c r="F149" s="16">
        <v>113223768</v>
      </c>
      <c r="G149" s="16">
        <v>74842367</v>
      </c>
      <c r="H149" s="16">
        <v>37794060</v>
      </c>
      <c r="I149" s="16">
        <v>152286650</v>
      </c>
      <c r="J149" s="16">
        <v>4212000</v>
      </c>
      <c r="K149" s="16">
        <v>480000000</v>
      </c>
      <c r="L149" s="16">
        <v>0</v>
      </c>
      <c r="M149" s="16">
        <v>376446620</v>
      </c>
      <c r="N149" s="16">
        <v>33098047</v>
      </c>
      <c r="O149" s="16">
        <v>45000000</v>
      </c>
      <c r="P149" s="16">
        <v>98455000</v>
      </c>
      <c r="Q149" s="16">
        <v>729631315</v>
      </c>
      <c r="R149" s="16">
        <v>178277099</v>
      </c>
      <c r="S149" s="16">
        <v>42775042</v>
      </c>
      <c r="T149" s="16">
        <v>33479019</v>
      </c>
    </row>
    <row r="150" spans="1:20" ht="9.75" hidden="1">
      <c r="A150" s="11" t="s">
        <v>169</v>
      </c>
      <c r="B150" s="16">
        <v>0</v>
      </c>
      <c r="C150" s="16">
        <v>4150059</v>
      </c>
      <c r="D150" s="16">
        <v>2025124</v>
      </c>
      <c r="E150" s="16">
        <v>0</v>
      </c>
      <c r="F150" s="16">
        <v>0</v>
      </c>
      <c r="G150" s="16">
        <v>567902</v>
      </c>
      <c r="H150" s="16">
        <v>3266434</v>
      </c>
      <c r="I150" s="16">
        <v>5705501</v>
      </c>
      <c r="J150" s="16">
        <v>0</v>
      </c>
      <c r="K150" s="16">
        <v>0</v>
      </c>
      <c r="L150" s="16">
        <v>0</v>
      </c>
      <c r="M150" s="16">
        <v>9455112</v>
      </c>
      <c r="N150" s="16">
        <v>0</v>
      </c>
      <c r="O150" s="16">
        <v>0</v>
      </c>
      <c r="P150" s="16">
        <v>0</v>
      </c>
      <c r="Q150" s="16">
        <v>7817307</v>
      </c>
      <c r="R150" s="16">
        <v>3600000</v>
      </c>
      <c r="S150" s="16">
        <v>0</v>
      </c>
      <c r="T150" s="16">
        <v>23513</v>
      </c>
    </row>
    <row r="151" spans="1:20" ht="9.75" hidden="1">
      <c r="A151" s="11" t="s">
        <v>170</v>
      </c>
      <c r="B151" s="16">
        <v>0</v>
      </c>
      <c r="C151" s="16">
        <v>-126053695</v>
      </c>
      <c r="D151" s="16">
        <v>149744617</v>
      </c>
      <c r="E151" s="16">
        <v>0</v>
      </c>
      <c r="F151" s="16">
        <v>0</v>
      </c>
      <c r="G151" s="16">
        <v>109024859</v>
      </c>
      <c r="H151" s="16">
        <v>0</v>
      </c>
      <c r="I151" s="16">
        <v>13750000</v>
      </c>
      <c r="J151" s="16">
        <v>123201000</v>
      </c>
      <c r="K151" s="16">
        <v>0</v>
      </c>
      <c r="L151" s="16">
        <v>0</v>
      </c>
      <c r="M151" s="16">
        <v>100000000</v>
      </c>
      <c r="N151" s="16">
        <v>33471287</v>
      </c>
      <c r="O151" s="16">
        <v>216511888</v>
      </c>
      <c r="P151" s="16">
        <v>103087984</v>
      </c>
      <c r="Q151" s="16">
        <v>95500000</v>
      </c>
      <c r="R151" s="16">
        <v>382953773</v>
      </c>
      <c r="S151" s="16">
        <v>0</v>
      </c>
      <c r="T151" s="16">
        <v>424611064</v>
      </c>
    </row>
    <row r="152" spans="1:20" ht="9.75" hidden="1">
      <c r="A152" s="11" t="s">
        <v>171</v>
      </c>
      <c r="B152" s="16">
        <v>1864979213</v>
      </c>
      <c r="C152" s="16">
        <v>2214755706</v>
      </c>
      <c r="D152" s="16">
        <v>1827509926</v>
      </c>
      <c r="E152" s="16">
        <v>2317269171</v>
      </c>
      <c r="F152" s="16">
        <v>3761558774</v>
      </c>
      <c r="G152" s="16">
        <v>1573147701</v>
      </c>
      <c r="H152" s="16">
        <v>1417580388</v>
      </c>
      <c r="I152" s="16">
        <v>1217953869</v>
      </c>
      <c r="J152" s="16">
        <v>1280330000</v>
      </c>
      <c r="K152" s="16">
        <v>1922601371</v>
      </c>
      <c r="L152" s="16">
        <v>2149506942</v>
      </c>
      <c r="M152" s="16">
        <v>4075463361</v>
      </c>
      <c r="N152" s="16">
        <v>1259684589</v>
      </c>
      <c r="O152" s="16">
        <v>2678763000</v>
      </c>
      <c r="P152" s="16">
        <v>3187383441</v>
      </c>
      <c r="Q152" s="16">
        <v>1384855616</v>
      </c>
      <c r="R152" s="16">
        <v>1224657886</v>
      </c>
      <c r="S152" s="16">
        <v>1239801834</v>
      </c>
      <c r="T152" s="16">
        <v>2238097800</v>
      </c>
    </row>
    <row r="153" spans="1:20" ht="9.75" hidden="1">
      <c r="A153" s="11" t="s">
        <v>172</v>
      </c>
      <c r="B153" s="16">
        <v>551000000</v>
      </c>
      <c r="C153" s="16">
        <v>143664047</v>
      </c>
      <c r="D153" s="16">
        <v>100409320</v>
      </c>
      <c r="E153" s="16">
        <v>388001064</v>
      </c>
      <c r="F153" s="16">
        <v>926117580</v>
      </c>
      <c r="G153" s="16">
        <v>67986870</v>
      </c>
      <c r="H153" s="16">
        <v>73136456</v>
      </c>
      <c r="I153" s="16">
        <v>95930572</v>
      </c>
      <c r="J153" s="16">
        <v>280000000</v>
      </c>
      <c r="K153" s="16">
        <v>142020000</v>
      </c>
      <c r="L153" s="16">
        <v>104703936</v>
      </c>
      <c r="M153" s="16">
        <v>110178020</v>
      </c>
      <c r="N153" s="16">
        <v>163945904</v>
      </c>
      <c r="O153" s="16">
        <v>235000000</v>
      </c>
      <c r="P153" s="16">
        <v>539436041</v>
      </c>
      <c r="Q153" s="16">
        <v>227000000</v>
      </c>
      <c r="R153" s="16">
        <v>90629000</v>
      </c>
      <c r="S153" s="16">
        <v>20133952</v>
      </c>
      <c r="T153" s="16">
        <v>26512500</v>
      </c>
    </row>
    <row r="154" spans="1:20" ht="9.75" hidden="1">
      <c r="A154" s="11" t="s">
        <v>173</v>
      </c>
      <c r="B154" s="16">
        <v>274910105</v>
      </c>
      <c r="C154" s="16">
        <v>311302766</v>
      </c>
      <c r="D154" s="16">
        <v>203100168</v>
      </c>
      <c r="E154" s="16">
        <v>254491627</v>
      </c>
      <c r="F154" s="16">
        <v>343659349</v>
      </c>
      <c r="G154" s="16">
        <v>151996006</v>
      </c>
      <c r="H154" s="16">
        <v>98558034</v>
      </c>
      <c r="I154" s="16">
        <v>260425844</v>
      </c>
      <c r="J154" s="16">
        <v>272284400</v>
      </c>
      <c r="K154" s="16">
        <v>214814941</v>
      </c>
      <c r="L154" s="16">
        <v>154958036</v>
      </c>
      <c r="M154" s="16">
        <v>274633780</v>
      </c>
      <c r="N154" s="16">
        <v>285300915</v>
      </c>
      <c r="O154" s="16">
        <v>244926000</v>
      </c>
      <c r="P154" s="16">
        <v>598728875</v>
      </c>
      <c r="Q154" s="16">
        <v>365749399</v>
      </c>
      <c r="R154" s="16">
        <v>202224535</v>
      </c>
      <c r="S154" s="16">
        <v>134179685</v>
      </c>
      <c r="T154" s="16">
        <v>375820200</v>
      </c>
    </row>
    <row r="155" spans="1:20" ht="9.75" hidden="1">
      <c r="A155" s="11" t="s">
        <v>174</v>
      </c>
      <c r="B155" s="16">
        <v>40</v>
      </c>
      <c r="C155" s="16">
        <v>40</v>
      </c>
      <c r="D155" s="16">
        <v>40</v>
      </c>
      <c r="E155" s="16">
        <v>40</v>
      </c>
      <c r="F155" s="16">
        <v>40</v>
      </c>
      <c r="G155" s="16">
        <v>40</v>
      </c>
      <c r="H155" s="16">
        <v>40</v>
      </c>
      <c r="I155" s="16">
        <v>40</v>
      </c>
      <c r="J155" s="16">
        <v>40</v>
      </c>
      <c r="K155" s="16">
        <v>40</v>
      </c>
      <c r="L155" s="16">
        <v>40</v>
      </c>
      <c r="M155" s="16">
        <v>40</v>
      </c>
      <c r="N155" s="16">
        <v>40</v>
      </c>
      <c r="O155" s="16">
        <v>40</v>
      </c>
      <c r="P155" s="16">
        <v>40</v>
      </c>
      <c r="Q155" s="16">
        <v>40</v>
      </c>
      <c r="R155" s="16">
        <v>40</v>
      </c>
      <c r="S155" s="16">
        <v>40</v>
      </c>
      <c r="T155" s="16">
        <v>40</v>
      </c>
    </row>
    <row r="156" spans="1:20" ht="9.75" hidden="1">
      <c r="A156" s="11" t="s">
        <v>175</v>
      </c>
      <c r="B156" s="16">
        <v>2955774322</v>
      </c>
      <c r="C156" s="16">
        <v>2734077115</v>
      </c>
      <c r="D156" s="16">
        <v>2107106847</v>
      </c>
      <c r="E156" s="16">
        <v>2917168579</v>
      </c>
      <c r="F156" s="16">
        <v>6028010405</v>
      </c>
      <c r="G156" s="16">
        <v>1735267150</v>
      </c>
      <c r="H156" s="16">
        <v>1687471796</v>
      </c>
      <c r="I156" s="16">
        <v>1572913140</v>
      </c>
      <c r="J156" s="16">
        <v>1688184792</v>
      </c>
      <c r="K156" s="16">
        <v>2324173359</v>
      </c>
      <c r="L156" s="16">
        <v>2580168255</v>
      </c>
      <c r="M156" s="16">
        <v>4937882347</v>
      </c>
      <c r="N156" s="16">
        <v>1742061778</v>
      </c>
      <c r="O156" s="16">
        <v>3292262001</v>
      </c>
      <c r="P156" s="16">
        <v>4717777738</v>
      </c>
      <c r="Q156" s="16">
        <v>1944728508</v>
      </c>
      <c r="R156" s="16">
        <v>1427945886</v>
      </c>
      <c r="S156" s="16">
        <v>1357202345</v>
      </c>
      <c r="T156" s="16">
        <v>2895440600</v>
      </c>
    </row>
    <row r="157" spans="1:20" ht="9.75" hidden="1">
      <c r="A157" s="11" t="s">
        <v>176</v>
      </c>
      <c r="B157" s="16">
        <v>413697037</v>
      </c>
      <c r="C157" s="16">
        <v>602531007</v>
      </c>
      <c r="D157" s="16">
        <v>305830748</v>
      </c>
      <c r="E157" s="16">
        <v>426739508</v>
      </c>
      <c r="F157" s="16">
        <v>813119505</v>
      </c>
      <c r="G157" s="16">
        <v>254955490</v>
      </c>
      <c r="H157" s="16">
        <v>350789676</v>
      </c>
      <c r="I157" s="16">
        <v>174267678</v>
      </c>
      <c r="J157" s="16">
        <v>320130600</v>
      </c>
      <c r="K157" s="16">
        <v>294052535</v>
      </c>
      <c r="L157" s="16">
        <v>575190303</v>
      </c>
      <c r="M157" s="16">
        <v>900836973</v>
      </c>
      <c r="N157" s="16">
        <v>295784972</v>
      </c>
      <c r="O157" s="16">
        <v>461484000</v>
      </c>
      <c r="P157" s="16">
        <v>340074773</v>
      </c>
      <c r="Q157" s="16">
        <v>541312085</v>
      </c>
      <c r="R157" s="16">
        <v>329306916</v>
      </c>
      <c r="S157" s="16">
        <v>353052280</v>
      </c>
      <c r="T157" s="16">
        <v>474453400</v>
      </c>
    </row>
    <row r="158" spans="1:20" ht="9.75" hidden="1">
      <c r="A158" s="11" t="s">
        <v>177</v>
      </c>
      <c r="B158" s="16">
        <v>378836528</v>
      </c>
      <c r="C158" s="16">
        <v>513666671</v>
      </c>
      <c r="D158" s="16">
        <v>248065913</v>
      </c>
      <c r="E158" s="16">
        <v>450427595</v>
      </c>
      <c r="F158" s="16">
        <v>778595239</v>
      </c>
      <c r="G158" s="16">
        <v>231124108</v>
      </c>
      <c r="H158" s="16">
        <v>266065863</v>
      </c>
      <c r="I158" s="16">
        <v>171632338</v>
      </c>
      <c r="J158" s="16">
        <v>303530000</v>
      </c>
      <c r="K158" s="16">
        <v>279252170</v>
      </c>
      <c r="L158" s="16">
        <v>505637999</v>
      </c>
      <c r="M158" s="16">
        <v>849846200</v>
      </c>
      <c r="N158" s="16">
        <v>283210266</v>
      </c>
      <c r="O158" s="16">
        <v>388192000</v>
      </c>
      <c r="P158" s="16">
        <v>319433972</v>
      </c>
      <c r="Q158" s="16">
        <v>511595364</v>
      </c>
      <c r="R158" s="16">
        <v>313009130</v>
      </c>
      <c r="S158" s="16">
        <v>322145308</v>
      </c>
      <c r="T158" s="16">
        <v>452872400</v>
      </c>
    </row>
    <row r="159" spans="1:20" ht="9.75" hidden="1">
      <c r="A159" s="11" t="s">
        <v>178</v>
      </c>
      <c r="B159" s="16">
        <v>804515536</v>
      </c>
      <c r="C159" s="16">
        <v>944851544</v>
      </c>
      <c r="D159" s="16">
        <v>1066320982</v>
      </c>
      <c r="E159" s="16">
        <v>1265743688</v>
      </c>
      <c r="F159" s="16">
        <v>1723016672</v>
      </c>
      <c r="G159" s="16">
        <v>647627780</v>
      </c>
      <c r="H159" s="16">
        <v>488433324</v>
      </c>
      <c r="I159" s="16">
        <v>704219268</v>
      </c>
      <c r="J159" s="16">
        <v>472317000</v>
      </c>
      <c r="K159" s="16">
        <v>673476058</v>
      </c>
      <c r="L159" s="16">
        <v>948069059</v>
      </c>
      <c r="M159" s="16">
        <v>2177873035</v>
      </c>
      <c r="N159" s="16">
        <v>686767900</v>
      </c>
      <c r="O159" s="16">
        <v>1054944000</v>
      </c>
      <c r="P159" s="16">
        <v>1976896997</v>
      </c>
      <c r="Q159" s="16">
        <v>727992073</v>
      </c>
      <c r="R159" s="16">
        <v>548984220</v>
      </c>
      <c r="S159" s="16">
        <v>572991362</v>
      </c>
      <c r="T159" s="16">
        <v>1579530100</v>
      </c>
    </row>
    <row r="160" spans="1:20" ht="9.75" hidden="1">
      <c r="A160" s="11" t="s">
        <v>179</v>
      </c>
      <c r="B160" s="16">
        <v>838330922</v>
      </c>
      <c r="C160" s="16">
        <v>941131693</v>
      </c>
      <c r="D160" s="16">
        <v>1041773629</v>
      </c>
      <c r="E160" s="16">
        <v>1225130139</v>
      </c>
      <c r="F160" s="16">
        <v>2468012677</v>
      </c>
      <c r="G160" s="16">
        <v>603743166</v>
      </c>
      <c r="H160" s="16">
        <v>463900928</v>
      </c>
      <c r="I160" s="16">
        <v>657703977</v>
      </c>
      <c r="J160" s="16">
        <v>472396332</v>
      </c>
      <c r="K160" s="16">
        <v>627540121</v>
      </c>
      <c r="L160" s="16">
        <v>878586893</v>
      </c>
      <c r="M160" s="16">
        <v>2038443283</v>
      </c>
      <c r="N160" s="16">
        <v>693620000</v>
      </c>
      <c r="O160" s="16">
        <v>972299000</v>
      </c>
      <c r="P160" s="16">
        <v>2471459650</v>
      </c>
      <c r="Q160" s="16">
        <v>711105787</v>
      </c>
      <c r="R160" s="16">
        <v>496336460</v>
      </c>
      <c r="S160" s="16">
        <v>535220907</v>
      </c>
      <c r="T160" s="16">
        <v>1530534700</v>
      </c>
    </row>
    <row r="161" spans="1:20" ht="9.75" hidden="1">
      <c r="A161" s="11" t="s">
        <v>180</v>
      </c>
      <c r="B161" s="16">
        <v>591843746</v>
      </c>
      <c r="C161" s="16">
        <v>97757506</v>
      </c>
      <c r="D161" s="16">
        <v>246100090</v>
      </c>
      <c r="E161" s="16">
        <v>484876329</v>
      </c>
      <c r="F161" s="16">
        <v>1039739228</v>
      </c>
      <c r="G161" s="16">
        <v>134198740</v>
      </c>
      <c r="H161" s="16">
        <v>370783128</v>
      </c>
      <c r="I161" s="16">
        <v>108026519</v>
      </c>
      <c r="J161" s="16">
        <v>152810500</v>
      </c>
      <c r="K161" s="16">
        <v>361259659</v>
      </c>
      <c r="L161" s="16">
        <v>280490256</v>
      </c>
      <c r="M161" s="16">
        <v>603660663</v>
      </c>
      <c r="N161" s="16">
        <v>161896487</v>
      </c>
      <c r="O161" s="16">
        <v>248450000</v>
      </c>
      <c r="P161" s="16">
        <v>581946497</v>
      </c>
      <c r="Q161" s="16">
        <v>268107667</v>
      </c>
      <c r="R161" s="16">
        <v>225542089</v>
      </c>
      <c r="S161" s="16">
        <v>89184538</v>
      </c>
      <c r="T161" s="16">
        <v>337842300</v>
      </c>
    </row>
    <row r="162" spans="1:20" ht="9.75" hidden="1">
      <c r="A162" s="11" t="s">
        <v>181</v>
      </c>
      <c r="B162" s="16">
        <v>639296198</v>
      </c>
      <c r="C162" s="16">
        <v>96812318</v>
      </c>
      <c r="D162" s="16">
        <v>206577820</v>
      </c>
      <c r="E162" s="16">
        <v>456419097</v>
      </c>
      <c r="F162" s="16">
        <v>1255751212</v>
      </c>
      <c r="G162" s="16">
        <v>124258090</v>
      </c>
      <c r="H162" s="16">
        <v>341643487</v>
      </c>
      <c r="I162" s="16">
        <v>101334763</v>
      </c>
      <c r="J162" s="16">
        <v>150377790</v>
      </c>
      <c r="K162" s="16">
        <v>343076599</v>
      </c>
      <c r="L162" s="16">
        <v>252058330</v>
      </c>
      <c r="M162" s="16">
        <v>716666245</v>
      </c>
      <c r="N162" s="16">
        <v>172773000</v>
      </c>
      <c r="O162" s="16">
        <v>313385000</v>
      </c>
      <c r="P162" s="16">
        <v>546354992</v>
      </c>
      <c r="Q162" s="16">
        <v>264046462</v>
      </c>
      <c r="R162" s="16">
        <v>143043290</v>
      </c>
      <c r="S162" s="16">
        <v>83231485</v>
      </c>
      <c r="T162" s="16">
        <v>309981200</v>
      </c>
    </row>
    <row r="163" spans="1:20" ht="9.75" hidden="1">
      <c r="A163" s="11" t="s">
        <v>182</v>
      </c>
      <c r="B163" s="16">
        <v>2114286168</v>
      </c>
      <c r="C163" s="16">
        <v>1781056036</v>
      </c>
      <c r="D163" s="16">
        <v>1837748606</v>
      </c>
      <c r="E163" s="16">
        <v>2484162054</v>
      </c>
      <c r="F163" s="16">
        <v>4048878501</v>
      </c>
      <c r="G163" s="16">
        <v>1203981720</v>
      </c>
      <c r="H163" s="16">
        <v>1419940802</v>
      </c>
      <c r="I163" s="16">
        <v>1114826177</v>
      </c>
      <c r="J163" s="16">
        <v>1048998100</v>
      </c>
      <c r="K163" s="16">
        <v>1572796958</v>
      </c>
      <c r="L163" s="16">
        <v>2146033425</v>
      </c>
      <c r="M163" s="16">
        <v>3925718666</v>
      </c>
      <c r="N163" s="16">
        <v>1304335354</v>
      </c>
      <c r="O163" s="16">
        <v>1980354000</v>
      </c>
      <c r="P163" s="16">
        <v>3371314908</v>
      </c>
      <c r="Q163" s="16">
        <v>1648820439</v>
      </c>
      <c r="R163" s="16">
        <v>1267079255</v>
      </c>
      <c r="S163" s="16">
        <v>1152289511</v>
      </c>
      <c r="T163" s="16">
        <v>2571822500</v>
      </c>
    </row>
    <row r="164" spans="1:20" ht="9.75" hidden="1">
      <c r="A164" s="11" t="s">
        <v>183</v>
      </c>
      <c r="B164" s="16">
        <v>2260168572</v>
      </c>
      <c r="C164" s="16">
        <v>1692193069</v>
      </c>
      <c r="D164" s="16">
        <v>1725469987</v>
      </c>
      <c r="E164" s="16">
        <v>2449235974</v>
      </c>
      <c r="F164" s="16">
        <v>5101838764</v>
      </c>
      <c r="G164" s="16">
        <v>1105453974</v>
      </c>
      <c r="H164" s="16">
        <v>1283078958</v>
      </c>
      <c r="I164" s="16">
        <v>1060945647</v>
      </c>
      <c r="J164" s="16">
        <v>996439792</v>
      </c>
      <c r="K164" s="16">
        <v>1481595656</v>
      </c>
      <c r="L164" s="16">
        <v>1916672022</v>
      </c>
      <c r="M164" s="16">
        <v>3939617870</v>
      </c>
      <c r="N164" s="16">
        <v>1348937266</v>
      </c>
      <c r="O164" s="16">
        <v>1872471000</v>
      </c>
      <c r="P164" s="16">
        <v>3773256171</v>
      </c>
      <c r="Q164" s="16">
        <v>1590538795</v>
      </c>
      <c r="R164" s="16">
        <v>1087416426</v>
      </c>
      <c r="S164" s="16">
        <v>1067236346</v>
      </c>
      <c r="T164" s="16">
        <v>2465752400</v>
      </c>
    </row>
    <row r="165" spans="1:20" ht="9.75" hidden="1">
      <c r="A165" s="11" t="s">
        <v>184</v>
      </c>
      <c r="B165" s="16">
        <v>409108000</v>
      </c>
      <c r="C165" s="16">
        <v>741060700</v>
      </c>
      <c r="D165" s="16">
        <v>265112381</v>
      </c>
      <c r="E165" s="16">
        <v>339216650</v>
      </c>
      <c r="F165" s="16">
        <v>795670343</v>
      </c>
      <c r="G165" s="16">
        <v>473230026</v>
      </c>
      <c r="H165" s="16">
        <v>289452000</v>
      </c>
      <c r="I165" s="16">
        <v>241906000</v>
      </c>
      <c r="J165" s="16">
        <v>627887000</v>
      </c>
      <c r="K165" s="16">
        <v>461252000</v>
      </c>
      <c r="L165" s="16">
        <v>393900535</v>
      </c>
      <c r="M165" s="16">
        <v>672679073</v>
      </c>
      <c r="N165" s="16">
        <v>384734000</v>
      </c>
      <c r="O165" s="16">
        <v>1008780000</v>
      </c>
      <c r="P165" s="16">
        <v>703273602</v>
      </c>
      <c r="Q165" s="16">
        <v>191141587</v>
      </c>
      <c r="R165" s="16">
        <v>144700001</v>
      </c>
      <c r="S165" s="16">
        <v>186876767</v>
      </c>
      <c r="T165" s="16">
        <v>356638300</v>
      </c>
    </row>
    <row r="166" spans="1:20" ht="9.75" hidden="1">
      <c r="A166" s="11" t="s">
        <v>185</v>
      </c>
      <c r="B166" s="16">
        <v>364262300</v>
      </c>
      <c r="C166" s="16">
        <v>695667605</v>
      </c>
      <c r="D166" s="16">
        <v>219262034</v>
      </c>
      <c r="E166" s="16">
        <v>304301288</v>
      </c>
      <c r="F166" s="16">
        <v>733959645</v>
      </c>
      <c r="G166" s="16">
        <v>417340787</v>
      </c>
      <c r="H166" s="16">
        <v>247125000</v>
      </c>
      <c r="I166" s="16">
        <v>343889000</v>
      </c>
      <c r="J166" s="16">
        <v>571733000</v>
      </c>
      <c r="K166" s="16">
        <v>406776000</v>
      </c>
      <c r="L166" s="16">
        <v>345333755</v>
      </c>
      <c r="M166" s="16">
        <v>589271449</v>
      </c>
      <c r="N166" s="16">
        <v>344941033</v>
      </c>
      <c r="O166" s="16">
        <v>968911000</v>
      </c>
      <c r="P166" s="16">
        <v>651264621</v>
      </c>
      <c r="Q166" s="16">
        <v>173255653</v>
      </c>
      <c r="R166" s="16">
        <v>128342000</v>
      </c>
      <c r="S166" s="16">
        <v>162864618</v>
      </c>
      <c r="T166" s="16">
        <v>326359200</v>
      </c>
    </row>
    <row r="167" spans="1:20" ht="9.75" hidden="1">
      <c r="A167" s="11" t="s">
        <v>186</v>
      </c>
      <c r="B167" s="16">
        <v>168889550</v>
      </c>
      <c r="C167" s="16">
        <v>536992301</v>
      </c>
      <c r="D167" s="16">
        <v>84933000</v>
      </c>
      <c r="E167" s="16">
        <v>190198650</v>
      </c>
      <c r="F167" s="16">
        <v>252882000</v>
      </c>
      <c r="G167" s="16">
        <v>175957898</v>
      </c>
      <c r="H167" s="16">
        <v>74651004</v>
      </c>
      <c r="I167" s="16">
        <v>120647000</v>
      </c>
      <c r="J167" s="16">
        <v>285258000</v>
      </c>
      <c r="K167" s="16">
        <v>163406000</v>
      </c>
      <c r="L167" s="16">
        <v>290132532</v>
      </c>
      <c r="M167" s="16">
        <v>404341228</v>
      </c>
      <c r="N167" s="16">
        <v>162425500</v>
      </c>
      <c r="O167" s="16">
        <v>798465000</v>
      </c>
      <c r="P167" s="16">
        <v>506885000</v>
      </c>
      <c r="Q167" s="16">
        <v>282795413</v>
      </c>
      <c r="R167" s="16">
        <v>91804000</v>
      </c>
      <c r="S167" s="16">
        <v>68203800</v>
      </c>
      <c r="T167" s="16">
        <v>129223800</v>
      </c>
    </row>
    <row r="168" spans="1:20" ht="9.75" hidden="1">
      <c r="A168" s="11" t="s">
        <v>187</v>
      </c>
      <c r="B168" s="16">
        <v>173746950</v>
      </c>
      <c r="C168" s="16">
        <v>597302395</v>
      </c>
      <c r="D168" s="16">
        <v>94756000</v>
      </c>
      <c r="E168" s="16">
        <v>186032050</v>
      </c>
      <c r="F168" s="16">
        <v>260074650</v>
      </c>
      <c r="G168" s="16">
        <v>199965919</v>
      </c>
      <c r="H168" s="16">
        <v>72796000</v>
      </c>
      <c r="I168" s="16">
        <v>0</v>
      </c>
      <c r="J168" s="16">
        <v>301005000</v>
      </c>
      <c r="K168" s="16">
        <v>156216000</v>
      </c>
      <c r="L168" s="16">
        <v>193600065</v>
      </c>
      <c r="M168" s="16">
        <v>460257380</v>
      </c>
      <c r="N168" s="16">
        <v>234704000</v>
      </c>
      <c r="O168" s="16">
        <v>650955000</v>
      </c>
      <c r="P168" s="16">
        <v>512218379</v>
      </c>
      <c r="Q168" s="16">
        <v>159589347</v>
      </c>
      <c r="R168" s="16">
        <v>60137000</v>
      </c>
      <c r="S168" s="16">
        <v>52304720</v>
      </c>
      <c r="T168" s="16">
        <v>147304800</v>
      </c>
    </row>
    <row r="169" spans="1:20" ht="9.75" hidden="1">
      <c r="A169" s="11" t="s">
        <v>188</v>
      </c>
      <c r="B169" s="16">
        <v>3277017650</v>
      </c>
      <c r="C169" s="16">
        <v>2682858290</v>
      </c>
      <c r="D169" s="16">
        <v>2182693374</v>
      </c>
      <c r="E169" s="16">
        <v>3077034726</v>
      </c>
      <c r="F169" s="16">
        <v>5864496212</v>
      </c>
      <c r="G169" s="16">
        <v>1812022525</v>
      </c>
      <c r="H169" s="16">
        <v>1655806577</v>
      </c>
      <c r="I169" s="16">
        <v>1711554000</v>
      </c>
      <c r="J169" s="16">
        <v>2293154170</v>
      </c>
      <c r="K169" s="16">
        <v>2322821658</v>
      </c>
      <c r="L169" s="16">
        <v>2519890275</v>
      </c>
      <c r="M169" s="16">
        <v>4904829221</v>
      </c>
      <c r="N169" s="16">
        <v>1816268586</v>
      </c>
      <c r="O169" s="16">
        <v>2902257718</v>
      </c>
      <c r="P169" s="16">
        <v>4627538058</v>
      </c>
      <c r="Q169" s="16">
        <v>1936490687</v>
      </c>
      <c r="R169" s="16">
        <v>1486675554</v>
      </c>
      <c r="S169" s="16">
        <v>1421172405</v>
      </c>
      <c r="T169" s="16">
        <v>2882743500</v>
      </c>
    </row>
    <row r="170" spans="1:20" ht="9.75" hidden="1">
      <c r="A170" s="11" t="s">
        <v>189</v>
      </c>
      <c r="B170" s="16">
        <v>652667779</v>
      </c>
      <c r="C170" s="16">
        <v>887761680</v>
      </c>
      <c r="D170" s="16">
        <v>625426030</v>
      </c>
      <c r="E170" s="16">
        <v>868353759</v>
      </c>
      <c r="F170" s="16">
        <v>1123632557</v>
      </c>
      <c r="G170" s="16">
        <v>538851323</v>
      </c>
      <c r="H170" s="16">
        <v>488009016</v>
      </c>
      <c r="I170" s="16">
        <v>439667857</v>
      </c>
      <c r="J170" s="16">
        <v>390960000</v>
      </c>
      <c r="K170" s="16">
        <v>732641693</v>
      </c>
      <c r="L170" s="16">
        <v>788931809</v>
      </c>
      <c r="M170" s="16">
        <v>1274330000</v>
      </c>
      <c r="N170" s="16">
        <v>537170660</v>
      </c>
      <c r="O170" s="16">
        <v>817423000</v>
      </c>
      <c r="P170" s="16">
        <v>689646004</v>
      </c>
      <c r="Q170" s="16">
        <v>716651971</v>
      </c>
      <c r="R170" s="16">
        <v>566807500</v>
      </c>
      <c r="S170" s="16">
        <v>545555593</v>
      </c>
      <c r="T170" s="16">
        <v>812123200</v>
      </c>
    </row>
    <row r="171" spans="1:20" ht="9.75" hidden="1">
      <c r="A171" s="11" t="s">
        <v>190</v>
      </c>
      <c r="B171" s="16">
        <v>586853256</v>
      </c>
      <c r="C171" s="16">
        <v>731160602</v>
      </c>
      <c r="D171" s="16">
        <v>543308597</v>
      </c>
      <c r="E171" s="16">
        <v>749152832</v>
      </c>
      <c r="F171" s="16">
        <v>1145142530</v>
      </c>
      <c r="G171" s="16">
        <v>455481846</v>
      </c>
      <c r="H171" s="16">
        <v>474659610</v>
      </c>
      <c r="I171" s="16">
        <v>430067327</v>
      </c>
      <c r="J171" s="16">
        <v>380851589</v>
      </c>
      <c r="K171" s="16">
        <v>678371939</v>
      </c>
      <c r="L171" s="16">
        <v>710662866</v>
      </c>
      <c r="M171" s="16">
        <v>1152204419</v>
      </c>
      <c r="N171" s="16">
        <v>514737496</v>
      </c>
      <c r="O171" s="16">
        <v>743621831</v>
      </c>
      <c r="P171" s="16">
        <v>633812954</v>
      </c>
      <c r="Q171" s="16">
        <v>679381122</v>
      </c>
      <c r="R171" s="16">
        <v>485607467</v>
      </c>
      <c r="S171" s="16">
        <v>486042899</v>
      </c>
      <c r="T171" s="16">
        <v>728269200</v>
      </c>
    </row>
    <row r="172" spans="1:20" ht="9.75" hidden="1">
      <c r="A172" s="11" t="s">
        <v>191</v>
      </c>
      <c r="B172" s="16">
        <v>25723301</v>
      </c>
      <c r="C172" s="16">
        <v>102355172</v>
      </c>
      <c r="D172" s="16">
        <v>36867846</v>
      </c>
      <c r="E172" s="16">
        <v>78229536</v>
      </c>
      <c r="F172" s="16">
        <v>11186702</v>
      </c>
      <c r="G172" s="16">
        <v>35312630</v>
      </c>
      <c r="H172" s="16">
        <v>21806556</v>
      </c>
      <c r="I172" s="16">
        <v>17464015</v>
      </c>
      <c r="J172" s="16">
        <v>27963326</v>
      </c>
      <c r="K172" s="16">
        <v>44372379</v>
      </c>
      <c r="L172" s="16">
        <v>39533660</v>
      </c>
      <c r="M172" s="16">
        <v>54674650</v>
      </c>
      <c r="N172" s="16">
        <v>20000000</v>
      </c>
      <c r="O172" s="16">
        <v>39724368</v>
      </c>
      <c r="P172" s="16">
        <v>23515256</v>
      </c>
      <c r="Q172" s="16">
        <v>28629603</v>
      </c>
      <c r="R172" s="16">
        <v>30418200</v>
      </c>
      <c r="S172" s="16">
        <v>63250781</v>
      </c>
      <c r="T172" s="16">
        <v>62466700</v>
      </c>
    </row>
    <row r="173" spans="1:20" ht="9.75" hidden="1">
      <c r="A173" s="11" t="s">
        <v>192</v>
      </c>
      <c r="B173" s="16">
        <v>597699615</v>
      </c>
      <c r="C173" s="16">
        <v>686219648</v>
      </c>
      <c r="D173" s="16">
        <v>689784051</v>
      </c>
      <c r="E173" s="16">
        <v>1038553299</v>
      </c>
      <c r="F173" s="16">
        <v>1458471307</v>
      </c>
      <c r="G173" s="16">
        <v>437726150</v>
      </c>
      <c r="H173" s="16">
        <v>404960000</v>
      </c>
      <c r="I173" s="16">
        <v>558064000</v>
      </c>
      <c r="J173" s="16">
        <v>470000000</v>
      </c>
      <c r="K173" s="16">
        <v>442231254</v>
      </c>
      <c r="L173" s="16">
        <v>751240000</v>
      </c>
      <c r="M173" s="16">
        <v>1544593519</v>
      </c>
      <c r="N173" s="16">
        <v>520796142</v>
      </c>
      <c r="O173" s="16">
        <v>708954600</v>
      </c>
      <c r="P173" s="16">
        <v>1638785385</v>
      </c>
      <c r="Q173" s="16">
        <v>462000000</v>
      </c>
      <c r="R173" s="16">
        <v>339871700</v>
      </c>
      <c r="S173" s="16">
        <v>436264517</v>
      </c>
      <c r="T173" s="16">
        <v>897363700</v>
      </c>
    </row>
    <row r="174" spans="1:20" ht="9.75" hidden="1">
      <c r="A174" s="11" t="s">
        <v>193</v>
      </c>
      <c r="B174" s="16">
        <v>557563331</v>
      </c>
      <c r="C174" s="16">
        <v>607756246</v>
      </c>
      <c r="D174" s="16">
        <v>631669439</v>
      </c>
      <c r="E174" s="16">
        <v>895000500</v>
      </c>
      <c r="F174" s="16">
        <v>1718589097</v>
      </c>
      <c r="G174" s="16">
        <v>407870060</v>
      </c>
      <c r="H174" s="16">
        <v>480000000</v>
      </c>
      <c r="I174" s="16">
        <v>520000000</v>
      </c>
      <c r="J174" s="16">
        <v>468000000</v>
      </c>
      <c r="K174" s="16">
        <v>412067885</v>
      </c>
      <c r="L174" s="16">
        <v>698471292</v>
      </c>
      <c r="M174" s="16">
        <v>1444033941</v>
      </c>
      <c r="N174" s="16">
        <v>494592007</v>
      </c>
      <c r="O174" s="16">
        <v>661052429</v>
      </c>
      <c r="P174" s="16">
        <v>1828935526</v>
      </c>
      <c r="Q174" s="16">
        <v>444000000</v>
      </c>
      <c r="R174" s="16">
        <v>323689981</v>
      </c>
      <c r="S174" s="16">
        <v>408942174</v>
      </c>
      <c r="T174" s="16">
        <v>943595800</v>
      </c>
    </row>
    <row r="175" spans="1:20" ht="9.75" hidden="1">
      <c r="A175" s="11" t="s">
        <v>194</v>
      </c>
      <c r="B175" s="16">
        <v>300200000</v>
      </c>
      <c r="C175" s="16">
        <v>49967750</v>
      </c>
      <c r="D175" s="16">
        <v>22655849</v>
      </c>
      <c r="E175" s="16">
        <v>0</v>
      </c>
      <c r="F175" s="16">
        <v>793024223</v>
      </c>
      <c r="G175" s="16">
        <v>1666320</v>
      </c>
      <c r="H175" s="16">
        <v>250000000</v>
      </c>
      <c r="I175" s="16">
        <v>21889000</v>
      </c>
      <c r="J175" s="16">
        <v>80000000</v>
      </c>
      <c r="K175" s="16">
        <v>478973477</v>
      </c>
      <c r="L175" s="16">
        <v>234928188</v>
      </c>
      <c r="M175" s="16">
        <v>504794493</v>
      </c>
      <c r="N175" s="16">
        <v>97934172</v>
      </c>
      <c r="O175" s="16">
        <v>196542400</v>
      </c>
      <c r="P175" s="16">
        <v>370049446</v>
      </c>
      <c r="Q175" s="16">
        <v>90500000</v>
      </c>
      <c r="R175" s="16">
        <v>43410010</v>
      </c>
      <c r="S175" s="16">
        <v>20283905</v>
      </c>
      <c r="T175" s="16">
        <v>103578200</v>
      </c>
    </row>
    <row r="176" spans="1:20" ht="9.75" hidden="1">
      <c r="A176" s="11" t="s">
        <v>195</v>
      </c>
      <c r="B176" s="16">
        <v>280000001</v>
      </c>
      <c r="C176" s="16">
        <v>33178838</v>
      </c>
      <c r="D176" s="16">
        <v>43168974</v>
      </c>
      <c r="E176" s="16">
        <v>73816868</v>
      </c>
      <c r="F176" s="16">
        <v>800592804</v>
      </c>
      <c r="G176" s="16">
        <v>230000</v>
      </c>
      <c r="H176" s="16">
        <v>190000000</v>
      </c>
      <c r="I176" s="16">
        <v>20650000</v>
      </c>
      <c r="J176" s="16">
        <v>81800000</v>
      </c>
      <c r="K176" s="16">
        <v>439425208</v>
      </c>
      <c r="L176" s="16">
        <v>240928188</v>
      </c>
      <c r="M176" s="16">
        <v>606915659</v>
      </c>
      <c r="N176" s="16">
        <v>84793006</v>
      </c>
      <c r="O176" s="16">
        <v>193269571</v>
      </c>
      <c r="P176" s="16">
        <v>317000000</v>
      </c>
      <c r="Q176" s="16">
        <v>80000000</v>
      </c>
      <c r="R176" s="16">
        <v>22452579</v>
      </c>
      <c r="S176" s="16">
        <v>17998305</v>
      </c>
      <c r="T176" s="16">
        <v>130048500</v>
      </c>
    </row>
    <row r="177" spans="1:20" ht="9.75" hidden="1">
      <c r="A177" s="11" t="s">
        <v>196</v>
      </c>
      <c r="B177" s="16">
        <v>33907256</v>
      </c>
      <c r="C177" s="16">
        <v>41696435</v>
      </c>
      <c r="D177" s="16">
        <v>31229363</v>
      </c>
      <c r="E177" s="16">
        <v>30027330</v>
      </c>
      <c r="F177" s="16">
        <v>58877329</v>
      </c>
      <c r="G177" s="16">
        <v>18649070</v>
      </c>
      <c r="H177" s="16">
        <v>24618008</v>
      </c>
      <c r="I177" s="16">
        <v>32551092</v>
      </c>
      <c r="J177" s="16">
        <v>32370000</v>
      </c>
      <c r="K177" s="16">
        <v>30822489</v>
      </c>
      <c r="L177" s="16">
        <v>37057176</v>
      </c>
      <c r="M177" s="16">
        <v>48573498</v>
      </c>
      <c r="N177" s="16">
        <v>24158882</v>
      </c>
      <c r="O177" s="16">
        <v>40518000</v>
      </c>
      <c r="P177" s="16">
        <v>56614062</v>
      </c>
      <c r="Q177" s="16">
        <v>29335309</v>
      </c>
      <c r="R177" s="16">
        <v>18692740</v>
      </c>
      <c r="S177" s="16">
        <v>23152857</v>
      </c>
      <c r="T177" s="16">
        <v>31880800</v>
      </c>
    </row>
    <row r="178" spans="1:20" ht="9.75" hidden="1">
      <c r="A178" s="11" t="s">
        <v>197</v>
      </c>
      <c r="B178" s="16">
        <v>428189005</v>
      </c>
      <c r="C178" s="16">
        <v>540556966</v>
      </c>
      <c r="D178" s="16">
        <v>201673156</v>
      </c>
      <c r="E178" s="16">
        <v>306435194</v>
      </c>
      <c r="F178" s="16">
        <v>426511393</v>
      </c>
      <c r="G178" s="16">
        <v>162428641</v>
      </c>
      <c r="H178" s="16">
        <v>110895670</v>
      </c>
      <c r="I178" s="16">
        <v>238131520</v>
      </c>
      <c r="J178" s="16">
        <v>552750000</v>
      </c>
      <c r="K178" s="16">
        <v>136000000</v>
      </c>
      <c r="L178" s="16">
        <v>289994708</v>
      </c>
      <c r="M178" s="16">
        <v>468636492</v>
      </c>
      <c r="N178" s="16">
        <v>525578232</v>
      </c>
      <c r="O178" s="16">
        <v>190000000</v>
      </c>
      <c r="P178" s="16">
        <v>446983709</v>
      </c>
      <c r="Q178" s="16">
        <v>69250000</v>
      </c>
      <c r="R178" s="16">
        <v>198818727</v>
      </c>
      <c r="S178" s="16">
        <v>162601862</v>
      </c>
      <c r="T178" s="16">
        <v>376066000</v>
      </c>
    </row>
    <row r="179" spans="1:20" ht="9.75" hidden="1">
      <c r="A179" s="11" t="s">
        <v>198</v>
      </c>
      <c r="B179" s="16">
        <v>269504563</v>
      </c>
      <c r="C179" s="16">
        <v>473761684</v>
      </c>
      <c r="D179" s="16">
        <v>293276792</v>
      </c>
      <c r="E179" s="16">
        <v>266130370</v>
      </c>
      <c r="F179" s="16">
        <v>320969474</v>
      </c>
      <c r="G179" s="16">
        <v>543703188</v>
      </c>
      <c r="H179" s="16">
        <v>242522824</v>
      </c>
      <c r="I179" s="16">
        <v>91540620</v>
      </c>
      <c r="J179" s="16">
        <v>184500000</v>
      </c>
      <c r="K179" s="16">
        <v>104067656</v>
      </c>
      <c r="L179" s="16">
        <v>280604403</v>
      </c>
      <c r="M179" s="16">
        <v>606222116</v>
      </c>
      <c r="N179" s="16">
        <v>35645338</v>
      </c>
      <c r="O179" s="16">
        <v>796325000</v>
      </c>
      <c r="P179" s="16">
        <v>315324546</v>
      </c>
      <c r="Q179" s="16">
        <v>50900500</v>
      </c>
      <c r="R179" s="16">
        <v>220296787</v>
      </c>
      <c r="S179" s="16">
        <v>193502483</v>
      </c>
      <c r="T179" s="16">
        <v>312731000</v>
      </c>
    </row>
    <row r="180" spans="1:20" ht="9.75" hidden="1">
      <c r="A180" s="11" t="s">
        <v>199</v>
      </c>
      <c r="B180" s="13">
        <v>0</v>
      </c>
      <c r="C180" s="13">
        <v>35536718</v>
      </c>
      <c r="D180" s="13">
        <v>32894889</v>
      </c>
      <c r="E180" s="13">
        <v>0</v>
      </c>
      <c r="F180" s="13">
        <v>0</v>
      </c>
      <c r="G180" s="13">
        <v>2273623</v>
      </c>
      <c r="H180" s="13">
        <v>0</v>
      </c>
      <c r="I180" s="13">
        <v>0</v>
      </c>
      <c r="J180" s="13">
        <v>0</v>
      </c>
      <c r="K180" s="13">
        <v>0</v>
      </c>
      <c r="L180" s="13">
        <v>42870652</v>
      </c>
      <c r="M180" s="13">
        <v>0</v>
      </c>
      <c r="N180" s="13">
        <v>14506624</v>
      </c>
      <c r="O180" s="13">
        <v>45000000</v>
      </c>
      <c r="P180" s="13">
        <v>126057961</v>
      </c>
      <c r="Q180" s="13">
        <v>65633064</v>
      </c>
      <c r="R180" s="13">
        <v>0</v>
      </c>
      <c r="S180" s="13">
        <v>0</v>
      </c>
      <c r="T180" s="13">
        <v>81141823</v>
      </c>
    </row>
    <row r="181" spans="1:20" ht="9.75" hidden="1">
      <c r="A181" s="11" t="s">
        <v>200</v>
      </c>
      <c r="B181" s="13">
        <v>0</v>
      </c>
      <c r="C181" s="13">
        <v>770149</v>
      </c>
      <c r="D181" s="13">
        <v>6185957</v>
      </c>
      <c r="E181" s="13">
        <v>0</v>
      </c>
      <c r="F181" s="13">
        <v>0</v>
      </c>
      <c r="G181" s="13">
        <v>12253766</v>
      </c>
      <c r="H181" s="13">
        <v>0</v>
      </c>
      <c r="I181" s="13">
        <v>0</v>
      </c>
      <c r="J181" s="13">
        <v>0</v>
      </c>
      <c r="K181" s="13">
        <v>0</v>
      </c>
      <c r="L181" s="13">
        <v>72228351</v>
      </c>
      <c r="M181" s="13">
        <v>0</v>
      </c>
      <c r="N181" s="13">
        <v>31998970</v>
      </c>
      <c r="O181" s="13">
        <v>35000000</v>
      </c>
      <c r="P181" s="13">
        <v>119195755</v>
      </c>
      <c r="Q181" s="13">
        <v>40725000</v>
      </c>
      <c r="R181" s="13">
        <v>0</v>
      </c>
      <c r="S181" s="13">
        <v>0</v>
      </c>
      <c r="T181" s="13">
        <v>34006624</v>
      </c>
    </row>
    <row r="182" spans="1:20" ht="9.75" hidden="1">
      <c r="A182" s="11" t="s">
        <v>201</v>
      </c>
      <c r="B182" s="13">
        <v>20000000</v>
      </c>
      <c r="C182" s="13">
        <v>27246696</v>
      </c>
      <c r="D182" s="13">
        <v>179726244</v>
      </c>
      <c r="E182" s="13">
        <v>16974991</v>
      </c>
      <c r="F182" s="13">
        <v>0</v>
      </c>
      <c r="G182" s="13">
        <v>38908380</v>
      </c>
      <c r="H182" s="13">
        <v>2225000</v>
      </c>
      <c r="I182" s="13">
        <v>0</v>
      </c>
      <c r="J182" s="13">
        <v>0</v>
      </c>
      <c r="K182" s="13">
        <v>0</v>
      </c>
      <c r="L182" s="13">
        <v>134665634</v>
      </c>
      <c r="M182" s="13">
        <v>83374956</v>
      </c>
      <c r="N182" s="13">
        <v>32000004</v>
      </c>
      <c r="O182" s="13">
        <v>75977000</v>
      </c>
      <c r="P182" s="13">
        <v>85515146</v>
      </c>
      <c r="Q182" s="13">
        <v>9399494</v>
      </c>
      <c r="R182" s="13">
        <v>15390637</v>
      </c>
      <c r="S182" s="13">
        <v>16427697</v>
      </c>
      <c r="T182" s="13">
        <v>156143900</v>
      </c>
    </row>
    <row r="183" spans="1:20" ht="9.75" hidden="1">
      <c r="A183" s="11" t="s">
        <v>202</v>
      </c>
      <c r="B183" s="13">
        <v>11000000</v>
      </c>
      <c r="C183" s="13">
        <v>40038889</v>
      </c>
      <c r="D183" s="13">
        <v>144574379</v>
      </c>
      <c r="E183" s="13">
        <v>84041476</v>
      </c>
      <c r="F183" s="13">
        <v>4326091</v>
      </c>
      <c r="G183" s="13">
        <v>32339650</v>
      </c>
      <c r="H183" s="13">
        <v>3607896</v>
      </c>
      <c r="I183" s="13">
        <v>0</v>
      </c>
      <c r="J183" s="13">
        <v>110500000</v>
      </c>
      <c r="K183" s="13">
        <v>133864802</v>
      </c>
      <c r="L183" s="13">
        <v>45983966</v>
      </c>
      <c r="M183" s="13">
        <v>50687783</v>
      </c>
      <c r="N183" s="13">
        <v>43979395</v>
      </c>
      <c r="O183" s="13">
        <v>107500000</v>
      </c>
      <c r="P183" s="13">
        <v>100026392</v>
      </c>
      <c r="Q183" s="13">
        <v>25797836</v>
      </c>
      <c r="R183" s="13">
        <v>26476730</v>
      </c>
      <c r="S183" s="13">
        <v>19132479</v>
      </c>
      <c r="T183" s="13">
        <v>67884000</v>
      </c>
    </row>
    <row r="184" spans="1:20" ht="9.75" hidden="1">
      <c r="A184" s="11" t="s">
        <v>203</v>
      </c>
      <c r="B184" s="13">
        <v>320000000</v>
      </c>
      <c r="C184" s="13">
        <v>390927325</v>
      </c>
      <c r="D184" s="13">
        <v>406979146</v>
      </c>
      <c r="E184" s="13">
        <v>3179028386</v>
      </c>
      <c r="F184" s="13">
        <v>2764248851</v>
      </c>
      <c r="G184" s="13">
        <v>259348203</v>
      </c>
      <c r="H184" s="13">
        <v>234270602</v>
      </c>
      <c r="I184" s="13">
        <v>340442151</v>
      </c>
      <c r="J184" s="13">
        <v>430677000</v>
      </c>
      <c r="K184" s="13">
        <v>4080000000</v>
      </c>
      <c r="L184" s="13">
        <v>468952209</v>
      </c>
      <c r="M184" s="13">
        <v>1898694913</v>
      </c>
      <c r="N184" s="13">
        <v>338258057</v>
      </c>
      <c r="O184" s="13">
        <v>537394843</v>
      </c>
      <c r="P184" s="13">
        <v>653602000</v>
      </c>
      <c r="Q184" s="13">
        <v>1242969288</v>
      </c>
      <c r="R184" s="13">
        <v>350011442</v>
      </c>
      <c r="S184" s="13">
        <v>127191208</v>
      </c>
      <c r="T184" s="13">
        <v>489569365</v>
      </c>
    </row>
    <row r="185" spans="1:20" ht="9.75" hidden="1">
      <c r="A185" s="11" t="s">
        <v>204</v>
      </c>
      <c r="B185" s="13">
        <v>2257947286</v>
      </c>
      <c r="C185" s="13">
        <v>1824349593</v>
      </c>
      <c r="D185" s="13">
        <v>1879452458</v>
      </c>
      <c r="E185" s="13">
        <v>2685008412</v>
      </c>
      <c r="F185" s="13">
        <v>4127596536</v>
      </c>
      <c r="G185" s="13">
        <v>1253993135</v>
      </c>
      <c r="H185" s="13">
        <v>1426584362</v>
      </c>
      <c r="I185" s="13">
        <v>1159435179</v>
      </c>
      <c r="J185" s="13">
        <v>1142198100</v>
      </c>
      <c r="K185" s="13">
        <v>1733180185</v>
      </c>
      <c r="L185" s="13">
        <v>2199938516</v>
      </c>
      <c r="M185" s="13">
        <v>4119036488</v>
      </c>
      <c r="N185" s="13">
        <v>1330235865</v>
      </c>
      <c r="O185" s="13">
        <v>2144932000</v>
      </c>
      <c r="P185" s="13">
        <v>3657743343</v>
      </c>
      <c r="Q185" s="13">
        <v>1810567439</v>
      </c>
      <c r="R185" s="13">
        <v>1340921653</v>
      </c>
      <c r="S185" s="13">
        <v>1192786083</v>
      </c>
      <c r="T185" s="13">
        <v>2635327000</v>
      </c>
    </row>
    <row r="186" spans="1:20" ht="9.75" hidden="1">
      <c r="A186" s="11" t="s">
        <v>205</v>
      </c>
      <c r="B186" s="13">
        <v>0</v>
      </c>
      <c r="C186" s="13">
        <v>15000000</v>
      </c>
      <c r="D186" s="13">
        <v>0</v>
      </c>
      <c r="E186" s="13">
        <v>0</v>
      </c>
      <c r="F186" s="13">
        <v>0</v>
      </c>
      <c r="G186" s="13">
        <v>-133212</v>
      </c>
      <c r="H186" s="13">
        <v>0</v>
      </c>
      <c r="I186" s="13">
        <v>33600000</v>
      </c>
      <c r="J186" s="13">
        <v>0</v>
      </c>
      <c r="K186" s="13">
        <v>0</v>
      </c>
      <c r="L186" s="13">
        <v>0</v>
      </c>
      <c r="M186" s="13">
        <v>0</v>
      </c>
      <c r="N186" s="13">
        <v>33125016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</row>
    <row r="187" spans="1:20" ht="9.75" hidden="1">
      <c r="A187" s="11" t="s">
        <v>206</v>
      </c>
      <c r="B187" s="13">
        <v>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14400000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</row>
    <row r="188" spans="1:20" ht="9.75" hidden="1">
      <c r="A188" s="11" t="s">
        <v>207</v>
      </c>
      <c r="B188" s="13">
        <v>4766954675</v>
      </c>
      <c r="C188" s="13">
        <v>7371652886</v>
      </c>
      <c r="D188" s="13">
        <v>4497655436</v>
      </c>
      <c r="E188" s="13">
        <v>6867038280</v>
      </c>
      <c r="F188" s="13">
        <v>11463500414</v>
      </c>
      <c r="G188" s="13">
        <v>3181521720</v>
      </c>
      <c r="H188" s="13">
        <v>2221591081</v>
      </c>
      <c r="I188" s="13">
        <v>4864058875</v>
      </c>
      <c r="J188" s="13">
        <v>5549965642</v>
      </c>
      <c r="K188" s="13">
        <v>6059753000</v>
      </c>
      <c r="L188" s="13">
        <v>5965667455</v>
      </c>
      <c r="M188" s="13">
        <v>9120147703</v>
      </c>
      <c r="N188" s="13">
        <v>7049216191</v>
      </c>
      <c r="O188" s="13">
        <v>14814742468</v>
      </c>
      <c r="P188" s="13">
        <v>10397226000</v>
      </c>
      <c r="Q188" s="13">
        <v>2782213104</v>
      </c>
      <c r="R188" s="13">
        <v>5402783731</v>
      </c>
      <c r="S188" s="13">
        <v>6674351369</v>
      </c>
      <c r="T188" s="13">
        <v>5337535993</v>
      </c>
    </row>
    <row r="189" spans="1:20" ht="9.75" hidden="1">
      <c r="A189" s="11" t="s">
        <v>208</v>
      </c>
      <c r="B189" s="13">
        <v>470000000</v>
      </c>
      <c r="C189" s="13">
        <v>625975573</v>
      </c>
      <c r="D189" s="13">
        <v>638399822</v>
      </c>
      <c r="E189" s="13">
        <v>3226490150</v>
      </c>
      <c r="F189" s="13">
        <v>2870918834</v>
      </c>
      <c r="G189" s="13">
        <v>980716762</v>
      </c>
      <c r="H189" s="13">
        <v>281759741</v>
      </c>
      <c r="I189" s="13">
        <v>774585920</v>
      </c>
      <c r="J189" s="13">
        <v>498182777</v>
      </c>
      <c r="K189" s="13">
        <v>4861776000</v>
      </c>
      <c r="L189" s="13">
        <v>804819875</v>
      </c>
      <c r="M189" s="13">
        <v>2702979334</v>
      </c>
      <c r="N189" s="13">
        <v>366048607</v>
      </c>
      <c r="O189" s="13">
        <v>711934366</v>
      </c>
      <c r="P189" s="13">
        <v>1334812000</v>
      </c>
      <c r="Q189" s="13">
        <v>1453944918</v>
      </c>
      <c r="R189" s="13">
        <v>822269298</v>
      </c>
      <c r="S189" s="13">
        <v>802162872</v>
      </c>
      <c r="T189" s="13">
        <v>1208975611</v>
      </c>
    </row>
    <row r="190" spans="1:20" ht="9.75" hidden="1">
      <c r="A190" s="11" t="s">
        <v>209</v>
      </c>
      <c r="B190" s="13">
        <v>732745875</v>
      </c>
      <c r="C190" s="13">
        <v>742927037</v>
      </c>
      <c r="D190" s="13">
        <v>487515238</v>
      </c>
      <c r="E190" s="13">
        <v>2628811712</v>
      </c>
      <c r="F190" s="13">
        <v>1635295915</v>
      </c>
      <c r="G190" s="13">
        <v>353143938</v>
      </c>
      <c r="H190" s="13">
        <v>1036735296</v>
      </c>
      <c r="I190" s="13">
        <v>224856480</v>
      </c>
      <c r="J190" s="13">
        <v>273253500</v>
      </c>
      <c r="K190" s="13">
        <v>3000000000</v>
      </c>
      <c r="L190" s="13">
        <v>570294935</v>
      </c>
      <c r="M190" s="13">
        <v>501389166</v>
      </c>
      <c r="N190" s="13">
        <v>297640507</v>
      </c>
      <c r="O190" s="13">
        <v>676936000</v>
      </c>
      <c r="P190" s="13">
        <v>740075000</v>
      </c>
      <c r="Q190" s="13">
        <v>273622345</v>
      </c>
      <c r="R190" s="13">
        <v>325825901</v>
      </c>
      <c r="S190" s="13">
        <v>245872287</v>
      </c>
      <c r="T190" s="13">
        <v>657177112</v>
      </c>
    </row>
    <row r="191" spans="1:20" ht="9.75" hidden="1">
      <c r="A191" s="11" t="s">
        <v>210</v>
      </c>
      <c r="B191" s="13">
        <v>110000000</v>
      </c>
      <c r="C191" s="13">
        <v>120126883</v>
      </c>
      <c r="D191" s="13">
        <v>195800711</v>
      </c>
      <c r="E191" s="13">
        <v>2053885</v>
      </c>
      <c r="F191" s="13">
        <v>31692087</v>
      </c>
      <c r="G191" s="13">
        <v>551019225</v>
      </c>
      <c r="H191" s="13">
        <v>41749978</v>
      </c>
      <c r="I191" s="13">
        <v>169000000</v>
      </c>
      <c r="J191" s="13">
        <v>56975777</v>
      </c>
      <c r="K191" s="13">
        <v>416776000</v>
      </c>
      <c r="L191" s="13">
        <v>319559972</v>
      </c>
      <c r="M191" s="13">
        <v>739427283</v>
      </c>
      <c r="N191" s="13">
        <v>12215491</v>
      </c>
      <c r="O191" s="13">
        <v>138325409</v>
      </c>
      <c r="P191" s="13">
        <v>662599000</v>
      </c>
      <c r="Q191" s="13">
        <v>183583871</v>
      </c>
      <c r="R191" s="13">
        <v>423732856</v>
      </c>
      <c r="S191" s="13">
        <v>504971664</v>
      </c>
      <c r="T191" s="13">
        <v>638788217</v>
      </c>
    </row>
    <row r="192" spans="1:20" ht="9.75" hidden="1">
      <c r="A192" s="11" t="s">
        <v>211</v>
      </c>
      <c r="B192" s="13">
        <v>320000000</v>
      </c>
      <c r="C192" s="13">
        <v>386777266</v>
      </c>
      <c r="D192" s="13">
        <v>404954022</v>
      </c>
      <c r="E192" s="13">
        <v>3179028386</v>
      </c>
      <c r="F192" s="13">
        <v>2764248851</v>
      </c>
      <c r="G192" s="13">
        <v>258780301</v>
      </c>
      <c r="H192" s="13">
        <v>231004168</v>
      </c>
      <c r="I192" s="13">
        <v>334736650</v>
      </c>
      <c r="J192" s="13">
        <v>430677000</v>
      </c>
      <c r="K192" s="13">
        <v>4080000000</v>
      </c>
      <c r="L192" s="13">
        <v>468952209</v>
      </c>
      <c r="M192" s="13">
        <v>1889239801</v>
      </c>
      <c r="N192" s="13">
        <v>338258057</v>
      </c>
      <c r="O192" s="13">
        <v>537394843</v>
      </c>
      <c r="P192" s="13">
        <v>653602000</v>
      </c>
      <c r="Q192" s="13">
        <v>1235151981</v>
      </c>
      <c r="R192" s="13">
        <v>346411442</v>
      </c>
      <c r="S192" s="13">
        <v>127191208</v>
      </c>
      <c r="T192" s="13">
        <v>489545852</v>
      </c>
    </row>
    <row r="193" spans="1:20" ht="9.75" hidden="1">
      <c r="A193" s="11" t="s">
        <v>212</v>
      </c>
      <c r="B193" s="13">
        <v>30000000</v>
      </c>
      <c r="C193" s="13">
        <v>0</v>
      </c>
      <c r="D193" s="13">
        <v>265561160</v>
      </c>
      <c r="E193" s="13">
        <v>0</v>
      </c>
      <c r="F193" s="13">
        <v>0</v>
      </c>
      <c r="G193" s="13">
        <v>69865389</v>
      </c>
      <c r="H193" s="13">
        <v>0</v>
      </c>
      <c r="I193" s="13">
        <v>0</v>
      </c>
      <c r="J193" s="13">
        <v>0</v>
      </c>
      <c r="K193" s="13">
        <v>0</v>
      </c>
      <c r="L193" s="13">
        <v>100000000</v>
      </c>
      <c r="M193" s="13">
        <v>0</v>
      </c>
      <c r="N193" s="13">
        <v>0</v>
      </c>
      <c r="O193" s="13">
        <v>830000000</v>
      </c>
      <c r="P193" s="13">
        <v>80000000</v>
      </c>
      <c r="Q193" s="13">
        <v>0</v>
      </c>
      <c r="R193" s="13">
        <v>160000000</v>
      </c>
      <c r="S193" s="13">
        <v>153224424</v>
      </c>
      <c r="T193" s="13">
        <v>310000000</v>
      </c>
    </row>
    <row r="194" spans="1:20" ht="9.75" hidden="1">
      <c r="A194" s="11" t="s">
        <v>213</v>
      </c>
      <c r="B194" s="13">
        <v>1711883065</v>
      </c>
      <c r="C194" s="13">
        <v>1638571540</v>
      </c>
      <c r="D194" s="13">
        <v>1797318150</v>
      </c>
      <c r="E194" s="13">
        <v>2034121538</v>
      </c>
      <c r="F194" s="13">
        <v>3580865110</v>
      </c>
      <c r="G194" s="13">
        <v>1155822451</v>
      </c>
      <c r="H194" s="13">
        <v>1022356585</v>
      </c>
      <c r="I194" s="13">
        <v>951088000</v>
      </c>
      <c r="J194" s="13">
        <v>797238552</v>
      </c>
      <c r="K194" s="13">
        <v>1098381744</v>
      </c>
      <c r="L194" s="13">
        <v>2146033420</v>
      </c>
      <c r="M194" s="13">
        <v>3533146592</v>
      </c>
      <c r="N194" s="13">
        <v>1093555647</v>
      </c>
      <c r="O194" s="13">
        <v>1773088920</v>
      </c>
      <c r="P194" s="13">
        <v>2989617676</v>
      </c>
      <c r="Q194" s="13">
        <v>1387517244</v>
      </c>
      <c r="R194" s="13">
        <v>1216396084</v>
      </c>
      <c r="S194" s="13">
        <v>1140880706</v>
      </c>
      <c r="T194" s="13">
        <v>2422040311</v>
      </c>
    </row>
    <row r="195" spans="1:20" ht="9.75" hidden="1">
      <c r="A195" s="11" t="s">
        <v>214</v>
      </c>
      <c r="B195" s="13">
        <v>40271298</v>
      </c>
      <c r="C195" s="13">
        <v>28151335</v>
      </c>
      <c r="D195" s="13">
        <v>37626134</v>
      </c>
      <c r="E195" s="13">
        <v>160546131</v>
      </c>
      <c r="F195" s="13">
        <v>72297615</v>
      </c>
      <c r="G195" s="13">
        <v>44183457</v>
      </c>
      <c r="H195" s="13">
        <v>35602152</v>
      </c>
      <c r="I195" s="13">
        <v>40966872</v>
      </c>
      <c r="J195" s="13">
        <v>15060000</v>
      </c>
      <c r="K195" s="13">
        <v>139323228</v>
      </c>
      <c r="L195" s="13">
        <v>47648651</v>
      </c>
      <c r="M195" s="13">
        <v>146283550</v>
      </c>
      <c r="N195" s="13">
        <v>9327972</v>
      </c>
      <c r="O195" s="13">
        <v>118371330</v>
      </c>
      <c r="P195" s="13">
        <v>269847133</v>
      </c>
      <c r="Q195" s="13">
        <v>52622505</v>
      </c>
      <c r="R195" s="13">
        <v>55653814</v>
      </c>
      <c r="S195" s="13">
        <v>35071200</v>
      </c>
      <c r="T195" s="13">
        <v>58397900</v>
      </c>
    </row>
  </sheetData>
  <sheetProtection/>
  <mergeCells count="2">
    <mergeCell ref="A1:T1"/>
    <mergeCell ref="B2:T2"/>
  </mergeCells>
  <printOptions/>
  <pageMargins left="0.75" right="0.75" top="1" bottom="1" header="0.5" footer="0.5"/>
  <pageSetup horizontalDpi="600" verticalDpi="600" orientation="portrait" scale="60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2018-11-13T12:35:42Z</cp:lastPrinted>
  <dcterms:created xsi:type="dcterms:W3CDTF">2018-11-13T12:30:38Z</dcterms:created>
  <dcterms:modified xsi:type="dcterms:W3CDTF">2018-11-13T12:35:57Z</dcterms:modified>
  <cp:category/>
  <cp:version/>
  <cp:contentType/>
  <cp:contentStatus/>
</cp:coreProperties>
</file>