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21'!$A$1:$AH$84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<sst xmlns="http://schemas.openxmlformats.org/spreadsheetml/2006/main" count="1511" uniqueCount="669">
  <si>
    <t>STATEMENT OF CAPITAL AND OPERATING EXPENDITURE FOR THE 3rd QUARTER ENDED 31 MARCH 2011</t>
  </si>
  <si>
    <t>Published Figures as at 2011/05/11</t>
  </si>
  <si>
    <t>Main appropriation</t>
  </si>
  <si>
    <t>Adjusted Budget</t>
  </si>
  <si>
    <t>First Quarter 2010/11</t>
  </si>
  <si>
    <t>Second Quarter 2010/11</t>
  </si>
  <si>
    <t>Third Quarter 2010/11</t>
  </si>
  <si>
    <t>Fourth Quarter 2010/11</t>
  </si>
  <si>
    <t>Year to date: 31 March 2011</t>
  </si>
  <si>
    <t>Third Quarter 2009/10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</si>
  <si>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</si>
  <si>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</si>
  <si>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</si>
  <si>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</si>
  <si>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</si>
  <si>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</si>
  <si>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</si>
  <si>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</si>
  <si>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</si>
  <si>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</si>
  <si>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2009/10 to Q3 of 2010/11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</si>
  <si>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</si>
  <si>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</si>
  <si>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</si>
  <si>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</si>
  <si>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</si>
  <si>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</si>
  <si>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</si>
  <si>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</si>
  <si>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</si>
  <si>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</si>
  <si>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</si>
  <si>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</si>
  <si>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</si>
  <si>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</si>
  <si>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</si>
  <si>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</si>
  <si>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</si>
  <si>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</si>
  <si>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</si>
  <si>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</si>
  <si>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</si>
  <si>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</si>
  <si>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</si>
  <si>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</si>
  <si>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</si>
  <si>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</si>
  <si>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</si>
  <si>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</si>
  <si>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</si>
  <si>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</si>
  <si>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</si>
  <si>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</si>
  <si>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</si>
  <si>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</si>
  <si>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</si>
  <si>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</si>
  <si>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</si>
  <si>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</si>
  <si>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</si>
  <si>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</si>
  <si>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</si>
  <si>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</si>
  <si>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</si>
  <si>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</si>
  <si>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</si>
  <si>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</si>
  <si>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</si>
  <si>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</si>
  <si>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</si>
  <si>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Mangaung</t>
  </si>
  <si>
    <t>FS172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</si>
  <si>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</si>
  <si>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</si>
  <si>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</si>
  <si>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</si>
  <si>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</si>
  <si>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</si>
  <si>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</si>
  <si>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</si>
  <si>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</si>
  <si>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</si>
  <si>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</si>
  <si>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</si>
  <si>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</si>
  <si>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</si>
  <si>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</si>
  <si>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</si>
  <si>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</si>
  <si>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</si>
  <si>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</si>
  <si>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</si>
  <si>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</si>
  <si>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</si>
  <si>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</si>
  <si>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</si>
  <si>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</si>
  <si>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</si>
  <si>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</si>
  <si>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</si>
  <si>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</si>
  <si>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</si>
  <si>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</si>
  <si>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</si>
  <si>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</si>
  <si>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</si>
  <si>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</si>
  <si>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</si>
  <si>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</si>
  <si>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</si>
  <si>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</si>
  <si>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</si>
  <si>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</si>
  <si>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</si>
  <si>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</si>
  <si>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</si>
  <si>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</si>
  <si>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</si>
  <si>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</si>
  <si>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</si>
  <si>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</si>
  <si>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</si>
  <si>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</si>
  <si>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</si>
  <si>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</si>
  <si>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</si>
  <si>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</si>
  <si>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</si>
  <si>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</si>
  <si>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</si>
  <si>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</si>
  <si>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</si>
  <si>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</si>
  <si>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</si>
  <si>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</si>
  <si>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</si>
  <si>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</si>
  <si>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</si>
  <si>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</si>
  <si>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</si>
  <si>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</si>
  <si>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</si>
  <si>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</si>
  <si>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</si>
  <si>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</si>
  <si>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</si>
  <si>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</si>
  <si>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</si>
  <si>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</si>
  <si>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</si>
  <si>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</si>
  <si>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</si>
  <si>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</si>
  <si>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</si>
  <si>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</si>
  <si>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</si>
  <si>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</si>
  <si>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</si>
  <si>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</si>
  <si>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</si>
  <si>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</si>
  <si>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</si>
  <si>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</si>
  <si>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</si>
  <si>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</si>
  <si>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</si>
  <si>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</si>
  <si>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</si>
  <si>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</si>
  <si>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</si>
  <si>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</si>
  <si>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</si>
  <si>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</si>
  <si>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</si>
  <si>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</si>
  <si>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</si>
  <si>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</si>
  <si>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</si>
  <si>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</si>
  <si>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</si>
  <si>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</si>
  <si>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</si>
  <si>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</si>
  <si>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</si>
  <si>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</si>
  <si>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</si>
  <si>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</si>
  <si>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</si>
  <si>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</si>
  <si>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</si>
  <si>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</si>
  <si>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</si>
  <si>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</si>
  <si>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</si>
  <si>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</si>
  <si>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</si>
  <si>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</si>
  <si>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</si>
  <si>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</si>
  <si>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</si>
  <si>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</si>
  <si>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</si>
  <si>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</si>
  <si>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</si>
  <si>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</si>
  <si>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</si>
  <si>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</si>
  <si>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</si>
  <si>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</si>
  <si>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</si>
  <si>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</si>
  <si>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</si>
  <si>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</si>
  <si>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</si>
  <si>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</si>
  <si>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</si>
  <si>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</si>
  <si>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</si>
  <si>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</si>
  <si>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</si>
  <si>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</si>
  <si>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</si>
  <si>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</si>
  <si>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</si>
  <si>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</si>
  <si>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</si>
  <si>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</si>
  <si>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</si>
  <si>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</si>
  <si>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</si>
  <si>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</si>
  <si>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</si>
  <si>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</si>
  <si>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</si>
  <si>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</si>
  <si>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</si>
  <si>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</si>
  <si>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</si>
  <si>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</si>
  <si>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</si>
  <si>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</si>
  <si>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</si>
  <si>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</si>
  <si>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</si>
  <si>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</si>
  <si>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</si>
  <si>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</si>
  <si>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</si>
  <si>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</si>
  <si>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</si>
  <si>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</si>
  <si>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</si>
  <si>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</si>
  <si>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</si>
  <si>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</si>
  <si>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</si>
  <si>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</si>
  <si>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</si>
  <si>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</si>
  <si>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</si>
  <si>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</si>
  <si>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</si>
  <si>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</si>
  <si>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</si>
  <si>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</si>
  <si>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</si>
  <si>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</si>
  <si>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</si>
  <si>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</si>
  <si>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</si>
  <si>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</si>
  <si>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</si>
  <si>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</si>
  <si>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</si>
  <si>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</si>
  <si>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</si>
  <si>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</si>
  <si>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</si>
  <si>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</si>
  <si>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</si>
  <si>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</si>
  <si>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</si>
  <si>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</si>
  <si>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</si>
  <si>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</si>
  <si>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</si>
  <si>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</si>
  <si>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</si>
  <si>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</si>
  <si>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</si>
  <si>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</si>
  <si>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</si>
  <si>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</si>
  <si>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</si>
  <si>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</si>
  <si>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</si>
  <si>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</si>
  <si>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</si>
  <si>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</si>
  <si>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</si>
  <si>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</si>
  <si>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</si>
  <si>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</si>
  <si>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</si>
  <si>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</si>
  <si>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</si>
  <si>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</si>
  <si>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</si>
  <si>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</si>
  <si>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</si>
  <si>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</si>
  <si>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</si>
  <si>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</si>
  <si>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</si>
  <si>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</si>
  <si>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</si>
  <si>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</si>
  <si>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</si>
  <si>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</si>
  <si>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</si>
  <si>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</si>
  <si>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</si>
  <si>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</si>
  <si>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</si>
  <si>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</si>
  <si>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</si>
  <si>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</si>
  <si>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</si>
  <si>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</si>
  <si>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</si>
  <si>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</si>
  <si>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</si>
  <si>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</si>
  <si>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</si>
  <si>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</si>
  <si>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</si>
  <si>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</si>
  <si>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</si>
  <si>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</si>
  <si>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</si>
  <si>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</si>
  <si>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</si>
  <si>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</si>
  <si>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</si>
  <si>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</si>
  <si>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</si>
  <si>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</si>
  <si>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</si>
  <si>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</si>
  <si>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</si>
  <si>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</si>
  <si>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</si>
  <si>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</si>
  <si>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</si>
  <si>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</si>
  <si>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</si>
  <si>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</si>
  <si>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</si>
  <si>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</si>
  <si>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</si>
  <si>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</si>
  <si>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</si>
  <si>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</si>
  <si>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</si>
  <si>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</si>
  <si>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</si>
  <si>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</si>
  <si>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</si>
  <si>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</si>
  <si>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</si>
  <si>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</si>
  <si>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</si>
  <si>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</si>
  <si>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</si>
  <si>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</si>
  <si>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</si>
  <si>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</si>
  <si>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</si>
  <si>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</si>
  <si>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</si>
  <si>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</si>
  <si>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</si>
  <si>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</si>
  <si>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</si>
  <si>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</si>
  <si>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</si>
  <si>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</si>
  <si>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</si>
  <si>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</si>
  <si>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</si>
  <si>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</si>
  <si>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</si>
  <si>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</si>
  <si>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</si>
  <si>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</si>
  <si>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</si>
  <si>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</si>
  <si>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</si>
  <si>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</si>
  <si>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</si>
  <si>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</si>
  <si>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</si>
  <si>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</si>
  <si>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</si>
  <si>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</si>
  <si>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</si>
  <si>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</si>
  <si>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</si>
  <si>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</si>
  <si>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</si>
  <si>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</si>
  <si>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</si>
  <si>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</si>
  <si>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</si>
  <si>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</si>
  <si>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</si>
  <si>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</si>
  <si>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</si>
  <si>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</si>
  <si>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</si>
  <si>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</si>
  <si>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</si>
  <si>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</si>
  <si>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</si>
  <si>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</si>
  <si>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</si>
  <si>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</si>
  <si>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</si>
  <si>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</si>
  <si>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</si>
  <si>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</si>
  <si>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</si>
  <si>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</si>
  <si>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</si>
  <si>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</si>
  <si>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</si>
  <si>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</si>
  <si>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</si>
  <si>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</si>
  <si>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</si>
  <si>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</si>
  <si>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</si>
  <si>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</si>
  <si>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</si>
  <si>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</si>
  <si>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</si>
  <si>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</si>
  <si>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</si>
  <si>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</si>
  <si>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</si>
  <si>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</si>
  <si>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</si>
  <si>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</si>
  <si>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</si>
  <si>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</si>
  <si>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</si>
  <si>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</si>
  <si>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</si>
  <si>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</si>
  <si>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</si>
  <si>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</si>
  <si>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</si>
  <si>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</si>
  <si>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</si>
  <si>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</si>
  <si>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</si>
  <si>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</si>
  <si>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</si>
  <si>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</si>
  <si>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</si>
  <si>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</si>
  <si>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</si>
  <si>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</si>
  <si>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</si>
  <si>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</si>
  <si>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</si>
  <si>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</si>
  <si>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</si>
  <si>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</si>
  <si>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</si>
  <si>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</si>
  <si>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</si>
  <si>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</si>
  <si>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</si>
  <si>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</si>
  <si>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</si>
  <si>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</si>
  <si>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</si>
  <si>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</si>
  <si>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</si>
  <si>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</si>
  <si>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</si>
  <si>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</si>
  <si>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</si>
  <si>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</si>
  <si>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</si>
  <si>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</si>
  <si>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</si>
  <si>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</si>
  <si>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</si>
  <si>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</si>
  <si>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</si>
  <si>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</si>
  <si>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</si>
  <si>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</si>
  <si>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</si>
  <si>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</si>
  <si>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</si>
  <si>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</si>
  <si>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</si>
  <si>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</si>
  <si>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</si>
  <si>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</si>
  <si>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</si>
  <si>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</si>
  <si>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</si>
  <si>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</si>
  <si>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</si>
  <si>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</si>
  <si>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</si>
  <si>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</si>
  <si>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</si>
  <si>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</si>
  <si>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</si>
  <si>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</si>
  <si>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</si>
  <si>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</si>
  <si>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</si>
  <si>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</si>
  <si>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</si>
  <si>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</si>
  <si>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</si>
  <si>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</si>
  <si>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</si>
  <si>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</si>
  <si>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</si>
  <si>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</si>
  <si>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</si>
  <si>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</si>
  <si>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</si>
  <si>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</si>
  <si>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</si>
  <si>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</si>
  <si>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</si>
  <si>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</si>
  <si>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</si>
  <si>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</si>
  <si>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</si>
  <si>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</si>
  <si>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</si>
  <si>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</si>
  <si>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</si>
  <si>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</si>
  <si>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</si>
  <si>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</si>
  <si>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</si>
  <si>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</si>
  <si>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</si>
  <si>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</si>
  <si>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</si>
  <si>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</si>
  <si>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</si>
  <si>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</si>
  <si>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</si>
  <si>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</si>
  <si>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</si>
  <si>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</si>
  <si>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</si>
  <si>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</si>
  <si>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</si>
  <si>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</si>
  <si>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</si>
  <si>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</si>
  <si>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</si>
  <si>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</si>
  <si>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</si>
  <si>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</si>
  <si>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</si>
  <si>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</si>
  <si>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</si>
  <si>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</si>
  <si>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</si>
  <si>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</si>
  <si>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</si>
  <si>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</si>
  <si>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</si>
  <si>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</si>
  <si>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</si>
  <si>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</si>
  <si>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</si>
  <si>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</si>
  <si>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</si>
  <si>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</si>
  <si>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</si>
  <si>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</si>
  <si>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</si>
  <si>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</si>
  <si>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</si>
  <si>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</si>
  <si>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</si>
  <si>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</si>
  <si>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</si>
  <si>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</si>
  <si>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</si>
  <si>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</si>
  <si>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</si>
  <si>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</si>
  <si>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</si>
  <si>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</si>
  <si>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</si>
  <si>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</si>
  <si>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</si>
  <si>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</si>
  <si>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</si>
  <si>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</si>
  <si>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</si>
  <si>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</si>
  <si>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</si>
  <si>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</si>
  <si>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</si>
  <si>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</si>
  <si>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</si>
  <si>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</si>
  <si>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</si>
  <si>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</si>
  <si>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</si>
  <si>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</si>
  <si>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</si>
  <si>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</si>
  <si>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</si>
  <si>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</si>
  <si>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</si>
  <si>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</si>
  <si>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</si>
  <si>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</si>
  <si>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</si>
  <si>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</si>
  <si>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</si>
  <si>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</si>
  <si>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</si>
  <si>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</si>
  <si>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</si>
  <si>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</si>
  <si>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</si>
  <si>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</si>
  <si>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</si>
  <si>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</si>
  <si>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</si>
  <si>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</si>
  <si>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</si>
  <si>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</si>
  <si>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</si>
  <si>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</si>
  <si>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</si>
  <si>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</si>
  <si>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</si>
  <si>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</si>
  <si>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</si>
  <si>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</si>
  <si>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</si>
  <si>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</si>
  <si>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</si>
  <si>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</si>
  <si>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</si>
  <si>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</si>
  <si>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</si>
  <si>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</si>
  <si>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</si>
  <si>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21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</si>
</sst>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4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indent="2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4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0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0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9.140625" style="3" customWidth="1"/>
    <col min="3" max="3" width="6.8515625" style="139" hidden="1" customWidth="1"/>
    <col min="4" max="6" width="10.710937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3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13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 t="s">
        <v>1</v>
      </c>
      <c r="C3" s="134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8.2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26"/>
      <c r="C6" s="135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21</v>
      </c>
      <c r="C7" s="135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135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22</v>
      </c>
      <c r="C9" s="136" t="s">
        <v>23</v>
      </c>
      <c r="D9" s="82">
        <v>16935764096</v>
      </c>
      <c r="E9" s="83">
        <v>5642585848</v>
      </c>
      <c r="F9" s="84">
        <f>$D9+$E9</f>
        <v>22578349944</v>
      </c>
      <c r="G9" s="82">
        <v>17401555449</v>
      </c>
      <c r="H9" s="83">
        <v>5144878392</v>
      </c>
      <c r="I9" s="85">
        <f>$G9+$H9</f>
        <v>22546433841</v>
      </c>
      <c r="J9" s="82">
        <v>3235373898</v>
      </c>
      <c r="K9" s="83">
        <v>723503718</v>
      </c>
      <c r="L9" s="83">
        <f>$J9+$K9</f>
        <v>3958877616</v>
      </c>
      <c r="M9" s="42">
        <f>IF($F9=0,0,$L9/$F9)</f>
        <v>0.1753395454414966</v>
      </c>
      <c r="N9" s="110">
        <v>4224050655</v>
      </c>
      <c r="O9" s="111">
        <v>1094389299</v>
      </c>
      <c r="P9" s="112">
        <f>$N9+$O9</f>
        <v>5318439954</v>
      </c>
      <c r="Q9" s="42">
        <f>IF($F9=0,0,$P9/$F9)</f>
        <v>0.23555485530125417</v>
      </c>
      <c r="R9" s="110">
        <v>3468928215</v>
      </c>
      <c r="S9" s="112">
        <v>576431765</v>
      </c>
      <c r="T9" s="112">
        <f>$R9+$S9</f>
        <v>4045359980</v>
      </c>
      <c r="U9" s="42">
        <f>IF($I9=0,0,$T9/$I9)</f>
        <v>0.17942349590752737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10928352768</v>
      </c>
      <c r="AA9" s="83">
        <f>($K9+$O9)+$S9</f>
        <v>2394324782</v>
      </c>
      <c r="AB9" s="83">
        <f>$Z9+$AA9</f>
        <v>13322677550</v>
      </c>
      <c r="AC9" s="42">
        <f>IF($I9=0,0,$AB9/$I9)</f>
        <v>0.5908995473054864</v>
      </c>
      <c r="AD9" s="82">
        <v>2879072282</v>
      </c>
      <c r="AE9" s="83">
        <v>856437932</v>
      </c>
      <c r="AF9" s="83">
        <f>$AD9+$AE9</f>
        <v>3735510214</v>
      </c>
      <c r="AG9" s="42">
        <f>IF($AJ9=0,0,$AK9/$AJ9)</f>
        <v>0.5661559682872499</v>
      </c>
      <c r="AH9" s="42">
        <f>IF($AF9=0,0,$T9/$AF9-1)</f>
        <v>0.08294710715519948</v>
      </c>
      <c r="AI9" s="14">
        <v>17943977728</v>
      </c>
      <c r="AJ9" s="14">
        <v>19440438101</v>
      </c>
      <c r="AK9" s="14">
        <v>11006320057</v>
      </c>
      <c r="AL9" s="14"/>
    </row>
    <row r="10" spans="1:38" s="15" customFormat="1" ht="12.75">
      <c r="A10" s="31"/>
      <c r="B10" s="40" t="s">
        <v>24</v>
      </c>
      <c r="C10" s="136" t="s">
        <v>25</v>
      </c>
      <c r="D10" s="82">
        <v>9556529167</v>
      </c>
      <c r="E10" s="83">
        <v>1986648057</v>
      </c>
      <c r="F10" s="85">
        <f aca="true" t="shared" si="0" ref="F10:F18">$D10+$E10</f>
        <v>11543177224</v>
      </c>
      <c r="G10" s="82">
        <v>9395433751</v>
      </c>
      <c r="H10" s="83">
        <v>2155552539</v>
      </c>
      <c r="I10" s="85">
        <f aca="true" t="shared" si="1" ref="I10:I18">$G10+$H10</f>
        <v>11550986290</v>
      </c>
      <c r="J10" s="82">
        <v>1904209403</v>
      </c>
      <c r="K10" s="83">
        <v>292618127</v>
      </c>
      <c r="L10" s="83">
        <f aca="true" t="shared" si="2" ref="L10:L18">$J10+$K10</f>
        <v>2196827530</v>
      </c>
      <c r="M10" s="42">
        <f aca="true" t="shared" si="3" ref="M10:M18">IF($F10=0,0,$L10/$F10)</f>
        <v>0.19031393934006882</v>
      </c>
      <c r="N10" s="110">
        <v>1777455702</v>
      </c>
      <c r="O10" s="111">
        <v>367784518</v>
      </c>
      <c r="P10" s="112">
        <f aca="true" t="shared" si="4" ref="P10:P18">$N10+$O10</f>
        <v>2145240220</v>
      </c>
      <c r="Q10" s="42">
        <f aca="true" t="shared" si="5" ref="Q10:Q18">IF($F10=0,0,$P10/$F10)</f>
        <v>0.1858448656180833</v>
      </c>
      <c r="R10" s="110">
        <v>1614031684</v>
      </c>
      <c r="S10" s="112">
        <v>263538507</v>
      </c>
      <c r="T10" s="112">
        <f aca="true" t="shared" si="6" ref="T10:T18">$R10+$S10</f>
        <v>1877570191</v>
      </c>
      <c r="U10" s="42">
        <f aca="true" t="shared" si="7" ref="U10:U18">IF($I10=0,0,$T10/$I10)</f>
        <v>0.16254630936801157</v>
      </c>
      <c r="V10" s="110">
        <v>0</v>
      </c>
      <c r="W10" s="112">
        <v>0</v>
      </c>
      <c r="X10" s="112">
        <f aca="true" t="shared" si="8" ref="X10:X18">$V10+$W10</f>
        <v>0</v>
      </c>
      <c r="Y10" s="42">
        <f aca="true" t="shared" si="9" ref="Y10:Y18">IF($I10=0,0,$X10/$I10)</f>
        <v>0</v>
      </c>
      <c r="Z10" s="82">
        <f aca="true" t="shared" si="10" ref="Z10:Z18">($J10+$N10)+$R10</f>
        <v>5295696789</v>
      </c>
      <c r="AA10" s="83">
        <f aca="true" t="shared" si="11" ref="AA10:AA18">($K10+$O10)+$S10</f>
        <v>923941152</v>
      </c>
      <c r="AB10" s="83">
        <f aca="true" t="shared" si="12" ref="AB10:AB18">$Z10+$AA10</f>
        <v>6219637941</v>
      </c>
      <c r="AC10" s="42">
        <f aca="true" t="shared" si="13" ref="AC10:AC18">IF($I10=0,0,$AB10/$I10)</f>
        <v>0.5384508114588022</v>
      </c>
      <c r="AD10" s="82">
        <v>1516105734</v>
      </c>
      <c r="AE10" s="83">
        <v>328390293</v>
      </c>
      <c r="AF10" s="83">
        <f aca="true" t="shared" si="14" ref="AF10:AF18">$AD10+$AE10</f>
        <v>1844496027</v>
      </c>
      <c r="AG10" s="42">
        <f aca="true" t="shared" si="15" ref="AG10:AG18">IF($AJ10=0,0,$AK10/$AJ10)</f>
        <v>0.5549813438773541</v>
      </c>
      <c r="AH10" s="42">
        <f aca="true" t="shared" si="16" ref="AH10:AH18">IF($AF10=0,0,$T10/$AF10-1)</f>
        <v>0.017931274188643265</v>
      </c>
      <c r="AI10" s="14">
        <v>10360282060</v>
      </c>
      <c r="AJ10" s="14">
        <v>10383055401</v>
      </c>
      <c r="AK10" s="14">
        <v>5762402040</v>
      </c>
      <c r="AL10" s="14"/>
    </row>
    <row r="11" spans="1:38" s="15" customFormat="1" ht="12.75">
      <c r="A11" s="31"/>
      <c r="B11" s="40" t="s">
        <v>26</v>
      </c>
      <c r="C11" s="136" t="s">
        <v>27</v>
      </c>
      <c r="D11" s="82">
        <v>68750664816</v>
      </c>
      <c r="E11" s="83">
        <v>9287657688</v>
      </c>
      <c r="F11" s="85">
        <f t="shared" si="0"/>
        <v>78038322504</v>
      </c>
      <c r="G11" s="82">
        <v>69918511994</v>
      </c>
      <c r="H11" s="83">
        <v>9408993443</v>
      </c>
      <c r="I11" s="85">
        <f t="shared" si="1"/>
        <v>79327505437</v>
      </c>
      <c r="J11" s="82">
        <v>16158228548</v>
      </c>
      <c r="K11" s="83">
        <v>705909866</v>
      </c>
      <c r="L11" s="83">
        <f t="shared" si="2"/>
        <v>16864138414</v>
      </c>
      <c r="M11" s="42">
        <f t="shared" si="3"/>
        <v>0.21610072939658073</v>
      </c>
      <c r="N11" s="110">
        <v>16067217695</v>
      </c>
      <c r="O11" s="111">
        <v>1684524279</v>
      </c>
      <c r="P11" s="112">
        <f t="shared" si="4"/>
        <v>17751741974</v>
      </c>
      <c r="Q11" s="42">
        <f t="shared" si="5"/>
        <v>0.22747467403710658</v>
      </c>
      <c r="R11" s="110">
        <v>15215225203</v>
      </c>
      <c r="S11" s="112">
        <v>1554471047</v>
      </c>
      <c r="T11" s="112">
        <f t="shared" si="6"/>
        <v>16769696250</v>
      </c>
      <c r="U11" s="42">
        <f t="shared" si="7"/>
        <v>0.2113982553418132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47440671446</v>
      </c>
      <c r="AA11" s="83">
        <f t="shared" si="11"/>
        <v>3944905192</v>
      </c>
      <c r="AB11" s="83">
        <f t="shared" si="12"/>
        <v>51385576638</v>
      </c>
      <c r="AC11" s="42">
        <f t="shared" si="13"/>
        <v>0.6477649379610101</v>
      </c>
      <c r="AD11" s="82">
        <v>12323735161</v>
      </c>
      <c r="AE11" s="83">
        <v>1988461867</v>
      </c>
      <c r="AF11" s="83">
        <f t="shared" si="14"/>
        <v>14312197028</v>
      </c>
      <c r="AG11" s="42">
        <f t="shared" si="15"/>
        <v>0.6340044258004135</v>
      </c>
      <c r="AH11" s="42">
        <f t="shared" si="16"/>
        <v>0.17170663715656054</v>
      </c>
      <c r="AI11" s="14">
        <v>69634386851</v>
      </c>
      <c r="AJ11" s="14">
        <v>72365543422</v>
      </c>
      <c r="AK11" s="14">
        <v>45880074805</v>
      </c>
      <c r="AL11" s="14"/>
    </row>
    <row r="12" spans="1:38" s="15" customFormat="1" ht="12.75">
      <c r="A12" s="31"/>
      <c r="B12" s="40" t="s">
        <v>28</v>
      </c>
      <c r="C12" s="136" t="s">
        <v>29</v>
      </c>
      <c r="D12" s="82">
        <v>33994908412</v>
      </c>
      <c r="E12" s="83">
        <v>10163028742</v>
      </c>
      <c r="F12" s="85">
        <f t="shared" si="0"/>
        <v>44157937154</v>
      </c>
      <c r="G12" s="82">
        <v>34617153405</v>
      </c>
      <c r="H12" s="83">
        <v>9867962970</v>
      </c>
      <c r="I12" s="85">
        <f t="shared" si="1"/>
        <v>44485116375</v>
      </c>
      <c r="J12" s="82">
        <v>7226458370</v>
      </c>
      <c r="K12" s="83">
        <v>1233844791</v>
      </c>
      <c r="L12" s="83">
        <f t="shared" si="2"/>
        <v>8460303161</v>
      </c>
      <c r="M12" s="42">
        <f t="shared" si="3"/>
        <v>0.19159190184756247</v>
      </c>
      <c r="N12" s="110">
        <v>7871744119</v>
      </c>
      <c r="O12" s="111">
        <v>2012670437</v>
      </c>
      <c r="P12" s="112">
        <f t="shared" si="4"/>
        <v>9884414556</v>
      </c>
      <c r="Q12" s="42">
        <f t="shared" si="5"/>
        <v>0.22384230770400992</v>
      </c>
      <c r="R12" s="110">
        <v>6938748908</v>
      </c>
      <c r="S12" s="112">
        <v>1112146177</v>
      </c>
      <c r="T12" s="112">
        <f t="shared" si="6"/>
        <v>8050895085</v>
      </c>
      <c r="U12" s="42">
        <f t="shared" si="7"/>
        <v>0.18097952171536832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22036951397</v>
      </c>
      <c r="AA12" s="83">
        <f t="shared" si="11"/>
        <v>4358661405</v>
      </c>
      <c r="AB12" s="83">
        <f t="shared" si="12"/>
        <v>26395612802</v>
      </c>
      <c r="AC12" s="42">
        <f t="shared" si="13"/>
        <v>0.5933582949292666</v>
      </c>
      <c r="AD12" s="82">
        <v>6541462962</v>
      </c>
      <c r="AE12" s="83">
        <v>1811535569</v>
      </c>
      <c r="AF12" s="83">
        <f t="shared" si="14"/>
        <v>8352998531</v>
      </c>
      <c r="AG12" s="42">
        <f t="shared" si="15"/>
        <v>0.665013059438658</v>
      </c>
      <c r="AH12" s="42">
        <f t="shared" si="16"/>
        <v>-0.03616706562066552</v>
      </c>
      <c r="AI12" s="14">
        <v>39747544665</v>
      </c>
      <c r="AJ12" s="14">
        <v>41032834874</v>
      </c>
      <c r="AK12" s="14">
        <v>27287371057</v>
      </c>
      <c r="AL12" s="14"/>
    </row>
    <row r="13" spans="1:38" s="15" customFormat="1" ht="12.75">
      <c r="A13" s="31"/>
      <c r="B13" s="40" t="s">
        <v>30</v>
      </c>
      <c r="C13" s="136" t="s">
        <v>31</v>
      </c>
      <c r="D13" s="82">
        <v>7648434262</v>
      </c>
      <c r="E13" s="83">
        <v>3297293074</v>
      </c>
      <c r="F13" s="85">
        <f t="shared" si="0"/>
        <v>10945727336</v>
      </c>
      <c r="G13" s="82">
        <v>7682168823</v>
      </c>
      <c r="H13" s="83">
        <v>3159355233</v>
      </c>
      <c r="I13" s="85">
        <f t="shared" si="1"/>
        <v>10841524056</v>
      </c>
      <c r="J13" s="82">
        <v>1720888893</v>
      </c>
      <c r="K13" s="83">
        <v>523954050</v>
      </c>
      <c r="L13" s="83">
        <f t="shared" si="2"/>
        <v>2244842943</v>
      </c>
      <c r="M13" s="42">
        <f t="shared" si="3"/>
        <v>0.20508851299600836</v>
      </c>
      <c r="N13" s="110">
        <v>2003520148</v>
      </c>
      <c r="O13" s="111">
        <v>986214539</v>
      </c>
      <c r="P13" s="112">
        <f t="shared" si="4"/>
        <v>2989734687</v>
      </c>
      <c r="Q13" s="42">
        <f t="shared" si="5"/>
        <v>0.2731417104797503</v>
      </c>
      <c r="R13" s="110">
        <v>1607063481</v>
      </c>
      <c r="S13" s="112">
        <v>469430572</v>
      </c>
      <c r="T13" s="112">
        <f t="shared" si="6"/>
        <v>2076494053</v>
      </c>
      <c r="U13" s="42">
        <f t="shared" si="7"/>
        <v>0.19153156348445408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5331472522</v>
      </c>
      <c r="AA13" s="83">
        <f t="shared" si="11"/>
        <v>1979599161</v>
      </c>
      <c r="AB13" s="83">
        <f t="shared" si="12"/>
        <v>7311071683</v>
      </c>
      <c r="AC13" s="42">
        <f t="shared" si="13"/>
        <v>0.6743582954975643</v>
      </c>
      <c r="AD13" s="82">
        <v>1853850879</v>
      </c>
      <c r="AE13" s="83">
        <v>966167532</v>
      </c>
      <c r="AF13" s="83">
        <f t="shared" si="14"/>
        <v>2820018411</v>
      </c>
      <c r="AG13" s="42">
        <f t="shared" si="15"/>
        <v>0.7271358633529599</v>
      </c>
      <c r="AH13" s="42">
        <f t="shared" si="16"/>
        <v>-0.2636593984988703</v>
      </c>
      <c r="AI13" s="14">
        <v>8817960439</v>
      </c>
      <c r="AJ13" s="14">
        <v>9791543989</v>
      </c>
      <c r="AK13" s="14">
        <v>7119782792</v>
      </c>
      <c r="AL13" s="14"/>
    </row>
    <row r="14" spans="1:38" s="15" customFormat="1" ht="12.75">
      <c r="A14" s="31"/>
      <c r="B14" s="40" t="s">
        <v>32</v>
      </c>
      <c r="C14" s="136" t="s">
        <v>33</v>
      </c>
      <c r="D14" s="82">
        <v>8340141847</v>
      </c>
      <c r="E14" s="83">
        <v>2387184483</v>
      </c>
      <c r="F14" s="85">
        <f t="shared" si="0"/>
        <v>10727326330</v>
      </c>
      <c r="G14" s="82">
        <v>8571431739</v>
      </c>
      <c r="H14" s="83">
        <v>2559346613</v>
      </c>
      <c r="I14" s="85">
        <f t="shared" si="1"/>
        <v>11130778352</v>
      </c>
      <c r="J14" s="82">
        <v>1773013229</v>
      </c>
      <c r="K14" s="83">
        <v>273237061</v>
      </c>
      <c r="L14" s="83">
        <f t="shared" si="2"/>
        <v>2046250290</v>
      </c>
      <c r="M14" s="42">
        <f t="shared" si="3"/>
        <v>0.19075119252012165</v>
      </c>
      <c r="N14" s="110">
        <v>1860698852</v>
      </c>
      <c r="O14" s="111">
        <v>623122679</v>
      </c>
      <c r="P14" s="112">
        <f t="shared" si="4"/>
        <v>2483821531</v>
      </c>
      <c r="Q14" s="42">
        <f t="shared" si="5"/>
        <v>0.23154152811159984</v>
      </c>
      <c r="R14" s="110">
        <v>1878480705</v>
      </c>
      <c r="S14" s="112">
        <v>367264697</v>
      </c>
      <c r="T14" s="112">
        <f t="shared" si="6"/>
        <v>2245745402</v>
      </c>
      <c r="U14" s="42">
        <f t="shared" si="7"/>
        <v>0.20175996062274298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5512192786</v>
      </c>
      <c r="AA14" s="83">
        <f t="shared" si="11"/>
        <v>1263624437</v>
      </c>
      <c r="AB14" s="83">
        <f t="shared" si="12"/>
        <v>6775817223</v>
      </c>
      <c r="AC14" s="42">
        <f t="shared" si="13"/>
        <v>0.6087460381225279</v>
      </c>
      <c r="AD14" s="82">
        <v>1465209578</v>
      </c>
      <c r="AE14" s="83">
        <v>399949645</v>
      </c>
      <c r="AF14" s="83">
        <f t="shared" si="14"/>
        <v>1865159223</v>
      </c>
      <c r="AG14" s="42">
        <f t="shared" si="15"/>
        <v>0.6747484047879139</v>
      </c>
      <c r="AH14" s="42">
        <f t="shared" si="16"/>
        <v>0.20405023566183766</v>
      </c>
      <c r="AI14" s="14">
        <v>9355182515</v>
      </c>
      <c r="AJ14" s="14">
        <v>10355515824</v>
      </c>
      <c r="AK14" s="14">
        <v>6987367783</v>
      </c>
      <c r="AL14" s="14"/>
    </row>
    <row r="15" spans="1:38" s="15" customFormat="1" ht="12.75">
      <c r="A15" s="31"/>
      <c r="B15" s="40" t="s">
        <v>34</v>
      </c>
      <c r="C15" s="136" t="s">
        <v>35</v>
      </c>
      <c r="D15" s="82">
        <v>7965887864</v>
      </c>
      <c r="E15" s="83">
        <v>2295019576</v>
      </c>
      <c r="F15" s="85">
        <f t="shared" si="0"/>
        <v>10260907440</v>
      </c>
      <c r="G15" s="82">
        <v>8180259863</v>
      </c>
      <c r="H15" s="83">
        <v>2138289692</v>
      </c>
      <c r="I15" s="85">
        <f t="shared" si="1"/>
        <v>10318549555</v>
      </c>
      <c r="J15" s="82">
        <v>1656177189</v>
      </c>
      <c r="K15" s="83">
        <v>404328284</v>
      </c>
      <c r="L15" s="83">
        <f t="shared" si="2"/>
        <v>2060505473</v>
      </c>
      <c r="M15" s="42">
        <f t="shared" si="3"/>
        <v>0.20081123283185956</v>
      </c>
      <c r="N15" s="110">
        <v>1771811409</v>
      </c>
      <c r="O15" s="111">
        <v>488812770</v>
      </c>
      <c r="P15" s="112">
        <f t="shared" si="4"/>
        <v>2260624179</v>
      </c>
      <c r="Q15" s="42">
        <f t="shared" si="5"/>
        <v>0.2203142550713819</v>
      </c>
      <c r="R15" s="110">
        <v>2055042470</v>
      </c>
      <c r="S15" s="112">
        <v>208580631</v>
      </c>
      <c r="T15" s="112">
        <f t="shared" si="6"/>
        <v>2263623101</v>
      </c>
      <c r="U15" s="42">
        <f t="shared" si="7"/>
        <v>0.21937415611897984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5483031068</v>
      </c>
      <c r="AA15" s="83">
        <f t="shared" si="11"/>
        <v>1101721685</v>
      </c>
      <c r="AB15" s="83">
        <f t="shared" si="12"/>
        <v>6584752753</v>
      </c>
      <c r="AC15" s="42">
        <f t="shared" si="13"/>
        <v>0.638147126967982</v>
      </c>
      <c r="AD15" s="82">
        <v>1568807753</v>
      </c>
      <c r="AE15" s="83">
        <v>203120686</v>
      </c>
      <c r="AF15" s="83">
        <f t="shared" si="14"/>
        <v>1771928439</v>
      </c>
      <c r="AG15" s="42">
        <f t="shared" si="15"/>
        <v>0.5560043131987563</v>
      </c>
      <c r="AH15" s="42">
        <f t="shared" si="16"/>
        <v>0.2774912638557183</v>
      </c>
      <c r="AI15" s="14">
        <v>9447465559</v>
      </c>
      <c r="AJ15" s="14">
        <v>9701677656</v>
      </c>
      <c r="AK15" s="14">
        <v>5394174622</v>
      </c>
      <c r="AL15" s="14"/>
    </row>
    <row r="16" spans="1:38" s="15" customFormat="1" ht="12.75">
      <c r="A16" s="31"/>
      <c r="B16" s="40" t="s">
        <v>36</v>
      </c>
      <c r="C16" s="136" t="s">
        <v>37</v>
      </c>
      <c r="D16" s="82">
        <v>3331809212</v>
      </c>
      <c r="E16" s="83">
        <v>929813356</v>
      </c>
      <c r="F16" s="85">
        <f t="shared" si="0"/>
        <v>4261622568</v>
      </c>
      <c r="G16" s="82">
        <v>3357260883</v>
      </c>
      <c r="H16" s="83">
        <v>740286830</v>
      </c>
      <c r="I16" s="85">
        <f t="shared" si="1"/>
        <v>4097547713</v>
      </c>
      <c r="J16" s="82">
        <v>719672450</v>
      </c>
      <c r="K16" s="83">
        <v>110402026</v>
      </c>
      <c r="L16" s="83">
        <f t="shared" si="2"/>
        <v>830074476</v>
      </c>
      <c r="M16" s="42">
        <f t="shared" si="3"/>
        <v>0.19477897508637373</v>
      </c>
      <c r="N16" s="110">
        <v>1543620624</v>
      </c>
      <c r="O16" s="111">
        <v>165056476</v>
      </c>
      <c r="P16" s="112">
        <f t="shared" si="4"/>
        <v>1708677100</v>
      </c>
      <c r="Q16" s="42">
        <f t="shared" si="5"/>
        <v>0.4009451969844177</v>
      </c>
      <c r="R16" s="110">
        <v>941314694</v>
      </c>
      <c r="S16" s="112">
        <v>175978306</v>
      </c>
      <c r="T16" s="112">
        <f t="shared" si="6"/>
        <v>1117293000</v>
      </c>
      <c r="U16" s="42">
        <f t="shared" si="7"/>
        <v>0.2726735789934168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3204607768</v>
      </c>
      <c r="AA16" s="83">
        <f t="shared" si="11"/>
        <v>451436808</v>
      </c>
      <c r="AB16" s="83">
        <f t="shared" si="12"/>
        <v>3656044576</v>
      </c>
      <c r="AC16" s="42">
        <f t="shared" si="13"/>
        <v>0.8922518618637987</v>
      </c>
      <c r="AD16" s="82">
        <v>614869942</v>
      </c>
      <c r="AE16" s="83">
        <v>114236290</v>
      </c>
      <c r="AF16" s="83">
        <f t="shared" si="14"/>
        <v>729106232</v>
      </c>
      <c r="AG16" s="42">
        <f t="shared" si="15"/>
        <v>0.6489366777161742</v>
      </c>
      <c r="AH16" s="42">
        <f t="shared" si="16"/>
        <v>0.5324145521773569</v>
      </c>
      <c r="AI16" s="14">
        <v>3424123217</v>
      </c>
      <c r="AJ16" s="14">
        <v>3358870640</v>
      </c>
      <c r="AK16" s="14">
        <v>2179694354</v>
      </c>
      <c r="AL16" s="14"/>
    </row>
    <row r="17" spans="1:38" s="15" customFormat="1" ht="12.75">
      <c r="A17" s="31"/>
      <c r="B17" s="43" t="s">
        <v>38</v>
      </c>
      <c r="C17" s="136" t="s">
        <v>39</v>
      </c>
      <c r="D17" s="82">
        <v>36699915906</v>
      </c>
      <c r="E17" s="83">
        <v>6079562852</v>
      </c>
      <c r="F17" s="85">
        <f t="shared" si="0"/>
        <v>42779478758</v>
      </c>
      <c r="G17" s="82">
        <v>37053950764</v>
      </c>
      <c r="H17" s="83">
        <v>6458462193</v>
      </c>
      <c r="I17" s="85">
        <f t="shared" si="1"/>
        <v>43512412957</v>
      </c>
      <c r="J17" s="82">
        <v>7783752527</v>
      </c>
      <c r="K17" s="83">
        <v>627254191</v>
      </c>
      <c r="L17" s="83">
        <f t="shared" si="2"/>
        <v>8411006718</v>
      </c>
      <c r="M17" s="42">
        <f t="shared" si="3"/>
        <v>0.19661311830329617</v>
      </c>
      <c r="N17" s="110">
        <v>8440629865</v>
      </c>
      <c r="O17" s="111">
        <v>1086717809</v>
      </c>
      <c r="P17" s="112">
        <f t="shared" si="4"/>
        <v>9527347674</v>
      </c>
      <c r="Q17" s="42">
        <f t="shared" si="5"/>
        <v>0.2227083627618612</v>
      </c>
      <c r="R17" s="110">
        <v>8119197203</v>
      </c>
      <c r="S17" s="112">
        <v>914914473</v>
      </c>
      <c r="T17" s="112">
        <f t="shared" si="6"/>
        <v>9034111676</v>
      </c>
      <c r="U17" s="42">
        <f t="shared" si="7"/>
        <v>0.207621482286623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24343579595</v>
      </c>
      <c r="AA17" s="83">
        <f t="shared" si="11"/>
        <v>2628886473</v>
      </c>
      <c r="AB17" s="83">
        <f t="shared" si="12"/>
        <v>26972466068</v>
      </c>
      <c r="AC17" s="42">
        <f t="shared" si="13"/>
        <v>0.6198798052099486</v>
      </c>
      <c r="AD17" s="82">
        <v>7103872773</v>
      </c>
      <c r="AE17" s="83">
        <v>1121871697</v>
      </c>
      <c r="AF17" s="83">
        <f t="shared" si="14"/>
        <v>8225744470</v>
      </c>
      <c r="AG17" s="42">
        <f t="shared" si="15"/>
        <v>0.6198344904026905</v>
      </c>
      <c r="AH17" s="42">
        <f t="shared" si="16"/>
        <v>0.09827283219752148</v>
      </c>
      <c r="AI17" s="14">
        <v>39984681382</v>
      </c>
      <c r="AJ17" s="14">
        <v>40485423981</v>
      </c>
      <c r="AK17" s="14">
        <v>25094262142</v>
      </c>
      <c r="AL17" s="14"/>
    </row>
    <row r="18" spans="1:38" s="15" customFormat="1" ht="12.75">
      <c r="A18" s="44"/>
      <c r="B18" s="45" t="s">
        <v>667</v>
      </c>
      <c r="C18" s="137"/>
      <c r="D18" s="86">
        <f>SUM(D9:D17)</f>
        <v>193224055582</v>
      </c>
      <c r="E18" s="87">
        <f>SUM(E9:E17)</f>
        <v>42068793676</v>
      </c>
      <c r="F18" s="88">
        <f t="shared" si="0"/>
        <v>235292849258</v>
      </c>
      <c r="G18" s="86">
        <f>SUM(G9:G17)</f>
        <v>196177726671</v>
      </c>
      <c r="H18" s="87">
        <f>SUM(H9:H17)</f>
        <v>41633127905</v>
      </c>
      <c r="I18" s="88">
        <f t="shared" si="1"/>
        <v>237810854576</v>
      </c>
      <c r="J18" s="86">
        <f>SUM(J9:J17)</f>
        <v>42177774507</v>
      </c>
      <c r="K18" s="87">
        <f>SUM(K9:K17)</f>
        <v>4895052114</v>
      </c>
      <c r="L18" s="87">
        <f t="shared" si="2"/>
        <v>47072826621</v>
      </c>
      <c r="M18" s="46">
        <f t="shared" si="3"/>
        <v>0.2000605915965783</v>
      </c>
      <c r="N18" s="113">
        <f>SUM(N9:N17)</f>
        <v>45560749069</v>
      </c>
      <c r="O18" s="114">
        <f>SUM(O9:O17)</f>
        <v>8509292806</v>
      </c>
      <c r="P18" s="115">
        <f t="shared" si="4"/>
        <v>54070041875</v>
      </c>
      <c r="Q18" s="46">
        <f t="shared" si="5"/>
        <v>0.2297989167350848</v>
      </c>
      <c r="R18" s="113">
        <f>SUM(R9:R17)</f>
        <v>41838032563</v>
      </c>
      <c r="S18" s="115">
        <f>SUM(S9:S17)</f>
        <v>5642756175</v>
      </c>
      <c r="T18" s="115">
        <f t="shared" si="6"/>
        <v>47480788738</v>
      </c>
      <c r="U18" s="46">
        <f t="shared" si="7"/>
        <v>0.1996577861118026</v>
      </c>
      <c r="V18" s="113">
        <f>SUM(V9:V17)</f>
        <v>0</v>
      </c>
      <c r="W18" s="115">
        <f>SUM(W9:W17)</f>
        <v>0</v>
      </c>
      <c r="X18" s="115">
        <f t="shared" si="8"/>
        <v>0</v>
      </c>
      <c r="Y18" s="46">
        <f t="shared" si="9"/>
        <v>0</v>
      </c>
      <c r="Z18" s="86">
        <f t="shared" si="10"/>
        <v>129576556139</v>
      </c>
      <c r="AA18" s="87">
        <f t="shared" si="11"/>
        <v>19047101095</v>
      </c>
      <c r="AB18" s="87">
        <f t="shared" si="12"/>
        <v>148623657234</v>
      </c>
      <c r="AC18" s="46">
        <f t="shared" si="13"/>
        <v>0.6249658263033683</v>
      </c>
      <c r="AD18" s="86">
        <f>SUM(AD9:AD17)</f>
        <v>35866987064</v>
      </c>
      <c r="AE18" s="87">
        <f>SUM(AE9:AE17)</f>
        <v>7790171511</v>
      </c>
      <c r="AF18" s="87">
        <f t="shared" si="14"/>
        <v>43657158575</v>
      </c>
      <c r="AG18" s="46">
        <f t="shared" si="15"/>
        <v>0.6302538331925244</v>
      </c>
      <c r="AH18" s="46">
        <f t="shared" si="16"/>
        <v>0.08758312010689528</v>
      </c>
      <c r="AI18" s="14">
        <f>SUM(AI9:AI17)</f>
        <v>208715604416</v>
      </c>
      <c r="AJ18" s="14">
        <f>SUM(AJ9:AJ17)</f>
        <v>216914903888</v>
      </c>
      <c r="AK18" s="14">
        <f>SUM(AK9:AK17)</f>
        <v>136711449652</v>
      </c>
      <c r="AL18" s="14"/>
    </row>
    <row r="19" spans="1:38" s="15" customFormat="1" ht="12.75">
      <c r="A19" s="47"/>
      <c r="B19" s="48"/>
      <c r="C19" s="71"/>
      <c r="D19" s="89"/>
      <c r="E19" s="90"/>
      <c r="F19" s="91"/>
      <c r="G19" s="89"/>
      <c r="H19" s="90"/>
      <c r="I19" s="91"/>
      <c r="J19" s="92"/>
      <c r="K19" s="90"/>
      <c r="L19" s="91"/>
      <c r="M19" s="50"/>
      <c r="N19" s="92"/>
      <c r="O19" s="91"/>
      <c r="P19" s="90"/>
      <c r="Q19" s="50"/>
      <c r="R19" s="92"/>
      <c r="S19" s="90"/>
      <c r="T19" s="90"/>
      <c r="U19" s="50"/>
      <c r="V19" s="92"/>
      <c r="W19" s="90"/>
      <c r="X19" s="90"/>
      <c r="Y19" s="50"/>
      <c r="Z19" s="92"/>
      <c r="AA19" s="90"/>
      <c r="AB19" s="91"/>
      <c r="AC19" s="50"/>
      <c r="AD19" s="92"/>
      <c r="AE19" s="90"/>
      <c r="AF19" s="90"/>
      <c r="AG19" s="50"/>
      <c r="AH19" s="50"/>
      <c r="AI19" s="14"/>
      <c r="AJ19" s="14"/>
      <c r="AK19" s="14"/>
      <c r="AL19" s="14"/>
    </row>
    <row r="20" spans="1:38" s="15" customFormat="1" ht="12.75">
      <c r="A20" s="14"/>
      <c r="B20" s="51"/>
      <c r="C20" s="138"/>
      <c r="D20" s="93"/>
      <c r="E20" s="93"/>
      <c r="F20" s="93"/>
      <c r="G20" s="93"/>
      <c r="H20" s="93"/>
      <c r="I20" s="93"/>
      <c r="J20" s="93"/>
      <c r="K20" s="93"/>
      <c r="L20" s="93"/>
      <c r="M20" s="14"/>
      <c r="N20" s="93"/>
      <c r="O20" s="93"/>
      <c r="P20" s="93"/>
      <c r="Q20" s="14"/>
      <c r="R20" s="93"/>
      <c r="S20" s="93"/>
      <c r="T20" s="93"/>
      <c r="U20" s="14"/>
      <c r="V20" s="93"/>
      <c r="W20" s="93"/>
      <c r="X20" s="93"/>
      <c r="Y20" s="14"/>
      <c r="Z20" s="93"/>
      <c r="AA20" s="93"/>
      <c r="AB20" s="93"/>
      <c r="AC20" s="14"/>
      <c r="AD20" s="93"/>
      <c r="AE20" s="93"/>
      <c r="AF20" s="93"/>
      <c r="AG20" s="14"/>
      <c r="AH20" s="14"/>
      <c r="AI20" s="14"/>
      <c r="AJ20" s="14"/>
      <c r="AK20" s="14"/>
      <c r="AL20" s="14"/>
    </row>
    <row r="21" spans="1:38" ht="12.75">
      <c r="A21" s="2"/>
      <c r="B21" s="2"/>
      <c r="C21" s="132"/>
      <c r="D21" s="94"/>
      <c r="E21" s="94"/>
      <c r="F21" s="94"/>
      <c r="G21" s="94"/>
      <c r="H21" s="94"/>
      <c r="I21" s="94"/>
      <c r="J21" s="94"/>
      <c r="K21" s="94"/>
      <c r="L21" s="94"/>
      <c r="M21" s="2"/>
      <c r="N21" s="94"/>
      <c r="O21" s="94"/>
      <c r="P21" s="94"/>
      <c r="Q21" s="2"/>
      <c r="R21" s="94"/>
      <c r="S21" s="94"/>
      <c r="T21" s="94"/>
      <c r="U21" s="2"/>
      <c r="V21" s="94"/>
      <c r="W21" s="94"/>
      <c r="X21" s="94"/>
      <c r="Y21" s="2"/>
      <c r="Z21" s="94"/>
      <c r="AA21" s="94"/>
      <c r="AB21" s="94"/>
      <c r="AC21" s="2"/>
      <c r="AD21" s="94"/>
      <c r="AE21" s="94"/>
      <c r="AF21" s="94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32"/>
      <c r="D22" s="94"/>
      <c r="E22" s="94"/>
      <c r="F22" s="94"/>
      <c r="G22" s="94"/>
      <c r="H22" s="94"/>
      <c r="I22" s="94"/>
      <c r="J22" s="94"/>
      <c r="K22" s="94"/>
      <c r="L22" s="94"/>
      <c r="M22" s="2"/>
      <c r="N22" s="94"/>
      <c r="O22" s="94"/>
      <c r="P22" s="94"/>
      <c r="Q22" s="2"/>
      <c r="R22" s="94"/>
      <c r="S22" s="94"/>
      <c r="T22" s="94"/>
      <c r="U22" s="2"/>
      <c r="V22" s="94"/>
      <c r="W22" s="94"/>
      <c r="X22" s="94"/>
      <c r="Y22" s="2"/>
      <c r="Z22" s="94"/>
      <c r="AA22" s="94"/>
      <c r="AB22" s="94"/>
      <c r="AC22" s="2"/>
      <c r="AD22" s="94"/>
      <c r="AE22" s="94"/>
      <c r="AF22" s="94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32"/>
      <c r="D23" s="94"/>
      <c r="E23" s="94"/>
      <c r="F23" s="94"/>
      <c r="G23" s="94"/>
      <c r="H23" s="94"/>
      <c r="I23" s="94"/>
      <c r="J23" s="94"/>
      <c r="K23" s="94"/>
      <c r="L23" s="94"/>
      <c r="M23" s="2"/>
      <c r="N23" s="94"/>
      <c r="O23" s="94"/>
      <c r="P23" s="94"/>
      <c r="Q23" s="2"/>
      <c r="R23" s="94"/>
      <c r="S23" s="94"/>
      <c r="T23" s="94"/>
      <c r="U23" s="2"/>
      <c r="V23" s="94"/>
      <c r="W23" s="94"/>
      <c r="X23" s="94"/>
      <c r="Y23" s="2"/>
      <c r="Z23" s="94"/>
      <c r="AA23" s="94"/>
      <c r="AB23" s="94"/>
      <c r="AC23" s="2"/>
      <c r="AD23" s="94"/>
      <c r="AE23" s="94"/>
      <c r="AF23" s="94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32"/>
      <c r="D24" s="94"/>
      <c r="E24" s="94"/>
      <c r="F24" s="94"/>
      <c r="G24" s="94"/>
      <c r="H24" s="94"/>
      <c r="I24" s="94"/>
      <c r="J24" s="94"/>
      <c r="K24" s="94"/>
      <c r="L24" s="94"/>
      <c r="M24" s="2"/>
      <c r="N24" s="94"/>
      <c r="O24" s="94"/>
      <c r="P24" s="94"/>
      <c r="Q24" s="2"/>
      <c r="R24" s="94"/>
      <c r="S24" s="94"/>
      <c r="T24" s="94"/>
      <c r="U24" s="2"/>
      <c r="V24" s="94"/>
      <c r="W24" s="94"/>
      <c r="X24" s="94"/>
      <c r="Y24" s="2"/>
      <c r="Z24" s="94"/>
      <c r="AA24" s="94"/>
      <c r="AB24" s="94"/>
      <c r="AC24" s="2"/>
      <c r="AD24" s="94"/>
      <c r="AE24" s="94"/>
      <c r="AF24" s="94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32"/>
      <c r="D25" s="94"/>
      <c r="E25" s="94"/>
      <c r="F25" s="94"/>
      <c r="G25" s="94"/>
      <c r="H25" s="94"/>
      <c r="I25" s="94"/>
      <c r="J25" s="94"/>
      <c r="K25" s="94"/>
      <c r="L25" s="94"/>
      <c r="M25" s="2"/>
      <c r="N25" s="94"/>
      <c r="O25" s="94"/>
      <c r="P25" s="94"/>
      <c r="Q25" s="2"/>
      <c r="R25" s="94"/>
      <c r="S25" s="94"/>
      <c r="T25" s="94"/>
      <c r="U25" s="2"/>
      <c r="V25" s="94"/>
      <c r="W25" s="94"/>
      <c r="X25" s="94"/>
      <c r="Y25" s="2"/>
      <c r="Z25" s="94"/>
      <c r="AA25" s="94"/>
      <c r="AB25" s="94"/>
      <c r="AC25" s="2"/>
      <c r="AD25" s="94"/>
      <c r="AE25" s="94"/>
      <c r="AF25" s="94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32"/>
      <c r="D26" s="94"/>
      <c r="E26" s="94"/>
      <c r="F26" s="94"/>
      <c r="G26" s="94"/>
      <c r="H26" s="94"/>
      <c r="I26" s="94"/>
      <c r="J26" s="94"/>
      <c r="K26" s="94"/>
      <c r="L26" s="94"/>
      <c r="M26" s="2"/>
      <c r="N26" s="94"/>
      <c r="O26" s="94"/>
      <c r="P26" s="94"/>
      <c r="Q26" s="2"/>
      <c r="R26" s="94"/>
      <c r="S26" s="94"/>
      <c r="T26" s="94"/>
      <c r="U26" s="2"/>
      <c r="V26" s="94"/>
      <c r="W26" s="94"/>
      <c r="X26" s="94"/>
      <c r="Y26" s="2"/>
      <c r="Z26" s="94"/>
      <c r="AA26" s="94"/>
      <c r="AB26" s="94"/>
      <c r="AC26" s="2"/>
      <c r="AD26" s="94"/>
      <c r="AE26" s="94"/>
      <c r="AF26" s="94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32"/>
      <c r="D27" s="94"/>
      <c r="E27" s="94"/>
      <c r="F27" s="94"/>
      <c r="G27" s="94"/>
      <c r="H27" s="94"/>
      <c r="I27" s="94"/>
      <c r="J27" s="94"/>
      <c r="K27" s="94"/>
      <c r="L27" s="94"/>
      <c r="M27" s="2"/>
      <c r="N27" s="94"/>
      <c r="O27" s="94"/>
      <c r="P27" s="94"/>
      <c r="Q27" s="2"/>
      <c r="R27" s="94"/>
      <c r="S27" s="94"/>
      <c r="T27" s="94"/>
      <c r="U27" s="2"/>
      <c r="V27" s="94"/>
      <c r="W27" s="94"/>
      <c r="X27" s="94"/>
      <c r="Y27" s="2"/>
      <c r="Z27" s="94"/>
      <c r="AA27" s="94"/>
      <c r="AB27" s="94"/>
      <c r="AC27" s="2"/>
      <c r="AD27" s="94"/>
      <c r="AE27" s="94"/>
      <c r="AF27" s="94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32"/>
      <c r="D28" s="94"/>
      <c r="E28" s="94"/>
      <c r="F28" s="94"/>
      <c r="G28" s="94"/>
      <c r="H28" s="94"/>
      <c r="I28" s="94"/>
      <c r="J28" s="94"/>
      <c r="K28" s="94"/>
      <c r="L28" s="94"/>
      <c r="M28" s="2"/>
      <c r="N28" s="94"/>
      <c r="O28" s="94"/>
      <c r="P28" s="94"/>
      <c r="Q28" s="2"/>
      <c r="R28" s="94"/>
      <c r="S28" s="94"/>
      <c r="T28" s="94"/>
      <c r="U28" s="2"/>
      <c r="V28" s="94"/>
      <c r="W28" s="94"/>
      <c r="X28" s="94"/>
      <c r="Y28" s="2"/>
      <c r="Z28" s="94"/>
      <c r="AA28" s="94"/>
      <c r="AB28" s="94"/>
      <c r="AC28" s="2"/>
      <c r="AD28" s="94"/>
      <c r="AE28" s="94"/>
      <c r="AF28" s="94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32"/>
      <c r="D29" s="94"/>
      <c r="E29" s="94"/>
      <c r="F29" s="94"/>
      <c r="G29" s="94"/>
      <c r="H29" s="94"/>
      <c r="I29" s="94"/>
      <c r="J29" s="94"/>
      <c r="K29" s="94"/>
      <c r="L29" s="94"/>
      <c r="M29" s="2"/>
      <c r="N29" s="94"/>
      <c r="O29" s="94"/>
      <c r="P29" s="94"/>
      <c r="Q29" s="2"/>
      <c r="R29" s="94"/>
      <c r="S29" s="94"/>
      <c r="T29" s="94"/>
      <c r="U29" s="2"/>
      <c r="V29" s="94"/>
      <c r="W29" s="94"/>
      <c r="X29" s="94"/>
      <c r="Y29" s="2"/>
      <c r="Z29" s="94"/>
      <c r="AA29" s="94"/>
      <c r="AB29" s="94"/>
      <c r="AC29" s="2"/>
      <c r="AD29" s="94"/>
      <c r="AE29" s="94"/>
      <c r="AF29" s="94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32"/>
      <c r="D30" s="94"/>
      <c r="E30" s="94"/>
      <c r="F30" s="94"/>
      <c r="G30" s="94"/>
      <c r="H30" s="94"/>
      <c r="I30" s="94"/>
      <c r="J30" s="94"/>
      <c r="K30" s="94"/>
      <c r="L30" s="94"/>
      <c r="M30" s="2"/>
      <c r="N30" s="94"/>
      <c r="O30" s="94"/>
      <c r="P30" s="94"/>
      <c r="Q30" s="2"/>
      <c r="R30" s="94"/>
      <c r="S30" s="94"/>
      <c r="T30" s="94"/>
      <c r="U30" s="2"/>
      <c r="V30" s="94"/>
      <c r="W30" s="94"/>
      <c r="X30" s="94"/>
      <c r="Y30" s="2"/>
      <c r="Z30" s="94"/>
      <c r="AA30" s="94"/>
      <c r="AB30" s="94"/>
      <c r="AC30" s="2"/>
      <c r="AD30" s="94"/>
      <c r="AE30" s="94"/>
      <c r="AF30" s="94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32"/>
      <c r="D31" s="94"/>
      <c r="E31" s="94"/>
      <c r="F31" s="94"/>
      <c r="G31" s="94"/>
      <c r="H31" s="94"/>
      <c r="I31" s="94"/>
      <c r="J31" s="94"/>
      <c r="K31" s="94"/>
      <c r="L31" s="94"/>
      <c r="M31" s="2"/>
      <c r="N31" s="94"/>
      <c r="O31" s="94"/>
      <c r="P31" s="94"/>
      <c r="Q31" s="2"/>
      <c r="R31" s="94"/>
      <c r="S31" s="94"/>
      <c r="T31" s="94"/>
      <c r="U31" s="2"/>
      <c r="V31" s="94"/>
      <c r="W31" s="94"/>
      <c r="X31" s="94"/>
      <c r="Y31" s="2"/>
      <c r="Z31" s="94"/>
      <c r="AA31" s="94"/>
      <c r="AB31" s="94"/>
      <c r="AC31" s="2"/>
      <c r="AD31" s="94"/>
      <c r="AE31" s="94"/>
      <c r="AF31" s="94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32"/>
      <c r="D32" s="94"/>
      <c r="E32" s="94"/>
      <c r="F32" s="94"/>
      <c r="G32" s="94"/>
      <c r="H32" s="94"/>
      <c r="I32" s="94"/>
      <c r="J32" s="94"/>
      <c r="K32" s="94"/>
      <c r="L32" s="94"/>
      <c r="M32" s="2"/>
      <c r="N32" s="94"/>
      <c r="O32" s="94"/>
      <c r="P32" s="94"/>
      <c r="Q32" s="2"/>
      <c r="R32" s="94"/>
      <c r="S32" s="94"/>
      <c r="T32" s="94"/>
      <c r="U32" s="2"/>
      <c r="V32" s="94"/>
      <c r="W32" s="94"/>
      <c r="X32" s="94"/>
      <c r="Y32" s="2"/>
      <c r="Z32" s="94"/>
      <c r="AA32" s="94"/>
      <c r="AB32" s="94"/>
      <c r="AC32" s="2"/>
      <c r="AD32" s="94"/>
      <c r="AE32" s="94"/>
      <c r="AF32" s="94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32"/>
      <c r="D33" s="94"/>
      <c r="E33" s="94"/>
      <c r="F33" s="94"/>
      <c r="G33" s="94"/>
      <c r="H33" s="94"/>
      <c r="I33" s="94"/>
      <c r="J33" s="94"/>
      <c r="K33" s="94"/>
      <c r="L33" s="94"/>
      <c r="M33" s="2"/>
      <c r="N33" s="94"/>
      <c r="O33" s="94"/>
      <c r="P33" s="94"/>
      <c r="Q33" s="2"/>
      <c r="R33" s="94"/>
      <c r="S33" s="94"/>
      <c r="T33" s="94"/>
      <c r="U33" s="2"/>
      <c r="V33" s="94"/>
      <c r="W33" s="94"/>
      <c r="X33" s="94"/>
      <c r="Y33" s="2"/>
      <c r="Z33" s="94"/>
      <c r="AA33" s="94"/>
      <c r="AB33" s="94"/>
      <c r="AC33" s="2"/>
      <c r="AD33" s="94"/>
      <c r="AE33" s="94"/>
      <c r="AF33" s="94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32"/>
      <c r="D34" s="94"/>
      <c r="E34" s="94"/>
      <c r="F34" s="94"/>
      <c r="G34" s="94"/>
      <c r="H34" s="94"/>
      <c r="I34" s="94"/>
      <c r="J34" s="94"/>
      <c r="K34" s="94"/>
      <c r="L34" s="94"/>
      <c r="M34" s="2"/>
      <c r="N34" s="94"/>
      <c r="O34" s="94"/>
      <c r="P34" s="94"/>
      <c r="Q34" s="2"/>
      <c r="R34" s="94"/>
      <c r="S34" s="94"/>
      <c r="T34" s="94"/>
      <c r="U34" s="2"/>
      <c r="V34" s="94"/>
      <c r="W34" s="94"/>
      <c r="X34" s="94"/>
      <c r="Y34" s="2"/>
      <c r="Z34" s="94"/>
      <c r="AA34" s="94"/>
      <c r="AB34" s="94"/>
      <c r="AC34" s="2"/>
      <c r="AD34" s="94"/>
      <c r="AE34" s="94"/>
      <c r="AF34" s="94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32"/>
      <c r="D35" s="94"/>
      <c r="E35" s="94"/>
      <c r="F35" s="94"/>
      <c r="G35" s="94"/>
      <c r="H35" s="94"/>
      <c r="I35" s="94"/>
      <c r="J35" s="94"/>
      <c r="K35" s="94"/>
      <c r="L35" s="94"/>
      <c r="M35" s="2"/>
      <c r="N35" s="94"/>
      <c r="O35" s="94"/>
      <c r="P35" s="94"/>
      <c r="Q35" s="2"/>
      <c r="R35" s="94"/>
      <c r="S35" s="94"/>
      <c r="T35" s="94"/>
      <c r="U35" s="2"/>
      <c r="V35" s="94"/>
      <c r="W35" s="94"/>
      <c r="X35" s="94"/>
      <c r="Y35" s="2"/>
      <c r="Z35" s="94"/>
      <c r="AA35" s="94"/>
      <c r="AB35" s="94"/>
      <c r="AC35" s="2"/>
      <c r="AD35" s="94"/>
      <c r="AE35" s="94"/>
      <c r="AF35" s="94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32"/>
      <c r="D36" s="94"/>
      <c r="E36" s="94"/>
      <c r="F36" s="94"/>
      <c r="G36" s="94"/>
      <c r="H36" s="94"/>
      <c r="I36" s="94"/>
      <c r="J36" s="94"/>
      <c r="K36" s="94"/>
      <c r="L36" s="94"/>
      <c r="M36" s="2"/>
      <c r="N36" s="94"/>
      <c r="O36" s="94"/>
      <c r="P36" s="94"/>
      <c r="Q36" s="2"/>
      <c r="R36" s="94"/>
      <c r="S36" s="94"/>
      <c r="T36" s="94"/>
      <c r="U36" s="2"/>
      <c r="V36" s="94"/>
      <c r="W36" s="94"/>
      <c r="X36" s="94"/>
      <c r="Y36" s="2"/>
      <c r="Z36" s="94"/>
      <c r="AA36" s="94"/>
      <c r="AB36" s="94"/>
      <c r="AC36" s="2"/>
      <c r="AD36" s="94"/>
      <c r="AE36" s="94"/>
      <c r="AF36" s="94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32"/>
      <c r="D37" s="94"/>
      <c r="E37" s="94"/>
      <c r="F37" s="94"/>
      <c r="G37" s="94"/>
      <c r="H37" s="94"/>
      <c r="I37" s="94"/>
      <c r="J37" s="94"/>
      <c r="K37" s="94"/>
      <c r="L37" s="94"/>
      <c r="M37" s="2"/>
      <c r="N37" s="94"/>
      <c r="O37" s="94"/>
      <c r="P37" s="94"/>
      <c r="Q37" s="2"/>
      <c r="R37" s="94"/>
      <c r="S37" s="94"/>
      <c r="T37" s="94"/>
      <c r="U37" s="2"/>
      <c r="V37" s="94"/>
      <c r="W37" s="94"/>
      <c r="X37" s="94"/>
      <c r="Y37" s="2"/>
      <c r="Z37" s="94"/>
      <c r="AA37" s="94"/>
      <c r="AB37" s="94"/>
      <c r="AC37" s="2"/>
      <c r="AD37" s="94"/>
      <c r="AE37" s="94"/>
      <c r="AF37" s="94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32"/>
      <c r="D38" s="94"/>
      <c r="E38" s="94"/>
      <c r="F38" s="94"/>
      <c r="G38" s="94"/>
      <c r="H38" s="94"/>
      <c r="I38" s="94"/>
      <c r="J38" s="94"/>
      <c r="K38" s="94"/>
      <c r="L38" s="94"/>
      <c r="M38" s="2"/>
      <c r="N38" s="94"/>
      <c r="O38" s="94"/>
      <c r="P38" s="94"/>
      <c r="Q38" s="2"/>
      <c r="R38" s="94"/>
      <c r="S38" s="94"/>
      <c r="T38" s="94"/>
      <c r="U38" s="2"/>
      <c r="V38" s="94"/>
      <c r="W38" s="94"/>
      <c r="X38" s="94"/>
      <c r="Y38" s="2"/>
      <c r="Z38" s="94"/>
      <c r="AA38" s="94"/>
      <c r="AB38" s="94"/>
      <c r="AC38" s="2"/>
      <c r="AD38" s="94"/>
      <c r="AE38" s="94"/>
      <c r="AF38" s="94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32"/>
      <c r="D39" s="94"/>
      <c r="E39" s="94"/>
      <c r="F39" s="94"/>
      <c r="G39" s="94"/>
      <c r="H39" s="94"/>
      <c r="I39" s="94"/>
      <c r="J39" s="94"/>
      <c r="K39" s="94"/>
      <c r="L39" s="94"/>
      <c r="M39" s="2"/>
      <c r="N39" s="94"/>
      <c r="O39" s="94"/>
      <c r="P39" s="94"/>
      <c r="Q39" s="2"/>
      <c r="R39" s="94"/>
      <c r="S39" s="94"/>
      <c r="T39" s="94"/>
      <c r="U39" s="2"/>
      <c r="V39" s="94"/>
      <c r="W39" s="94"/>
      <c r="X39" s="94"/>
      <c r="Y39" s="2"/>
      <c r="Z39" s="94"/>
      <c r="AA39" s="94"/>
      <c r="AB39" s="94"/>
      <c r="AC39" s="2"/>
      <c r="AD39" s="94"/>
      <c r="AE39" s="94"/>
      <c r="AF39" s="94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32"/>
      <c r="D40" s="94"/>
      <c r="E40" s="94"/>
      <c r="F40" s="94"/>
      <c r="G40" s="94"/>
      <c r="H40" s="94"/>
      <c r="I40" s="94"/>
      <c r="J40" s="94"/>
      <c r="K40" s="94"/>
      <c r="L40" s="94"/>
      <c r="M40" s="2"/>
      <c r="N40" s="94"/>
      <c r="O40" s="94"/>
      <c r="P40" s="94"/>
      <c r="Q40" s="2"/>
      <c r="R40" s="94"/>
      <c r="S40" s="94"/>
      <c r="T40" s="94"/>
      <c r="U40" s="2"/>
      <c r="V40" s="94"/>
      <c r="W40" s="94"/>
      <c r="X40" s="94"/>
      <c r="Y40" s="2"/>
      <c r="Z40" s="94"/>
      <c r="AA40" s="94"/>
      <c r="AB40" s="94"/>
      <c r="AC40" s="2"/>
      <c r="AD40" s="94"/>
      <c r="AE40" s="94"/>
      <c r="AF40" s="94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32"/>
      <c r="D41" s="94"/>
      <c r="E41" s="94"/>
      <c r="F41" s="94"/>
      <c r="G41" s="94"/>
      <c r="H41" s="94"/>
      <c r="I41" s="94"/>
      <c r="J41" s="94"/>
      <c r="K41" s="94"/>
      <c r="L41" s="94"/>
      <c r="M41" s="2"/>
      <c r="N41" s="94"/>
      <c r="O41" s="94"/>
      <c r="P41" s="94"/>
      <c r="Q41" s="2"/>
      <c r="R41" s="94"/>
      <c r="S41" s="94"/>
      <c r="T41" s="94"/>
      <c r="U41" s="2"/>
      <c r="V41" s="94"/>
      <c r="W41" s="94"/>
      <c r="X41" s="94"/>
      <c r="Y41" s="2"/>
      <c r="Z41" s="94"/>
      <c r="AA41" s="94"/>
      <c r="AB41" s="94"/>
      <c r="AC41" s="2"/>
      <c r="AD41" s="94"/>
      <c r="AE41" s="94"/>
      <c r="AF41" s="94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32"/>
      <c r="D42" s="94"/>
      <c r="E42" s="94"/>
      <c r="F42" s="94"/>
      <c r="G42" s="94"/>
      <c r="H42" s="94"/>
      <c r="I42" s="94"/>
      <c r="J42" s="94"/>
      <c r="K42" s="94"/>
      <c r="L42" s="94"/>
      <c r="M42" s="2"/>
      <c r="N42" s="94"/>
      <c r="O42" s="94"/>
      <c r="P42" s="94"/>
      <c r="Q42" s="2"/>
      <c r="R42" s="94"/>
      <c r="S42" s="94"/>
      <c r="T42" s="94"/>
      <c r="U42" s="2"/>
      <c r="V42" s="94"/>
      <c r="W42" s="94"/>
      <c r="X42" s="94"/>
      <c r="Y42" s="2"/>
      <c r="Z42" s="94"/>
      <c r="AA42" s="94"/>
      <c r="AB42" s="94"/>
      <c r="AC42" s="2"/>
      <c r="AD42" s="94"/>
      <c r="AE42" s="94"/>
      <c r="AF42" s="94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32"/>
      <c r="D43" s="94"/>
      <c r="E43" s="94"/>
      <c r="F43" s="94"/>
      <c r="G43" s="94"/>
      <c r="H43" s="94"/>
      <c r="I43" s="94"/>
      <c r="J43" s="94"/>
      <c r="K43" s="94"/>
      <c r="L43" s="94"/>
      <c r="M43" s="2"/>
      <c r="N43" s="94"/>
      <c r="O43" s="94"/>
      <c r="P43" s="94"/>
      <c r="Q43" s="2"/>
      <c r="R43" s="94"/>
      <c r="S43" s="94"/>
      <c r="T43" s="94"/>
      <c r="U43" s="2"/>
      <c r="V43" s="94"/>
      <c r="W43" s="94"/>
      <c r="X43" s="94"/>
      <c r="Y43" s="2"/>
      <c r="Z43" s="94"/>
      <c r="AA43" s="94"/>
      <c r="AB43" s="94"/>
      <c r="AC43" s="2"/>
      <c r="AD43" s="94"/>
      <c r="AE43" s="94"/>
      <c r="AF43" s="94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32"/>
      <c r="D44" s="94"/>
      <c r="E44" s="94"/>
      <c r="F44" s="94"/>
      <c r="G44" s="94"/>
      <c r="H44" s="94"/>
      <c r="I44" s="94"/>
      <c r="J44" s="94"/>
      <c r="K44" s="94"/>
      <c r="L44" s="94"/>
      <c r="M44" s="2"/>
      <c r="N44" s="94"/>
      <c r="O44" s="94"/>
      <c r="P44" s="94"/>
      <c r="Q44" s="2"/>
      <c r="R44" s="94"/>
      <c r="S44" s="94"/>
      <c r="T44" s="94"/>
      <c r="U44" s="2"/>
      <c r="V44" s="94"/>
      <c r="W44" s="94"/>
      <c r="X44" s="94"/>
      <c r="Y44" s="2"/>
      <c r="Z44" s="94"/>
      <c r="AA44" s="94"/>
      <c r="AB44" s="94"/>
      <c r="AC44" s="2"/>
      <c r="AD44" s="94"/>
      <c r="AE44" s="94"/>
      <c r="AF44" s="94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32"/>
      <c r="D45" s="94"/>
      <c r="E45" s="94"/>
      <c r="F45" s="94"/>
      <c r="G45" s="94"/>
      <c r="H45" s="94"/>
      <c r="I45" s="94"/>
      <c r="J45" s="94"/>
      <c r="K45" s="94"/>
      <c r="L45" s="94"/>
      <c r="M45" s="2"/>
      <c r="N45" s="94"/>
      <c r="O45" s="94"/>
      <c r="P45" s="94"/>
      <c r="Q45" s="2"/>
      <c r="R45" s="94"/>
      <c r="S45" s="94"/>
      <c r="T45" s="94"/>
      <c r="U45" s="2"/>
      <c r="V45" s="94"/>
      <c r="W45" s="94"/>
      <c r="X45" s="94"/>
      <c r="Y45" s="2"/>
      <c r="Z45" s="94"/>
      <c r="AA45" s="94"/>
      <c r="AB45" s="94"/>
      <c r="AC45" s="2"/>
      <c r="AD45" s="94"/>
      <c r="AE45" s="94"/>
      <c r="AF45" s="94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32"/>
      <c r="D46" s="94"/>
      <c r="E46" s="94"/>
      <c r="F46" s="94"/>
      <c r="G46" s="94"/>
      <c r="H46" s="94"/>
      <c r="I46" s="94"/>
      <c r="J46" s="94"/>
      <c r="K46" s="94"/>
      <c r="L46" s="94"/>
      <c r="M46" s="2"/>
      <c r="N46" s="94"/>
      <c r="O46" s="94"/>
      <c r="P46" s="94"/>
      <c r="Q46" s="2"/>
      <c r="R46" s="94"/>
      <c r="S46" s="94"/>
      <c r="T46" s="94"/>
      <c r="U46" s="2"/>
      <c r="V46" s="94"/>
      <c r="W46" s="94"/>
      <c r="X46" s="94"/>
      <c r="Y46" s="2"/>
      <c r="Z46" s="94"/>
      <c r="AA46" s="94"/>
      <c r="AB46" s="94"/>
      <c r="AC46" s="2"/>
      <c r="AD46" s="94"/>
      <c r="AE46" s="94"/>
      <c r="AF46" s="94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32"/>
      <c r="D47" s="94"/>
      <c r="E47" s="94"/>
      <c r="F47" s="94"/>
      <c r="G47" s="94"/>
      <c r="H47" s="94"/>
      <c r="I47" s="94"/>
      <c r="J47" s="94"/>
      <c r="K47" s="94"/>
      <c r="L47" s="94"/>
      <c r="M47" s="2"/>
      <c r="N47" s="94"/>
      <c r="O47" s="94"/>
      <c r="P47" s="94"/>
      <c r="Q47" s="2"/>
      <c r="R47" s="94"/>
      <c r="S47" s="94"/>
      <c r="T47" s="94"/>
      <c r="U47" s="2"/>
      <c r="V47" s="94"/>
      <c r="W47" s="94"/>
      <c r="X47" s="94"/>
      <c r="Y47" s="2"/>
      <c r="Z47" s="94"/>
      <c r="AA47" s="94"/>
      <c r="AB47" s="94"/>
      <c r="AC47" s="2"/>
      <c r="AD47" s="94"/>
      <c r="AE47" s="94"/>
      <c r="AF47" s="94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32"/>
      <c r="D48" s="94"/>
      <c r="E48" s="94"/>
      <c r="F48" s="94"/>
      <c r="G48" s="94"/>
      <c r="H48" s="94"/>
      <c r="I48" s="94"/>
      <c r="J48" s="94"/>
      <c r="K48" s="94"/>
      <c r="L48" s="94"/>
      <c r="M48" s="2"/>
      <c r="N48" s="94"/>
      <c r="O48" s="94"/>
      <c r="P48" s="94"/>
      <c r="Q48" s="2"/>
      <c r="R48" s="94"/>
      <c r="S48" s="94"/>
      <c r="T48" s="94"/>
      <c r="U48" s="2"/>
      <c r="V48" s="94"/>
      <c r="W48" s="94"/>
      <c r="X48" s="94"/>
      <c r="Y48" s="2"/>
      <c r="Z48" s="94"/>
      <c r="AA48" s="94"/>
      <c r="AB48" s="94"/>
      <c r="AC48" s="2"/>
      <c r="AD48" s="94"/>
      <c r="AE48" s="94"/>
      <c r="AF48" s="94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32"/>
      <c r="D49" s="94"/>
      <c r="E49" s="94"/>
      <c r="F49" s="94"/>
      <c r="G49" s="94"/>
      <c r="H49" s="94"/>
      <c r="I49" s="94"/>
      <c r="J49" s="94"/>
      <c r="K49" s="94"/>
      <c r="L49" s="94"/>
      <c r="M49" s="2"/>
      <c r="N49" s="94"/>
      <c r="O49" s="94"/>
      <c r="P49" s="94"/>
      <c r="Q49" s="2"/>
      <c r="R49" s="94"/>
      <c r="S49" s="94"/>
      <c r="T49" s="94"/>
      <c r="U49" s="2"/>
      <c r="V49" s="94"/>
      <c r="W49" s="94"/>
      <c r="X49" s="94"/>
      <c r="Y49" s="2"/>
      <c r="Z49" s="94"/>
      <c r="AA49" s="94"/>
      <c r="AB49" s="94"/>
      <c r="AC49" s="2"/>
      <c r="AD49" s="94"/>
      <c r="AE49" s="94"/>
      <c r="AF49" s="94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3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3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3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3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3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3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3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3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3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3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3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3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3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3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3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3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3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3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3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3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3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3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3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3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3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3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3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3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3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3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3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3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3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3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3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G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36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98</v>
      </c>
      <c r="B9" s="65" t="s">
        <v>496</v>
      </c>
      <c r="C9" s="41" t="s">
        <v>497</v>
      </c>
      <c r="D9" s="82">
        <v>55462186</v>
      </c>
      <c r="E9" s="83">
        <v>43776488</v>
      </c>
      <c r="F9" s="84">
        <f>$D9+$E9</f>
        <v>99238674</v>
      </c>
      <c r="G9" s="82">
        <v>55462186</v>
      </c>
      <c r="H9" s="83">
        <v>43776488</v>
      </c>
      <c r="I9" s="85">
        <f>$G9+$H9</f>
        <v>99238674</v>
      </c>
      <c r="J9" s="82">
        <v>45849221</v>
      </c>
      <c r="K9" s="83">
        <v>9608893</v>
      </c>
      <c r="L9" s="83">
        <f>$J9+$K9</f>
        <v>55458114</v>
      </c>
      <c r="M9" s="42">
        <f>IF($F9=0,0,$L9/$F9)</f>
        <v>0.5588357014927466</v>
      </c>
      <c r="N9" s="110">
        <v>608495090</v>
      </c>
      <c r="O9" s="111">
        <v>14062270</v>
      </c>
      <c r="P9" s="112">
        <f>$N9+$O9</f>
        <v>622557360</v>
      </c>
      <c r="Q9" s="42">
        <f>IF($F9=0,0,$P9/$F9)</f>
        <v>6.273334123750988</v>
      </c>
      <c r="R9" s="110">
        <v>41501553</v>
      </c>
      <c r="S9" s="112">
        <v>2528707</v>
      </c>
      <c r="T9" s="112">
        <f>$R9+$S9</f>
        <v>44030260</v>
      </c>
      <c r="U9" s="42">
        <f>IF($I9=0,0,$T9/$I9)</f>
        <v>0.4436804546582313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695845864</v>
      </c>
      <c r="AA9" s="83">
        <f>($K9+$O9)+$S9</f>
        <v>26199870</v>
      </c>
      <c r="AB9" s="83">
        <f>$Z9+$AA9</f>
        <v>722045734</v>
      </c>
      <c r="AC9" s="42">
        <f>IF($I9=0,0,$AB9/$I9)</f>
        <v>7.275850279901967</v>
      </c>
      <c r="AD9" s="82">
        <v>0</v>
      </c>
      <c r="AE9" s="83">
        <v>0</v>
      </c>
      <c r="AF9" s="83">
        <f>$AD9+$AE9</f>
        <v>0</v>
      </c>
      <c r="AG9" s="42">
        <f>IF($AJ9=0,0,$AK9/$AJ9)</f>
        <v>0</v>
      </c>
      <c r="AH9" s="42">
        <f>IF($AF9=0,0,$T9/$AF9-1)</f>
        <v>0</v>
      </c>
      <c r="AI9" s="14">
        <v>0</v>
      </c>
      <c r="AJ9" s="14">
        <v>0</v>
      </c>
      <c r="AK9" s="14">
        <v>0</v>
      </c>
      <c r="AL9" s="14"/>
    </row>
    <row r="10" spans="1:38" s="15" customFormat="1" ht="12.75">
      <c r="A10" s="31" t="s">
        <v>98</v>
      </c>
      <c r="B10" s="65" t="s">
        <v>498</v>
      </c>
      <c r="C10" s="41" t="s">
        <v>499</v>
      </c>
      <c r="D10" s="82">
        <v>147669079</v>
      </c>
      <c r="E10" s="83">
        <v>35593047</v>
      </c>
      <c r="F10" s="85">
        <f aca="true" t="shared" si="0" ref="F10:F46">$D10+$E10</f>
        <v>183262126</v>
      </c>
      <c r="G10" s="82">
        <v>147669079</v>
      </c>
      <c r="H10" s="83">
        <v>35593047</v>
      </c>
      <c r="I10" s="85">
        <f aca="true" t="shared" si="1" ref="I10:I46">$G10+$H10</f>
        <v>183262126</v>
      </c>
      <c r="J10" s="82">
        <v>33130455</v>
      </c>
      <c r="K10" s="83">
        <v>2122762</v>
      </c>
      <c r="L10" s="83">
        <f aca="true" t="shared" si="2" ref="L10:L46">$J10+$K10</f>
        <v>35253217</v>
      </c>
      <c r="M10" s="42">
        <f aca="true" t="shared" si="3" ref="M10:M46">IF($F10=0,0,$L10/$F10)</f>
        <v>0.19236498980700464</v>
      </c>
      <c r="N10" s="110">
        <v>32559300</v>
      </c>
      <c r="O10" s="111">
        <v>13458656</v>
      </c>
      <c r="P10" s="112">
        <f aca="true" t="shared" si="4" ref="P10:P46">$N10+$O10</f>
        <v>46017956</v>
      </c>
      <c r="Q10" s="42">
        <f aca="true" t="shared" si="5" ref="Q10:Q46">IF($F10=0,0,$P10/$F10)</f>
        <v>0.25110456265251446</v>
      </c>
      <c r="R10" s="110">
        <v>32516234</v>
      </c>
      <c r="S10" s="112">
        <v>15008317</v>
      </c>
      <c r="T10" s="112">
        <f aca="true" t="shared" si="6" ref="T10:T46">$R10+$S10</f>
        <v>47524551</v>
      </c>
      <c r="U10" s="42">
        <f aca="true" t="shared" si="7" ref="U10:U46">IF($I10=0,0,$T10/$I10)</f>
        <v>0.2593255466216735</v>
      </c>
      <c r="V10" s="110">
        <v>0</v>
      </c>
      <c r="W10" s="112">
        <v>0</v>
      </c>
      <c r="X10" s="112">
        <f aca="true" t="shared" si="8" ref="X10:X46">$V10+$W10</f>
        <v>0</v>
      </c>
      <c r="Y10" s="42">
        <f aca="true" t="shared" si="9" ref="Y10:Y46">IF($I10=0,0,$X10/$I10)</f>
        <v>0</v>
      </c>
      <c r="Z10" s="82">
        <f aca="true" t="shared" si="10" ref="Z10:Z46">($J10+$N10)+$R10</f>
        <v>98205989</v>
      </c>
      <c r="AA10" s="83">
        <f aca="true" t="shared" si="11" ref="AA10:AA46">($K10+$O10)+$S10</f>
        <v>30589735</v>
      </c>
      <c r="AB10" s="83">
        <f aca="true" t="shared" si="12" ref="AB10:AB46">$Z10+$AA10</f>
        <v>128795724</v>
      </c>
      <c r="AC10" s="42">
        <f aca="true" t="shared" si="13" ref="AC10:AC46">IF($I10=0,0,$AB10/$I10)</f>
        <v>0.7027950990811925</v>
      </c>
      <c r="AD10" s="82">
        <v>29903991</v>
      </c>
      <c r="AE10" s="83">
        <v>3255582</v>
      </c>
      <c r="AF10" s="83">
        <f aca="true" t="shared" si="14" ref="AF10:AF46">$AD10+$AE10</f>
        <v>33159573</v>
      </c>
      <c r="AG10" s="42">
        <f aca="true" t="shared" si="15" ref="AG10:AG46">IF($AJ10=0,0,$AK10/$AJ10)</f>
        <v>0.6080874729640416</v>
      </c>
      <c r="AH10" s="42">
        <f aca="true" t="shared" si="16" ref="AH10:AH46">IF($AF10=0,0,$T10/$AF10-1)</f>
        <v>0.4332075687464372</v>
      </c>
      <c r="AI10" s="14">
        <v>191260559</v>
      </c>
      <c r="AJ10" s="14">
        <v>191260559</v>
      </c>
      <c r="AK10" s="14">
        <v>116303150</v>
      </c>
      <c r="AL10" s="14"/>
    </row>
    <row r="11" spans="1:38" s="15" customFormat="1" ht="12.75">
      <c r="A11" s="31" t="s">
        <v>98</v>
      </c>
      <c r="B11" s="65" t="s">
        <v>500</v>
      </c>
      <c r="C11" s="41" t="s">
        <v>501</v>
      </c>
      <c r="D11" s="82">
        <v>139346454</v>
      </c>
      <c r="E11" s="83">
        <v>47561794</v>
      </c>
      <c r="F11" s="84">
        <f t="shared" si="0"/>
        <v>186908248</v>
      </c>
      <c r="G11" s="82">
        <v>139346454</v>
      </c>
      <c r="H11" s="83">
        <v>47561794</v>
      </c>
      <c r="I11" s="85">
        <f t="shared" si="1"/>
        <v>186908248</v>
      </c>
      <c r="J11" s="82">
        <v>37342201</v>
      </c>
      <c r="K11" s="83">
        <v>8451526</v>
      </c>
      <c r="L11" s="83">
        <f t="shared" si="2"/>
        <v>45793727</v>
      </c>
      <c r="M11" s="42">
        <f t="shared" si="3"/>
        <v>0.24500645364778123</v>
      </c>
      <c r="N11" s="110">
        <v>38033276</v>
      </c>
      <c r="O11" s="111">
        <v>12079551</v>
      </c>
      <c r="P11" s="112">
        <f t="shared" si="4"/>
        <v>50112827</v>
      </c>
      <c r="Q11" s="42">
        <f t="shared" si="5"/>
        <v>0.26811458315098</v>
      </c>
      <c r="R11" s="110">
        <v>27964928</v>
      </c>
      <c r="S11" s="112">
        <v>8874500</v>
      </c>
      <c r="T11" s="112">
        <f t="shared" si="6"/>
        <v>36839428</v>
      </c>
      <c r="U11" s="42">
        <f t="shared" si="7"/>
        <v>0.19709899586667787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103340405</v>
      </c>
      <c r="AA11" s="83">
        <f t="shared" si="11"/>
        <v>29405577</v>
      </c>
      <c r="AB11" s="83">
        <f t="shared" si="12"/>
        <v>132745982</v>
      </c>
      <c r="AC11" s="42">
        <f t="shared" si="13"/>
        <v>0.7102200326654391</v>
      </c>
      <c r="AD11" s="82">
        <v>25107668</v>
      </c>
      <c r="AE11" s="83">
        <v>10319637</v>
      </c>
      <c r="AF11" s="83">
        <f t="shared" si="14"/>
        <v>35427305</v>
      </c>
      <c r="AG11" s="42">
        <f t="shared" si="15"/>
        <v>0.4365829394961458</v>
      </c>
      <c r="AH11" s="42">
        <f t="shared" si="16"/>
        <v>0.039859735308683586</v>
      </c>
      <c r="AI11" s="14">
        <v>262766316</v>
      </c>
      <c r="AJ11" s="14">
        <v>169581709</v>
      </c>
      <c r="AK11" s="14">
        <v>74036481</v>
      </c>
      <c r="AL11" s="14"/>
    </row>
    <row r="12" spans="1:38" s="15" customFormat="1" ht="12.75">
      <c r="A12" s="31" t="s">
        <v>117</v>
      </c>
      <c r="B12" s="65" t="s">
        <v>502</v>
      </c>
      <c r="C12" s="41" t="s">
        <v>503</v>
      </c>
      <c r="D12" s="82">
        <v>111030479</v>
      </c>
      <c r="E12" s="83">
        <v>5400000</v>
      </c>
      <c r="F12" s="84">
        <f t="shared" si="0"/>
        <v>116430479</v>
      </c>
      <c r="G12" s="82">
        <v>111030479</v>
      </c>
      <c r="H12" s="83">
        <v>5400000</v>
      </c>
      <c r="I12" s="85">
        <f t="shared" si="1"/>
        <v>116430479</v>
      </c>
      <c r="J12" s="82">
        <v>30156388</v>
      </c>
      <c r="K12" s="83">
        <v>1266413</v>
      </c>
      <c r="L12" s="83">
        <f t="shared" si="2"/>
        <v>31422801</v>
      </c>
      <c r="M12" s="42">
        <f t="shared" si="3"/>
        <v>0.2698846665399358</v>
      </c>
      <c r="N12" s="110">
        <v>26333672</v>
      </c>
      <c r="O12" s="111">
        <v>1692266</v>
      </c>
      <c r="P12" s="112">
        <f t="shared" si="4"/>
        <v>28025938</v>
      </c>
      <c r="Q12" s="42">
        <f t="shared" si="5"/>
        <v>0.2407096341156511</v>
      </c>
      <c r="R12" s="110">
        <v>26756517</v>
      </c>
      <c r="S12" s="112">
        <v>155255</v>
      </c>
      <c r="T12" s="112">
        <f t="shared" si="6"/>
        <v>26911772</v>
      </c>
      <c r="U12" s="42">
        <f t="shared" si="7"/>
        <v>0.23114026697425163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83246577</v>
      </c>
      <c r="AA12" s="83">
        <f t="shared" si="11"/>
        <v>3113934</v>
      </c>
      <c r="AB12" s="83">
        <f t="shared" si="12"/>
        <v>86360511</v>
      </c>
      <c r="AC12" s="42">
        <f t="shared" si="13"/>
        <v>0.7417345676298386</v>
      </c>
      <c r="AD12" s="82">
        <v>35937636</v>
      </c>
      <c r="AE12" s="83">
        <v>1813638</v>
      </c>
      <c r="AF12" s="83">
        <f t="shared" si="14"/>
        <v>37751274</v>
      </c>
      <c r="AG12" s="42">
        <f t="shared" si="15"/>
        <v>0</v>
      </c>
      <c r="AH12" s="42">
        <f t="shared" si="16"/>
        <v>-0.28712943568474003</v>
      </c>
      <c r="AI12" s="14">
        <v>0</v>
      </c>
      <c r="AJ12" s="14">
        <v>0</v>
      </c>
      <c r="AK12" s="14">
        <v>120478369</v>
      </c>
      <c r="AL12" s="14"/>
    </row>
    <row r="13" spans="1:38" s="61" customFormat="1" ht="12.75">
      <c r="A13" s="66"/>
      <c r="B13" s="67" t="s">
        <v>504</v>
      </c>
      <c r="C13" s="34"/>
      <c r="D13" s="86">
        <f>SUM(D9:D12)</f>
        <v>453508198</v>
      </c>
      <c r="E13" s="87">
        <f>SUM(E9:E12)</f>
        <v>132331329</v>
      </c>
      <c r="F13" s="95">
        <f t="shared" si="0"/>
        <v>585839527</v>
      </c>
      <c r="G13" s="86">
        <f>SUM(G9:G12)</f>
        <v>453508198</v>
      </c>
      <c r="H13" s="87">
        <f>SUM(H9:H12)</f>
        <v>132331329</v>
      </c>
      <c r="I13" s="88">
        <f t="shared" si="1"/>
        <v>585839527</v>
      </c>
      <c r="J13" s="86">
        <f>SUM(J9:J12)</f>
        <v>146478265</v>
      </c>
      <c r="K13" s="87">
        <f>SUM(K9:K12)</f>
        <v>21449594</v>
      </c>
      <c r="L13" s="87">
        <f t="shared" si="2"/>
        <v>167927859</v>
      </c>
      <c r="M13" s="46">
        <f t="shared" si="3"/>
        <v>0.28664480845110335</v>
      </c>
      <c r="N13" s="116">
        <f>SUM(N9:N12)</f>
        <v>705421338</v>
      </c>
      <c r="O13" s="117">
        <f>SUM(O9:O12)</f>
        <v>41292743</v>
      </c>
      <c r="P13" s="118">
        <f t="shared" si="4"/>
        <v>746714081</v>
      </c>
      <c r="Q13" s="46">
        <f t="shared" si="5"/>
        <v>1.274605154800352</v>
      </c>
      <c r="R13" s="116">
        <f>SUM(R9:R12)</f>
        <v>128739232</v>
      </c>
      <c r="S13" s="118">
        <f>SUM(S9:S12)</f>
        <v>26566779</v>
      </c>
      <c r="T13" s="118">
        <f t="shared" si="6"/>
        <v>155306011</v>
      </c>
      <c r="U13" s="46">
        <f t="shared" si="7"/>
        <v>0.2650999187359374</v>
      </c>
      <c r="V13" s="116">
        <f>SUM(V9:V12)</f>
        <v>0</v>
      </c>
      <c r="W13" s="118">
        <f>SUM(W9:W12)</f>
        <v>0</v>
      </c>
      <c r="X13" s="118">
        <f t="shared" si="8"/>
        <v>0</v>
      </c>
      <c r="Y13" s="46">
        <f t="shared" si="9"/>
        <v>0</v>
      </c>
      <c r="Z13" s="86">
        <f t="shared" si="10"/>
        <v>980638835</v>
      </c>
      <c r="AA13" s="87">
        <f t="shared" si="11"/>
        <v>89309116</v>
      </c>
      <c r="AB13" s="87">
        <f t="shared" si="12"/>
        <v>1069947951</v>
      </c>
      <c r="AC13" s="46">
        <f t="shared" si="13"/>
        <v>1.8263498819873927</v>
      </c>
      <c r="AD13" s="86">
        <f>SUM(AD9:AD12)</f>
        <v>90949295</v>
      </c>
      <c r="AE13" s="87">
        <f>SUM(AE9:AE12)</f>
        <v>15388857</v>
      </c>
      <c r="AF13" s="87">
        <f t="shared" si="14"/>
        <v>106338152</v>
      </c>
      <c r="AG13" s="46">
        <f t="shared" si="15"/>
        <v>0.8613680479361138</v>
      </c>
      <c r="AH13" s="46">
        <f t="shared" si="16"/>
        <v>0.46049191262981504</v>
      </c>
      <c r="AI13" s="68">
        <f>SUM(AI9:AI12)</f>
        <v>454026875</v>
      </c>
      <c r="AJ13" s="68">
        <f>SUM(AJ9:AJ12)</f>
        <v>360842268</v>
      </c>
      <c r="AK13" s="68">
        <f>SUM(AK9:AK12)</f>
        <v>310818000</v>
      </c>
      <c r="AL13" s="68"/>
    </row>
    <row r="14" spans="1:38" s="15" customFormat="1" ht="12.75">
      <c r="A14" s="31" t="s">
        <v>98</v>
      </c>
      <c r="B14" s="65" t="s">
        <v>505</v>
      </c>
      <c r="C14" s="41" t="s">
        <v>506</v>
      </c>
      <c r="D14" s="82">
        <v>51796653</v>
      </c>
      <c r="E14" s="83">
        <v>5914000</v>
      </c>
      <c r="F14" s="84">
        <f t="shared" si="0"/>
        <v>57710653</v>
      </c>
      <c r="G14" s="82">
        <v>51796653</v>
      </c>
      <c r="H14" s="83">
        <v>5914000</v>
      </c>
      <c r="I14" s="85">
        <f t="shared" si="1"/>
        <v>57710653</v>
      </c>
      <c r="J14" s="82">
        <v>7399507</v>
      </c>
      <c r="K14" s="83">
        <v>627565</v>
      </c>
      <c r="L14" s="83">
        <f t="shared" si="2"/>
        <v>8027072</v>
      </c>
      <c r="M14" s="42">
        <f t="shared" si="3"/>
        <v>0.13909168555067294</v>
      </c>
      <c r="N14" s="110">
        <v>7764872</v>
      </c>
      <c r="O14" s="111">
        <v>200033</v>
      </c>
      <c r="P14" s="112">
        <f t="shared" si="4"/>
        <v>7964905</v>
      </c>
      <c r="Q14" s="42">
        <f t="shared" si="5"/>
        <v>0.13801446675711676</v>
      </c>
      <c r="R14" s="110">
        <v>7447730</v>
      </c>
      <c r="S14" s="112">
        <v>89274</v>
      </c>
      <c r="T14" s="112">
        <f t="shared" si="6"/>
        <v>7537004</v>
      </c>
      <c r="U14" s="42">
        <f t="shared" si="7"/>
        <v>0.13059987382225602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22612109</v>
      </c>
      <c r="AA14" s="83">
        <f t="shared" si="11"/>
        <v>916872</v>
      </c>
      <c r="AB14" s="83">
        <f t="shared" si="12"/>
        <v>23528981</v>
      </c>
      <c r="AC14" s="42">
        <f t="shared" si="13"/>
        <v>0.4077060261300457</v>
      </c>
      <c r="AD14" s="82">
        <v>4449804</v>
      </c>
      <c r="AE14" s="83">
        <v>1052546</v>
      </c>
      <c r="AF14" s="83">
        <f t="shared" si="14"/>
        <v>5502350</v>
      </c>
      <c r="AG14" s="42">
        <f t="shared" si="15"/>
        <v>0.3607313790346449</v>
      </c>
      <c r="AH14" s="42">
        <f t="shared" si="16"/>
        <v>0.3697790943869437</v>
      </c>
      <c r="AI14" s="14">
        <v>51576024</v>
      </c>
      <c r="AJ14" s="14">
        <v>51410224</v>
      </c>
      <c r="AK14" s="14">
        <v>18545281</v>
      </c>
      <c r="AL14" s="14"/>
    </row>
    <row r="15" spans="1:38" s="15" customFormat="1" ht="12.75">
      <c r="A15" s="31" t="s">
        <v>98</v>
      </c>
      <c r="B15" s="65" t="s">
        <v>507</v>
      </c>
      <c r="C15" s="41" t="s">
        <v>508</v>
      </c>
      <c r="D15" s="82">
        <v>123704725</v>
      </c>
      <c r="E15" s="83">
        <v>18226000</v>
      </c>
      <c r="F15" s="84">
        <f t="shared" si="0"/>
        <v>141930725</v>
      </c>
      <c r="G15" s="82">
        <v>123704725</v>
      </c>
      <c r="H15" s="83">
        <v>18226000</v>
      </c>
      <c r="I15" s="85">
        <f t="shared" si="1"/>
        <v>141930725</v>
      </c>
      <c r="J15" s="82">
        <v>22344322</v>
      </c>
      <c r="K15" s="83">
        <v>5649131</v>
      </c>
      <c r="L15" s="83">
        <f t="shared" si="2"/>
        <v>27993453</v>
      </c>
      <c r="M15" s="42">
        <f t="shared" si="3"/>
        <v>0.19723321359769</v>
      </c>
      <c r="N15" s="110">
        <v>25258374</v>
      </c>
      <c r="O15" s="111">
        <v>1318994</v>
      </c>
      <c r="P15" s="112">
        <f t="shared" si="4"/>
        <v>26577368</v>
      </c>
      <c r="Q15" s="42">
        <f t="shared" si="5"/>
        <v>0.1872559165747938</v>
      </c>
      <c r="R15" s="110">
        <v>25403897</v>
      </c>
      <c r="S15" s="112">
        <v>1520381</v>
      </c>
      <c r="T15" s="112">
        <f t="shared" si="6"/>
        <v>26924278</v>
      </c>
      <c r="U15" s="42">
        <f t="shared" si="7"/>
        <v>0.1897001371619852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73006593</v>
      </c>
      <c r="AA15" s="83">
        <f t="shared" si="11"/>
        <v>8488506</v>
      </c>
      <c r="AB15" s="83">
        <f t="shared" si="12"/>
        <v>81495099</v>
      </c>
      <c r="AC15" s="42">
        <f t="shared" si="13"/>
        <v>0.574189267334469</v>
      </c>
      <c r="AD15" s="82">
        <v>24385240</v>
      </c>
      <c r="AE15" s="83">
        <v>18960736</v>
      </c>
      <c r="AF15" s="83">
        <f t="shared" si="14"/>
        <v>43345976</v>
      </c>
      <c r="AG15" s="42">
        <f t="shared" si="15"/>
        <v>0.7229133441454785</v>
      </c>
      <c r="AH15" s="42">
        <f t="shared" si="16"/>
        <v>-0.378851730089086</v>
      </c>
      <c r="AI15" s="14">
        <v>153069185</v>
      </c>
      <c r="AJ15" s="14">
        <v>133276050</v>
      </c>
      <c r="AK15" s="14">
        <v>96347035</v>
      </c>
      <c r="AL15" s="14"/>
    </row>
    <row r="16" spans="1:38" s="15" customFormat="1" ht="12.75">
      <c r="A16" s="31" t="s">
        <v>98</v>
      </c>
      <c r="B16" s="65" t="s">
        <v>509</v>
      </c>
      <c r="C16" s="41" t="s">
        <v>510</v>
      </c>
      <c r="D16" s="82">
        <v>29436933</v>
      </c>
      <c r="E16" s="83">
        <v>0</v>
      </c>
      <c r="F16" s="84">
        <f t="shared" si="0"/>
        <v>29436933</v>
      </c>
      <c r="G16" s="82">
        <v>29436933</v>
      </c>
      <c r="H16" s="83">
        <v>0</v>
      </c>
      <c r="I16" s="85">
        <f t="shared" si="1"/>
        <v>29436933</v>
      </c>
      <c r="J16" s="82">
        <v>5746197</v>
      </c>
      <c r="K16" s="83">
        <v>759674</v>
      </c>
      <c r="L16" s="83">
        <f t="shared" si="2"/>
        <v>6505871</v>
      </c>
      <c r="M16" s="42">
        <f t="shared" si="3"/>
        <v>0.22101049046108165</v>
      </c>
      <c r="N16" s="110">
        <v>3861843</v>
      </c>
      <c r="O16" s="111">
        <v>387243</v>
      </c>
      <c r="P16" s="112">
        <f t="shared" si="4"/>
        <v>4249086</v>
      </c>
      <c r="Q16" s="42">
        <f t="shared" si="5"/>
        <v>0.14434540446180313</v>
      </c>
      <c r="R16" s="110">
        <v>3819257</v>
      </c>
      <c r="S16" s="112">
        <v>3284590</v>
      </c>
      <c r="T16" s="112">
        <f t="shared" si="6"/>
        <v>7103847</v>
      </c>
      <c r="U16" s="42">
        <f t="shared" si="7"/>
        <v>0.24132429149463364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13427297</v>
      </c>
      <c r="AA16" s="83">
        <f t="shared" si="11"/>
        <v>4431507</v>
      </c>
      <c r="AB16" s="83">
        <f t="shared" si="12"/>
        <v>17858804</v>
      </c>
      <c r="AC16" s="42">
        <f t="shared" si="13"/>
        <v>0.6066801864175184</v>
      </c>
      <c r="AD16" s="82">
        <v>9213107</v>
      </c>
      <c r="AE16" s="83">
        <v>58710</v>
      </c>
      <c r="AF16" s="83">
        <f t="shared" si="14"/>
        <v>9271817</v>
      </c>
      <c r="AG16" s="42">
        <f t="shared" si="15"/>
        <v>0.4706424120358196</v>
      </c>
      <c r="AH16" s="42">
        <f t="shared" si="16"/>
        <v>-0.23382363996183275</v>
      </c>
      <c r="AI16" s="14">
        <v>40411307</v>
      </c>
      <c r="AJ16" s="14">
        <v>40411307</v>
      </c>
      <c r="AK16" s="14">
        <v>19019275</v>
      </c>
      <c r="AL16" s="14"/>
    </row>
    <row r="17" spans="1:38" s="15" customFormat="1" ht="12.75">
      <c r="A17" s="31" t="s">
        <v>98</v>
      </c>
      <c r="B17" s="65" t="s">
        <v>511</v>
      </c>
      <c r="C17" s="41" t="s">
        <v>512</v>
      </c>
      <c r="D17" s="82">
        <v>53522573</v>
      </c>
      <c r="E17" s="83">
        <v>18925000</v>
      </c>
      <c r="F17" s="84">
        <f t="shared" si="0"/>
        <v>72447573</v>
      </c>
      <c r="G17" s="82">
        <v>53522573</v>
      </c>
      <c r="H17" s="83">
        <v>8489144</v>
      </c>
      <c r="I17" s="85">
        <f t="shared" si="1"/>
        <v>62011717</v>
      </c>
      <c r="J17" s="82">
        <v>10718946</v>
      </c>
      <c r="K17" s="83">
        <v>934088</v>
      </c>
      <c r="L17" s="83">
        <f t="shared" si="2"/>
        <v>11653034</v>
      </c>
      <c r="M17" s="42">
        <f t="shared" si="3"/>
        <v>0.16084781749693672</v>
      </c>
      <c r="N17" s="110">
        <v>12487278</v>
      </c>
      <c r="O17" s="111">
        <v>1574403</v>
      </c>
      <c r="P17" s="112">
        <f t="shared" si="4"/>
        <v>14061681</v>
      </c>
      <c r="Q17" s="42">
        <f t="shared" si="5"/>
        <v>0.19409457650154824</v>
      </c>
      <c r="R17" s="110">
        <v>10107141</v>
      </c>
      <c r="S17" s="112">
        <v>733002</v>
      </c>
      <c r="T17" s="112">
        <f t="shared" si="6"/>
        <v>10840143</v>
      </c>
      <c r="U17" s="42">
        <f t="shared" si="7"/>
        <v>0.1748079802402504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33313365</v>
      </c>
      <c r="AA17" s="83">
        <f t="shared" si="11"/>
        <v>3241493</v>
      </c>
      <c r="AB17" s="83">
        <f t="shared" si="12"/>
        <v>36554858</v>
      </c>
      <c r="AC17" s="42">
        <f t="shared" si="13"/>
        <v>0.5894830810764359</v>
      </c>
      <c r="AD17" s="82">
        <v>8831579</v>
      </c>
      <c r="AE17" s="83">
        <v>-2698899</v>
      </c>
      <c r="AF17" s="83">
        <f t="shared" si="14"/>
        <v>6132680</v>
      </c>
      <c r="AG17" s="42">
        <f t="shared" si="15"/>
        <v>0.4548787930191451</v>
      </c>
      <c r="AH17" s="42">
        <f t="shared" si="16"/>
        <v>0.7676029077010378</v>
      </c>
      <c r="AI17" s="14">
        <v>44138757</v>
      </c>
      <c r="AJ17" s="14">
        <v>47149182</v>
      </c>
      <c r="AK17" s="14">
        <v>21447163</v>
      </c>
      <c r="AL17" s="14"/>
    </row>
    <row r="18" spans="1:38" s="15" customFormat="1" ht="12.75">
      <c r="A18" s="31" t="s">
        <v>98</v>
      </c>
      <c r="B18" s="65" t="s">
        <v>513</v>
      </c>
      <c r="C18" s="41" t="s">
        <v>514</v>
      </c>
      <c r="D18" s="82">
        <v>36199528</v>
      </c>
      <c r="E18" s="83">
        <v>0</v>
      </c>
      <c r="F18" s="84">
        <f t="shared" si="0"/>
        <v>36199528</v>
      </c>
      <c r="G18" s="82">
        <v>36199528</v>
      </c>
      <c r="H18" s="83">
        <v>0</v>
      </c>
      <c r="I18" s="85">
        <f t="shared" si="1"/>
        <v>36199528</v>
      </c>
      <c r="J18" s="82">
        <v>8041228</v>
      </c>
      <c r="K18" s="83">
        <v>1295203</v>
      </c>
      <c r="L18" s="83">
        <f t="shared" si="2"/>
        <v>9336431</v>
      </c>
      <c r="M18" s="42">
        <f t="shared" si="3"/>
        <v>0.2579158214438597</v>
      </c>
      <c r="N18" s="110">
        <v>7842929</v>
      </c>
      <c r="O18" s="111">
        <v>7973952</v>
      </c>
      <c r="P18" s="112">
        <f t="shared" si="4"/>
        <v>15816881</v>
      </c>
      <c r="Q18" s="42">
        <f t="shared" si="5"/>
        <v>0.43693611143217115</v>
      </c>
      <c r="R18" s="110">
        <v>8062067</v>
      </c>
      <c r="S18" s="112">
        <v>502726</v>
      </c>
      <c r="T18" s="112">
        <f t="shared" si="6"/>
        <v>8564793</v>
      </c>
      <c r="U18" s="42">
        <f t="shared" si="7"/>
        <v>0.2365995766574636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23946224</v>
      </c>
      <c r="AA18" s="83">
        <f t="shared" si="11"/>
        <v>9771881</v>
      </c>
      <c r="AB18" s="83">
        <f t="shared" si="12"/>
        <v>33718105</v>
      </c>
      <c r="AC18" s="42">
        <f t="shared" si="13"/>
        <v>0.9314515095334944</v>
      </c>
      <c r="AD18" s="82">
        <v>5136409</v>
      </c>
      <c r="AE18" s="83">
        <v>538858</v>
      </c>
      <c r="AF18" s="83">
        <f t="shared" si="14"/>
        <v>5675267</v>
      </c>
      <c r="AG18" s="42">
        <f t="shared" si="15"/>
        <v>2.8831997369718887</v>
      </c>
      <c r="AH18" s="42">
        <f t="shared" si="16"/>
        <v>0.5091436226700876</v>
      </c>
      <c r="AI18" s="14">
        <v>6083000</v>
      </c>
      <c r="AJ18" s="14">
        <v>6083000</v>
      </c>
      <c r="AK18" s="14">
        <v>17538504</v>
      </c>
      <c r="AL18" s="14"/>
    </row>
    <row r="19" spans="1:38" s="15" customFormat="1" ht="12.75">
      <c r="A19" s="31" t="s">
        <v>98</v>
      </c>
      <c r="B19" s="65" t="s">
        <v>515</v>
      </c>
      <c r="C19" s="41" t="s">
        <v>516</v>
      </c>
      <c r="D19" s="82">
        <v>35372230</v>
      </c>
      <c r="E19" s="83">
        <v>12138000</v>
      </c>
      <c r="F19" s="84">
        <f t="shared" si="0"/>
        <v>47510230</v>
      </c>
      <c r="G19" s="82">
        <v>39418630</v>
      </c>
      <c r="H19" s="83">
        <v>12138000</v>
      </c>
      <c r="I19" s="85">
        <f t="shared" si="1"/>
        <v>51556630</v>
      </c>
      <c r="J19" s="82">
        <v>4432183</v>
      </c>
      <c r="K19" s="83">
        <v>754715</v>
      </c>
      <c r="L19" s="83">
        <f t="shared" si="2"/>
        <v>5186898</v>
      </c>
      <c r="M19" s="42">
        <f t="shared" si="3"/>
        <v>0.10917433992636955</v>
      </c>
      <c r="N19" s="110">
        <v>4509445</v>
      </c>
      <c r="O19" s="111">
        <v>243866</v>
      </c>
      <c r="P19" s="112">
        <f t="shared" si="4"/>
        <v>4753311</v>
      </c>
      <c r="Q19" s="42">
        <f t="shared" si="5"/>
        <v>0.10004815804932958</v>
      </c>
      <c r="R19" s="110">
        <v>9760348</v>
      </c>
      <c r="S19" s="112">
        <v>5789777</v>
      </c>
      <c r="T19" s="112">
        <f t="shared" si="6"/>
        <v>15550125</v>
      </c>
      <c r="U19" s="42">
        <f t="shared" si="7"/>
        <v>0.30161251811842626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18701976</v>
      </c>
      <c r="AA19" s="83">
        <f t="shared" si="11"/>
        <v>6788358</v>
      </c>
      <c r="AB19" s="83">
        <f t="shared" si="12"/>
        <v>25490334</v>
      </c>
      <c r="AC19" s="42">
        <f t="shared" si="13"/>
        <v>0.4944142780472657</v>
      </c>
      <c r="AD19" s="82">
        <v>4362236</v>
      </c>
      <c r="AE19" s="83">
        <v>28734</v>
      </c>
      <c r="AF19" s="83">
        <f t="shared" si="14"/>
        <v>4390970</v>
      </c>
      <c r="AG19" s="42">
        <f t="shared" si="15"/>
        <v>0.3522249003114573</v>
      </c>
      <c r="AH19" s="42">
        <f t="shared" si="16"/>
        <v>2.541387210570785</v>
      </c>
      <c r="AI19" s="14">
        <v>31551360</v>
      </c>
      <c r="AJ19" s="14">
        <v>33792750</v>
      </c>
      <c r="AK19" s="14">
        <v>11902648</v>
      </c>
      <c r="AL19" s="14"/>
    </row>
    <row r="20" spans="1:38" s="15" customFormat="1" ht="12.75">
      <c r="A20" s="31" t="s">
        <v>117</v>
      </c>
      <c r="B20" s="65" t="s">
        <v>517</v>
      </c>
      <c r="C20" s="41" t="s">
        <v>518</v>
      </c>
      <c r="D20" s="82">
        <v>105626522</v>
      </c>
      <c r="E20" s="83">
        <v>1837177</v>
      </c>
      <c r="F20" s="84">
        <f t="shared" si="0"/>
        <v>107463699</v>
      </c>
      <c r="G20" s="82">
        <v>105626522</v>
      </c>
      <c r="H20" s="83">
        <v>1837177</v>
      </c>
      <c r="I20" s="85">
        <f t="shared" si="1"/>
        <v>107463699</v>
      </c>
      <c r="J20" s="82">
        <v>13410244</v>
      </c>
      <c r="K20" s="83">
        <v>30305</v>
      </c>
      <c r="L20" s="83">
        <f t="shared" si="2"/>
        <v>13440549</v>
      </c>
      <c r="M20" s="42">
        <f t="shared" si="3"/>
        <v>0.12507059709530377</v>
      </c>
      <c r="N20" s="110">
        <v>17622320</v>
      </c>
      <c r="O20" s="111">
        <v>24151</v>
      </c>
      <c r="P20" s="112">
        <f t="shared" si="4"/>
        <v>17646471</v>
      </c>
      <c r="Q20" s="42">
        <f t="shared" si="5"/>
        <v>0.1642086691990753</v>
      </c>
      <c r="R20" s="110">
        <v>15875015</v>
      </c>
      <c r="S20" s="112">
        <v>97322</v>
      </c>
      <c r="T20" s="112">
        <f t="shared" si="6"/>
        <v>15972337</v>
      </c>
      <c r="U20" s="42">
        <f t="shared" si="7"/>
        <v>0.14863006902451775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46907579</v>
      </c>
      <c r="AA20" s="83">
        <f t="shared" si="11"/>
        <v>151778</v>
      </c>
      <c r="AB20" s="83">
        <f t="shared" si="12"/>
        <v>47059357</v>
      </c>
      <c r="AC20" s="42">
        <f t="shared" si="13"/>
        <v>0.43790933531889686</v>
      </c>
      <c r="AD20" s="82">
        <v>12279218</v>
      </c>
      <c r="AE20" s="83">
        <v>84654</v>
      </c>
      <c r="AF20" s="83">
        <f t="shared" si="14"/>
        <v>12363872</v>
      </c>
      <c r="AG20" s="42">
        <f t="shared" si="15"/>
        <v>0</v>
      </c>
      <c r="AH20" s="42">
        <f t="shared" si="16"/>
        <v>0.2918555772819389</v>
      </c>
      <c r="AI20" s="14">
        <v>0</v>
      </c>
      <c r="AJ20" s="14">
        <v>0</v>
      </c>
      <c r="AK20" s="14">
        <v>40154427</v>
      </c>
      <c r="AL20" s="14"/>
    </row>
    <row r="21" spans="1:38" s="61" customFormat="1" ht="12.75">
      <c r="A21" s="66"/>
      <c r="B21" s="67" t="s">
        <v>519</v>
      </c>
      <c r="C21" s="34"/>
      <c r="D21" s="86">
        <f>SUM(D14:D20)</f>
        <v>435659164</v>
      </c>
      <c r="E21" s="87">
        <f>SUM(E14:E20)</f>
        <v>57040177</v>
      </c>
      <c r="F21" s="88">
        <f t="shared" si="0"/>
        <v>492699341</v>
      </c>
      <c r="G21" s="86">
        <f>SUM(G14:G20)</f>
        <v>439705564</v>
      </c>
      <c r="H21" s="87">
        <f>SUM(H14:H20)</f>
        <v>46604321</v>
      </c>
      <c r="I21" s="88">
        <f t="shared" si="1"/>
        <v>486309885</v>
      </c>
      <c r="J21" s="86">
        <f>SUM(J14:J20)</f>
        <v>72092627</v>
      </c>
      <c r="K21" s="87">
        <f>SUM(K14:K20)</f>
        <v>10050681</v>
      </c>
      <c r="L21" s="87">
        <f t="shared" si="2"/>
        <v>82143308</v>
      </c>
      <c r="M21" s="46">
        <f t="shared" si="3"/>
        <v>0.16672096178021883</v>
      </c>
      <c r="N21" s="116">
        <f>SUM(N14:N20)</f>
        <v>79347061</v>
      </c>
      <c r="O21" s="117">
        <f>SUM(O14:O20)</f>
        <v>11722642</v>
      </c>
      <c r="P21" s="118">
        <f t="shared" si="4"/>
        <v>91069703</v>
      </c>
      <c r="Q21" s="46">
        <f t="shared" si="5"/>
        <v>0.1848382886308752</v>
      </c>
      <c r="R21" s="116">
        <f>SUM(R14:R20)</f>
        <v>80475455</v>
      </c>
      <c r="S21" s="118">
        <f>SUM(S14:S20)</f>
        <v>12017072</v>
      </c>
      <c r="T21" s="118">
        <f t="shared" si="6"/>
        <v>92492527</v>
      </c>
      <c r="U21" s="46">
        <f t="shared" si="7"/>
        <v>0.190192570319643</v>
      </c>
      <c r="V21" s="116">
        <f>SUM(V14:V20)</f>
        <v>0</v>
      </c>
      <c r="W21" s="118">
        <f>SUM(W14:W20)</f>
        <v>0</v>
      </c>
      <c r="X21" s="118">
        <f t="shared" si="8"/>
        <v>0</v>
      </c>
      <c r="Y21" s="46">
        <f t="shared" si="9"/>
        <v>0</v>
      </c>
      <c r="Z21" s="86">
        <f t="shared" si="10"/>
        <v>231915143</v>
      </c>
      <c r="AA21" s="87">
        <f t="shared" si="11"/>
        <v>33790395</v>
      </c>
      <c r="AB21" s="87">
        <f t="shared" si="12"/>
        <v>265705538</v>
      </c>
      <c r="AC21" s="46">
        <f t="shared" si="13"/>
        <v>0.5463708351311839</v>
      </c>
      <c r="AD21" s="86">
        <f>SUM(AD14:AD20)</f>
        <v>68657593</v>
      </c>
      <c r="AE21" s="87">
        <f>SUM(AE14:AE20)</f>
        <v>18025339</v>
      </c>
      <c r="AF21" s="87">
        <f t="shared" si="14"/>
        <v>86682932</v>
      </c>
      <c r="AG21" s="46">
        <f t="shared" si="15"/>
        <v>0.7207244707785625</v>
      </c>
      <c r="AH21" s="46">
        <f t="shared" si="16"/>
        <v>0.06702121012704088</v>
      </c>
      <c r="AI21" s="68">
        <f>SUM(AI14:AI20)</f>
        <v>326829633</v>
      </c>
      <c r="AJ21" s="68">
        <f>SUM(AJ14:AJ20)</f>
        <v>312122513</v>
      </c>
      <c r="AK21" s="68">
        <f>SUM(AK14:AK20)</f>
        <v>224954333</v>
      </c>
      <c r="AL21" s="68"/>
    </row>
    <row r="22" spans="1:38" s="15" customFormat="1" ht="12.75">
      <c r="A22" s="31" t="s">
        <v>98</v>
      </c>
      <c r="B22" s="65" t="s">
        <v>520</v>
      </c>
      <c r="C22" s="41" t="s">
        <v>521</v>
      </c>
      <c r="D22" s="82">
        <v>43083070</v>
      </c>
      <c r="E22" s="83">
        <v>8995120</v>
      </c>
      <c r="F22" s="84">
        <f t="shared" si="0"/>
        <v>52078190</v>
      </c>
      <c r="G22" s="82">
        <v>43083070</v>
      </c>
      <c r="H22" s="83">
        <v>8995120</v>
      </c>
      <c r="I22" s="85">
        <f t="shared" si="1"/>
        <v>52078190</v>
      </c>
      <c r="J22" s="82">
        <v>9529572</v>
      </c>
      <c r="K22" s="83">
        <v>425676</v>
      </c>
      <c r="L22" s="83">
        <f t="shared" si="2"/>
        <v>9955248</v>
      </c>
      <c r="M22" s="42">
        <f t="shared" si="3"/>
        <v>0.1911596389966702</v>
      </c>
      <c r="N22" s="110">
        <v>10623801</v>
      </c>
      <c r="O22" s="111">
        <v>2132609</v>
      </c>
      <c r="P22" s="112">
        <f t="shared" si="4"/>
        <v>12756410</v>
      </c>
      <c r="Q22" s="42">
        <f t="shared" si="5"/>
        <v>0.24494726103192144</v>
      </c>
      <c r="R22" s="110">
        <v>8025757</v>
      </c>
      <c r="S22" s="112">
        <v>371148</v>
      </c>
      <c r="T22" s="112">
        <f t="shared" si="6"/>
        <v>8396905</v>
      </c>
      <c r="U22" s="42">
        <f t="shared" si="7"/>
        <v>0.16123649842669263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28179130</v>
      </c>
      <c r="AA22" s="83">
        <f t="shared" si="11"/>
        <v>2929433</v>
      </c>
      <c r="AB22" s="83">
        <f t="shared" si="12"/>
        <v>31108563</v>
      </c>
      <c r="AC22" s="42">
        <f t="shared" si="13"/>
        <v>0.5973433984552843</v>
      </c>
      <c r="AD22" s="82">
        <v>5794070</v>
      </c>
      <c r="AE22" s="83">
        <v>5007164</v>
      </c>
      <c r="AF22" s="83">
        <f t="shared" si="14"/>
        <v>10801234</v>
      </c>
      <c r="AG22" s="42">
        <f t="shared" si="15"/>
        <v>0.43416485894239043</v>
      </c>
      <c r="AH22" s="42">
        <f t="shared" si="16"/>
        <v>-0.22259762171618536</v>
      </c>
      <c r="AI22" s="14">
        <v>52078190</v>
      </c>
      <c r="AJ22" s="14">
        <v>61688058</v>
      </c>
      <c r="AK22" s="14">
        <v>26782787</v>
      </c>
      <c r="AL22" s="14"/>
    </row>
    <row r="23" spans="1:38" s="15" customFormat="1" ht="12.75">
      <c r="A23" s="31" t="s">
        <v>98</v>
      </c>
      <c r="B23" s="65" t="s">
        <v>522</v>
      </c>
      <c r="C23" s="41" t="s">
        <v>523</v>
      </c>
      <c r="D23" s="82">
        <v>65145984</v>
      </c>
      <c r="E23" s="83">
        <v>44526750</v>
      </c>
      <c r="F23" s="84">
        <f t="shared" si="0"/>
        <v>109672734</v>
      </c>
      <c r="G23" s="82">
        <v>66201325</v>
      </c>
      <c r="H23" s="83">
        <v>22929900</v>
      </c>
      <c r="I23" s="85">
        <f t="shared" si="1"/>
        <v>89131225</v>
      </c>
      <c r="J23" s="82">
        <v>14957822</v>
      </c>
      <c r="K23" s="83">
        <v>42059</v>
      </c>
      <c r="L23" s="83">
        <f t="shared" si="2"/>
        <v>14999881</v>
      </c>
      <c r="M23" s="42">
        <f t="shared" si="3"/>
        <v>0.13676946359338502</v>
      </c>
      <c r="N23" s="110">
        <v>14793824</v>
      </c>
      <c r="O23" s="111">
        <v>0</v>
      </c>
      <c r="P23" s="112">
        <f t="shared" si="4"/>
        <v>14793824</v>
      </c>
      <c r="Q23" s="42">
        <f t="shared" si="5"/>
        <v>0.1348906283306478</v>
      </c>
      <c r="R23" s="110">
        <v>14145407</v>
      </c>
      <c r="S23" s="112">
        <v>4923764</v>
      </c>
      <c r="T23" s="112">
        <f t="shared" si="6"/>
        <v>19069171</v>
      </c>
      <c r="U23" s="42">
        <f t="shared" si="7"/>
        <v>0.2139448997811934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43897053</v>
      </c>
      <c r="AA23" s="83">
        <f t="shared" si="11"/>
        <v>4965823</v>
      </c>
      <c r="AB23" s="83">
        <f t="shared" si="12"/>
        <v>48862876</v>
      </c>
      <c r="AC23" s="42">
        <f t="shared" si="13"/>
        <v>0.5482127727965144</v>
      </c>
      <c r="AD23" s="82">
        <v>11751505</v>
      </c>
      <c r="AE23" s="83">
        <v>850429</v>
      </c>
      <c r="AF23" s="83">
        <f t="shared" si="14"/>
        <v>12601934</v>
      </c>
      <c r="AG23" s="42">
        <f t="shared" si="15"/>
        <v>0.502343538485844</v>
      </c>
      <c r="AH23" s="42">
        <f t="shared" si="16"/>
        <v>0.5131940065707374</v>
      </c>
      <c r="AI23" s="14">
        <v>77523267</v>
      </c>
      <c r="AJ23" s="14">
        <v>85532839</v>
      </c>
      <c r="AK23" s="14">
        <v>42966869</v>
      </c>
      <c r="AL23" s="14"/>
    </row>
    <row r="24" spans="1:38" s="15" customFormat="1" ht="12.75">
      <c r="A24" s="31" t="s">
        <v>98</v>
      </c>
      <c r="B24" s="65" t="s">
        <v>524</v>
      </c>
      <c r="C24" s="41" t="s">
        <v>525</v>
      </c>
      <c r="D24" s="82">
        <v>158966453</v>
      </c>
      <c r="E24" s="83">
        <v>26459000</v>
      </c>
      <c r="F24" s="84">
        <f t="shared" si="0"/>
        <v>185425453</v>
      </c>
      <c r="G24" s="82">
        <v>158966453</v>
      </c>
      <c r="H24" s="83">
        <v>26459000</v>
      </c>
      <c r="I24" s="85">
        <f t="shared" si="1"/>
        <v>185425453</v>
      </c>
      <c r="J24" s="82">
        <v>30783813</v>
      </c>
      <c r="K24" s="83">
        <v>2427587</v>
      </c>
      <c r="L24" s="83">
        <f t="shared" si="2"/>
        <v>33211400</v>
      </c>
      <c r="M24" s="42">
        <f t="shared" si="3"/>
        <v>0.1791091754808872</v>
      </c>
      <c r="N24" s="110">
        <v>30363561</v>
      </c>
      <c r="O24" s="111">
        <v>2164365</v>
      </c>
      <c r="P24" s="112">
        <f t="shared" si="4"/>
        <v>32527926</v>
      </c>
      <c r="Q24" s="42">
        <f t="shared" si="5"/>
        <v>0.1754231982380542</v>
      </c>
      <c r="R24" s="110">
        <v>31395695</v>
      </c>
      <c r="S24" s="112">
        <v>3281230</v>
      </c>
      <c r="T24" s="112">
        <f t="shared" si="6"/>
        <v>34676925</v>
      </c>
      <c r="U24" s="42">
        <f t="shared" si="7"/>
        <v>0.18701275601036282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92543069</v>
      </c>
      <c r="AA24" s="83">
        <f t="shared" si="11"/>
        <v>7873182</v>
      </c>
      <c r="AB24" s="83">
        <f t="shared" si="12"/>
        <v>100416251</v>
      </c>
      <c r="AC24" s="42">
        <f t="shared" si="13"/>
        <v>0.5415451297293042</v>
      </c>
      <c r="AD24" s="82">
        <v>27403070</v>
      </c>
      <c r="AE24" s="83">
        <v>5730295</v>
      </c>
      <c r="AF24" s="83">
        <f t="shared" si="14"/>
        <v>33133365</v>
      </c>
      <c r="AG24" s="42">
        <f t="shared" si="15"/>
        <v>0.5370310237477967</v>
      </c>
      <c r="AH24" s="42">
        <f t="shared" si="16"/>
        <v>0.046586273383340426</v>
      </c>
      <c r="AI24" s="14">
        <v>171847774</v>
      </c>
      <c r="AJ24" s="14">
        <v>171847774</v>
      </c>
      <c r="AK24" s="14">
        <v>92287586</v>
      </c>
      <c r="AL24" s="14"/>
    </row>
    <row r="25" spans="1:38" s="15" customFormat="1" ht="12.75">
      <c r="A25" s="31" t="s">
        <v>98</v>
      </c>
      <c r="B25" s="65" t="s">
        <v>526</v>
      </c>
      <c r="C25" s="41" t="s">
        <v>527</v>
      </c>
      <c r="D25" s="82">
        <v>37379016</v>
      </c>
      <c r="E25" s="83">
        <v>6622000</v>
      </c>
      <c r="F25" s="84">
        <f t="shared" si="0"/>
        <v>44001016</v>
      </c>
      <c r="G25" s="82">
        <v>33516234</v>
      </c>
      <c r="H25" s="83">
        <v>17101000</v>
      </c>
      <c r="I25" s="85">
        <f t="shared" si="1"/>
        <v>50617234</v>
      </c>
      <c r="J25" s="82">
        <v>9003907</v>
      </c>
      <c r="K25" s="83">
        <v>45872</v>
      </c>
      <c r="L25" s="83">
        <f t="shared" si="2"/>
        <v>9049779</v>
      </c>
      <c r="M25" s="42">
        <f t="shared" si="3"/>
        <v>0.2056720463000218</v>
      </c>
      <c r="N25" s="110">
        <v>7927185</v>
      </c>
      <c r="O25" s="111">
        <v>775793</v>
      </c>
      <c r="P25" s="112">
        <f t="shared" si="4"/>
        <v>8702978</v>
      </c>
      <c r="Q25" s="42">
        <f t="shared" si="5"/>
        <v>0.19779038738560037</v>
      </c>
      <c r="R25" s="110">
        <v>5257969</v>
      </c>
      <c r="S25" s="112">
        <v>1302841</v>
      </c>
      <c r="T25" s="112">
        <f t="shared" si="6"/>
        <v>6560810</v>
      </c>
      <c r="U25" s="42">
        <f t="shared" si="7"/>
        <v>0.12961613034801547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22189061</v>
      </c>
      <c r="AA25" s="83">
        <f t="shared" si="11"/>
        <v>2124506</v>
      </c>
      <c r="AB25" s="83">
        <f t="shared" si="12"/>
        <v>24313567</v>
      </c>
      <c r="AC25" s="42">
        <f t="shared" si="13"/>
        <v>0.48034167572254144</v>
      </c>
      <c r="AD25" s="82">
        <v>4941833</v>
      </c>
      <c r="AE25" s="83">
        <v>433</v>
      </c>
      <c r="AF25" s="83">
        <f t="shared" si="14"/>
        <v>4942266</v>
      </c>
      <c r="AG25" s="42">
        <f t="shared" si="15"/>
        <v>0.39492962542712234</v>
      </c>
      <c r="AH25" s="42">
        <f t="shared" si="16"/>
        <v>0.3274902645871347</v>
      </c>
      <c r="AI25" s="14">
        <v>49975016</v>
      </c>
      <c r="AJ25" s="14">
        <v>55607016</v>
      </c>
      <c r="AK25" s="14">
        <v>21960858</v>
      </c>
      <c r="AL25" s="14"/>
    </row>
    <row r="26" spans="1:38" s="15" customFormat="1" ht="12.75">
      <c r="A26" s="31" t="s">
        <v>98</v>
      </c>
      <c r="B26" s="65" t="s">
        <v>528</v>
      </c>
      <c r="C26" s="41" t="s">
        <v>529</v>
      </c>
      <c r="D26" s="82">
        <v>30328842</v>
      </c>
      <c r="E26" s="83">
        <v>9203000</v>
      </c>
      <c r="F26" s="84">
        <f t="shared" si="0"/>
        <v>39531842</v>
      </c>
      <c r="G26" s="82">
        <v>30328842</v>
      </c>
      <c r="H26" s="83">
        <v>9203000</v>
      </c>
      <c r="I26" s="85">
        <f t="shared" si="1"/>
        <v>39531842</v>
      </c>
      <c r="J26" s="82">
        <v>6040841</v>
      </c>
      <c r="K26" s="83">
        <v>2894787</v>
      </c>
      <c r="L26" s="83">
        <f t="shared" si="2"/>
        <v>8935628</v>
      </c>
      <c r="M26" s="42">
        <f t="shared" si="3"/>
        <v>0.22603621657700645</v>
      </c>
      <c r="N26" s="110">
        <v>6005564</v>
      </c>
      <c r="O26" s="111">
        <v>1699963</v>
      </c>
      <c r="P26" s="112">
        <f t="shared" si="4"/>
        <v>7705527</v>
      </c>
      <c r="Q26" s="42">
        <f t="shared" si="5"/>
        <v>0.19491950311852405</v>
      </c>
      <c r="R26" s="110">
        <v>4131786</v>
      </c>
      <c r="S26" s="112">
        <v>394452</v>
      </c>
      <c r="T26" s="112">
        <f t="shared" si="6"/>
        <v>4526238</v>
      </c>
      <c r="U26" s="42">
        <f t="shared" si="7"/>
        <v>0.11449600552385088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16178191</v>
      </c>
      <c r="AA26" s="83">
        <f t="shared" si="11"/>
        <v>4989202</v>
      </c>
      <c r="AB26" s="83">
        <f t="shared" si="12"/>
        <v>21167393</v>
      </c>
      <c r="AC26" s="42">
        <f t="shared" si="13"/>
        <v>0.5354517252193813</v>
      </c>
      <c r="AD26" s="82">
        <v>6087109</v>
      </c>
      <c r="AE26" s="83">
        <v>2336688</v>
      </c>
      <c r="AF26" s="83">
        <f t="shared" si="14"/>
        <v>8423797</v>
      </c>
      <c r="AG26" s="42">
        <f t="shared" si="15"/>
        <v>0.6794635251236657</v>
      </c>
      <c r="AH26" s="42">
        <f t="shared" si="16"/>
        <v>-0.46268434531363944</v>
      </c>
      <c r="AI26" s="14">
        <v>38410000</v>
      </c>
      <c r="AJ26" s="14">
        <v>38410000</v>
      </c>
      <c r="AK26" s="14">
        <v>26098194</v>
      </c>
      <c r="AL26" s="14"/>
    </row>
    <row r="27" spans="1:38" s="15" customFormat="1" ht="12.75">
      <c r="A27" s="31" t="s">
        <v>98</v>
      </c>
      <c r="B27" s="65" t="s">
        <v>530</v>
      </c>
      <c r="C27" s="41" t="s">
        <v>531</v>
      </c>
      <c r="D27" s="82">
        <v>34562055</v>
      </c>
      <c r="E27" s="83">
        <v>12180211</v>
      </c>
      <c r="F27" s="84">
        <f t="shared" si="0"/>
        <v>46742266</v>
      </c>
      <c r="G27" s="82">
        <v>34562055</v>
      </c>
      <c r="H27" s="83">
        <v>12180211</v>
      </c>
      <c r="I27" s="85">
        <f t="shared" si="1"/>
        <v>46742266</v>
      </c>
      <c r="J27" s="82">
        <v>6196442</v>
      </c>
      <c r="K27" s="83">
        <v>4244174</v>
      </c>
      <c r="L27" s="83">
        <f t="shared" si="2"/>
        <v>10440616</v>
      </c>
      <c r="M27" s="42">
        <f t="shared" si="3"/>
        <v>0.22336563657397354</v>
      </c>
      <c r="N27" s="110">
        <v>6354790</v>
      </c>
      <c r="O27" s="111">
        <v>3662345</v>
      </c>
      <c r="P27" s="112">
        <f t="shared" si="4"/>
        <v>10017135</v>
      </c>
      <c r="Q27" s="42">
        <f t="shared" si="5"/>
        <v>0.2143057206511982</v>
      </c>
      <c r="R27" s="110">
        <v>5777187</v>
      </c>
      <c r="S27" s="112">
        <v>3188617</v>
      </c>
      <c r="T27" s="112">
        <f t="shared" si="6"/>
        <v>8965804</v>
      </c>
      <c r="U27" s="42">
        <f t="shared" si="7"/>
        <v>0.19181363607831936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18328419</v>
      </c>
      <c r="AA27" s="83">
        <f t="shared" si="11"/>
        <v>11095136</v>
      </c>
      <c r="AB27" s="83">
        <f t="shared" si="12"/>
        <v>29423555</v>
      </c>
      <c r="AC27" s="42">
        <f t="shared" si="13"/>
        <v>0.6294849933034911</v>
      </c>
      <c r="AD27" s="82">
        <v>4624055</v>
      </c>
      <c r="AE27" s="83">
        <v>1297046</v>
      </c>
      <c r="AF27" s="83">
        <f t="shared" si="14"/>
        <v>5921101</v>
      </c>
      <c r="AG27" s="42">
        <f t="shared" si="15"/>
        <v>0.6662138458057236</v>
      </c>
      <c r="AH27" s="42">
        <f t="shared" si="16"/>
        <v>0.5142123061234727</v>
      </c>
      <c r="AI27" s="14">
        <v>39495383</v>
      </c>
      <c r="AJ27" s="14">
        <v>39495383</v>
      </c>
      <c r="AK27" s="14">
        <v>26312371</v>
      </c>
      <c r="AL27" s="14"/>
    </row>
    <row r="28" spans="1:38" s="15" customFormat="1" ht="12.75">
      <c r="A28" s="31" t="s">
        <v>98</v>
      </c>
      <c r="B28" s="65" t="s">
        <v>532</v>
      </c>
      <c r="C28" s="41" t="s">
        <v>533</v>
      </c>
      <c r="D28" s="82">
        <v>46948957</v>
      </c>
      <c r="E28" s="83">
        <v>7156000</v>
      </c>
      <c r="F28" s="84">
        <f t="shared" si="0"/>
        <v>54104957</v>
      </c>
      <c r="G28" s="82">
        <v>47844573</v>
      </c>
      <c r="H28" s="83">
        <v>7325000</v>
      </c>
      <c r="I28" s="85">
        <f t="shared" si="1"/>
        <v>55169573</v>
      </c>
      <c r="J28" s="82">
        <v>12462820</v>
      </c>
      <c r="K28" s="83">
        <v>952150</v>
      </c>
      <c r="L28" s="83">
        <f t="shared" si="2"/>
        <v>13414970</v>
      </c>
      <c r="M28" s="42">
        <f t="shared" si="3"/>
        <v>0.2479434555321798</v>
      </c>
      <c r="N28" s="110">
        <v>10230817</v>
      </c>
      <c r="O28" s="111">
        <v>3143686</v>
      </c>
      <c r="P28" s="112">
        <f t="shared" si="4"/>
        <v>13374503</v>
      </c>
      <c r="Q28" s="42">
        <f t="shared" si="5"/>
        <v>0.2471955203660914</v>
      </c>
      <c r="R28" s="110">
        <v>12098764</v>
      </c>
      <c r="S28" s="112">
        <v>1488700</v>
      </c>
      <c r="T28" s="112">
        <f t="shared" si="6"/>
        <v>13587464</v>
      </c>
      <c r="U28" s="42">
        <f t="shared" si="7"/>
        <v>0.2462854660847203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34792401</v>
      </c>
      <c r="AA28" s="83">
        <f t="shared" si="11"/>
        <v>5584536</v>
      </c>
      <c r="AB28" s="83">
        <f t="shared" si="12"/>
        <v>40376937</v>
      </c>
      <c r="AC28" s="42">
        <f t="shared" si="13"/>
        <v>0.7318696666367166</v>
      </c>
      <c r="AD28" s="82">
        <v>16928371</v>
      </c>
      <c r="AE28" s="83">
        <v>4974000</v>
      </c>
      <c r="AF28" s="83">
        <f t="shared" si="14"/>
        <v>21902371</v>
      </c>
      <c r="AG28" s="42">
        <f t="shared" si="15"/>
        <v>0.9855457394182842</v>
      </c>
      <c r="AH28" s="42">
        <f t="shared" si="16"/>
        <v>-0.3796350175969533</v>
      </c>
      <c r="AI28" s="14">
        <v>55113275</v>
      </c>
      <c r="AJ28" s="14">
        <v>46584742</v>
      </c>
      <c r="AK28" s="14">
        <v>45911394</v>
      </c>
      <c r="AL28" s="14"/>
    </row>
    <row r="29" spans="1:38" s="15" customFormat="1" ht="12.75">
      <c r="A29" s="31" t="s">
        <v>98</v>
      </c>
      <c r="B29" s="65" t="s">
        <v>534</v>
      </c>
      <c r="C29" s="41" t="s">
        <v>535</v>
      </c>
      <c r="D29" s="82">
        <v>0</v>
      </c>
      <c r="E29" s="83">
        <v>0</v>
      </c>
      <c r="F29" s="84">
        <f t="shared" si="0"/>
        <v>0</v>
      </c>
      <c r="G29" s="82">
        <v>0</v>
      </c>
      <c r="H29" s="83">
        <v>0</v>
      </c>
      <c r="I29" s="85">
        <f t="shared" si="1"/>
        <v>0</v>
      </c>
      <c r="J29" s="82">
        <v>13807087</v>
      </c>
      <c r="K29" s="83">
        <v>10314357</v>
      </c>
      <c r="L29" s="83">
        <f t="shared" si="2"/>
        <v>24121444</v>
      </c>
      <c r="M29" s="42">
        <f t="shared" si="3"/>
        <v>0</v>
      </c>
      <c r="N29" s="110">
        <v>12881314</v>
      </c>
      <c r="O29" s="111">
        <v>6830052</v>
      </c>
      <c r="P29" s="112">
        <f t="shared" si="4"/>
        <v>19711366</v>
      </c>
      <c r="Q29" s="42">
        <f t="shared" si="5"/>
        <v>0</v>
      </c>
      <c r="R29" s="110">
        <v>12335860</v>
      </c>
      <c r="S29" s="112">
        <v>1400000</v>
      </c>
      <c r="T29" s="112">
        <f t="shared" si="6"/>
        <v>13735860</v>
      </c>
      <c r="U29" s="42">
        <f t="shared" si="7"/>
        <v>0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39024261</v>
      </c>
      <c r="AA29" s="83">
        <f t="shared" si="11"/>
        <v>18544409</v>
      </c>
      <c r="AB29" s="83">
        <f t="shared" si="12"/>
        <v>57568670</v>
      </c>
      <c r="AC29" s="42">
        <f t="shared" si="13"/>
        <v>0</v>
      </c>
      <c r="AD29" s="82">
        <v>10936162</v>
      </c>
      <c r="AE29" s="83">
        <v>9065070</v>
      </c>
      <c r="AF29" s="83">
        <f t="shared" si="14"/>
        <v>20001232</v>
      </c>
      <c r="AG29" s="42">
        <f t="shared" si="15"/>
        <v>0.7867306897361709</v>
      </c>
      <c r="AH29" s="42">
        <f t="shared" si="16"/>
        <v>-0.3132493038428833</v>
      </c>
      <c r="AI29" s="14">
        <v>76480765</v>
      </c>
      <c r="AJ29" s="14">
        <v>76480765</v>
      </c>
      <c r="AK29" s="14">
        <v>60169765</v>
      </c>
      <c r="AL29" s="14"/>
    </row>
    <row r="30" spans="1:38" s="15" customFormat="1" ht="12.75">
      <c r="A30" s="31" t="s">
        <v>117</v>
      </c>
      <c r="B30" s="65" t="s">
        <v>536</v>
      </c>
      <c r="C30" s="41" t="s">
        <v>537</v>
      </c>
      <c r="D30" s="82">
        <v>53026300</v>
      </c>
      <c r="E30" s="83">
        <v>780000</v>
      </c>
      <c r="F30" s="84">
        <f t="shared" si="0"/>
        <v>53806300</v>
      </c>
      <c r="G30" s="82">
        <v>53026300</v>
      </c>
      <c r="H30" s="83">
        <v>780000</v>
      </c>
      <c r="I30" s="85">
        <f t="shared" si="1"/>
        <v>53806300</v>
      </c>
      <c r="J30" s="82">
        <v>20122483</v>
      </c>
      <c r="K30" s="83">
        <v>1254226</v>
      </c>
      <c r="L30" s="83">
        <f t="shared" si="2"/>
        <v>21376709</v>
      </c>
      <c r="M30" s="42">
        <f t="shared" si="3"/>
        <v>0.3972900756974555</v>
      </c>
      <c r="N30" s="110">
        <v>6166627</v>
      </c>
      <c r="O30" s="111">
        <v>66603</v>
      </c>
      <c r="P30" s="112">
        <f t="shared" si="4"/>
        <v>6233230</v>
      </c>
      <c r="Q30" s="42">
        <f t="shared" si="5"/>
        <v>0.11584572810247128</v>
      </c>
      <c r="R30" s="110">
        <v>16874876</v>
      </c>
      <c r="S30" s="112">
        <v>152391</v>
      </c>
      <c r="T30" s="112">
        <f t="shared" si="6"/>
        <v>17027267</v>
      </c>
      <c r="U30" s="42">
        <f t="shared" si="7"/>
        <v>0.3164548946870534</v>
      </c>
      <c r="V30" s="110">
        <v>0</v>
      </c>
      <c r="W30" s="112">
        <v>0</v>
      </c>
      <c r="X30" s="112">
        <f t="shared" si="8"/>
        <v>0</v>
      </c>
      <c r="Y30" s="42">
        <f t="shared" si="9"/>
        <v>0</v>
      </c>
      <c r="Z30" s="82">
        <f t="shared" si="10"/>
        <v>43163986</v>
      </c>
      <c r="AA30" s="83">
        <f t="shared" si="11"/>
        <v>1473220</v>
      </c>
      <c r="AB30" s="83">
        <f t="shared" si="12"/>
        <v>44637206</v>
      </c>
      <c r="AC30" s="42">
        <f t="shared" si="13"/>
        <v>0.8295906984869802</v>
      </c>
      <c r="AD30" s="82">
        <v>27511501</v>
      </c>
      <c r="AE30" s="83">
        <v>60638</v>
      </c>
      <c r="AF30" s="83">
        <f t="shared" si="14"/>
        <v>27572139</v>
      </c>
      <c r="AG30" s="42">
        <f t="shared" si="15"/>
        <v>0</v>
      </c>
      <c r="AH30" s="42">
        <f t="shared" si="16"/>
        <v>-0.38244664296810627</v>
      </c>
      <c r="AI30" s="14">
        <v>0</v>
      </c>
      <c r="AJ30" s="14">
        <v>0</v>
      </c>
      <c r="AK30" s="14">
        <v>65147042</v>
      </c>
      <c r="AL30" s="14"/>
    </row>
    <row r="31" spans="1:38" s="61" customFormat="1" ht="12.75">
      <c r="A31" s="66"/>
      <c r="B31" s="67" t="s">
        <v>538</v>
      </c>
      <c r="C31" s="34"/>
      <c r="D31" s="86">
        <f>SUM(D22:D30)</f>
        <v>469440677</v>
      </c>
      <c r="E31" s="87">
        <f>SUM(E22:E30)</f>
        <v>115922081</v>
      </c>
      <c r="F31" s="88">
        <f t="shared" si="0"/>
        <v>585362758</v>
      </c>
      <c r="G31" s="86">
        <f>SUM(G22:G30)</f>
        <v>467528852</v>
      </c>
      <c r="H31" s="87">
        <f>SUM(H22:H30)</f>
        <v>104973231</v>
      </c>
      <c r="I31" s="88">
        <f t="shared" si="1"/>
        <v>572502083</v>
      </c>
      <c r="J31" s="86">
        <f>SUM(J22:J30)</f>
        <v>122904787</v>
      </c>
      <c r="K31" s="87">
        <f>SUM(K22:K30)</f>
        <v>22600888</v>
      </c>
      <c r="L31" s="87">
        <f t="shared" si="2"/>
        <v>145505675</v>
      </c>
      <c r="M31" s="46">
        <f t="shared" si="3"/>
        <v>0.2485735093519564</v>
      </c>
      <c r="N31" s="116">
        <f>SUM(N22:N30)</f>
        <v>105347483</v>
      </c>
      <c r="O31" s="117">
        <f>SUM(O22:O30)</f>
        <v>20475416</v>
      </c>
      <c r="P31" s="118">
        <f t="shared" si="4"/>
        <v>125822899</v>
      </c>
      <c r="Q31" s="46">
        <f t="shared" si="5"/>
        <v>0.2149485891960349</v>
      </c>
      <c r="R31" s="116">
        <f>SUM(R22:R30)</f>
        <v>110043301</v>
      </c>
      <c r="S31" s="118">
        <f>SUM(S22:S30)</f>
        <v>16503143</v>
      </c>
      <c r="T31" s="118">
        <f t="shared" si="6"/>
        <v>126546444</v>
      </c>
      <c r="U31" s="46">
        <f t="shared" si="7"/>
        <v>0.2210410193389637</v>
      </c>
      <c r="V31" s="116">
        <f>SUM(V22:V30)</f>
        <v>0</v>
      </c>
      <c r="W31" s="118">
        <f>SUM(W22:W30)</f>
        <v>0</v>
      </c>
      <c r="X31" s="118">
        <f t="shared" si="8"/>
        <v>0</v>
      </c>
      <c r="Y31" s="46">
        <f t="shared" si="9"/>
        <v>0</v>
      </c>
      <c r="Z31" s="86">
        <f t="shared" si="10"/>
        <v>338295571</v>
      </c>
      <c r="AA31" s="87">
        <f t="shared" si="11"/>
        <v>59579447</v>
      </c>
      <c r="AB31" s="87">
        <f t="shared" si="12"/>
        <v>397875018</v>
      </c>
      <c r="AC31" s="46">
        <f t="shared" si="13"/>
        <v>0.6949756687610166</v>
      </c>
      <c r="AD31" s="86">
        <f>SUM(AD22:AD30)</f>
        <v>115977676</v>
      </c>
      <c r="AE31" s="87">
        <f>SUM(AE22:AE30)</f>
        <v>29321763</v>
      </c>
      <c r="AF31" s="87">
        <f t="shared" si="14"/>
        <v>145299439</v>
      </c>
      <c r="AG31" s="46">
        <f t="shared" si="15"/>
        <v>0.7081373924334132</v>
      </c>
      <c r="AH31" s="46">
        <f t="shared" si="16"/>
        <v>-0.12906446940927285</v>
      </c>
      <c r="AI31" s="68">
        <f>SUM(AI22:AI30)</f>
        <v>560923670</v>
      </c>
      <c r="AJ31" s="68">
        <f>SUM(AJ22:AJ30)</f>
        <v>575646577</v>
      </c>
      <c r="AK31" s="68">
        <f>SUM(AK22:AK30)</f>
        <v>407636866</v>
      </c>
      <c r="AL31" s="68"/>
    </row>
    <row r="32" spans="1:38" s="15" customFormat="1" ht="12.75">
      <c r="A32" s="31" t="s">
        <v>98</v>
      </c>
      <c r="B32" s="65" t="s">
        <v>539</v>
      </c>
      <c r="C32" s="41" t="s">
        <v>540</v>
      </c>
      <c r="D32" s="82">
        <v>14001605</v>
      </c>
      <c r="E32" s="83">
        <v>6420000</v>
      </c>
      <c r="F32" s="84">
        <f t="shared" si="0"/>
        <v>20421605</v>
      </c>
      <c r="G32" s="82">
        <v>14001605</v>
      </c>
      <c r="H32" s="83">
        <v>6420000</v>
      </c>
      <c r="I32" s="85">
        <f t="shared" si="1"/>
        <v>20421605</v>
      </c>
      <c r="J32" s="82">
        <v>3325315</v>
      </c>
      <c r="K32" s="83">
        <v>452040</v>
      </c>
      <c r="L32" s="83">
        <f t="shared" si="2"/>
        <v>3777355</v>
      </c>
      <c r="M32" s="42">
        <f t="shared" si="3"/>
        <v>0.18496856637859757</v>
      </c>
      <c r="N32" s="110">
        <v>3094385</v>
      </c>
      <c r="O32" s="111">
        <v>365672</v>
      </c>
      <c r="P32" s="112">
        <f t="shared" si="4"/>
        <v>3460057</v>
      </c>
      <c r="Q32" s="42">
        <f t="shared" si="5"/>
        <v>0.1694311979886008</v>
      </c>
      <c r="R32" s="110">
        <v>0</v>
      </c>
      <c r="S32" s="112">
        <v>2811</v>
      </c>
      <c r="T32" s="112">
        <f t="shared" si="6"/>
        <v>2811</v>
      </c>
      <c r="U32" s="42">
        <f t="shared" si="7"/>
        <v>0.0001376483386100162</v>
      </c>
      <c r="V32" s="110">
        <v>0</v>
      </c>
      <c r="W32" s="112">
        <v>0</v>
      </c>
      <c r="X32" s="112">
        <f t="shared" si="8"/>
        <v>0</v>
      </c>
      <c r="Y32" s="42">
        <f t="shared" si="9"/>
        <v>0</v>
      </c>
      <c r="Z32" s="82">
        <f t="shared" si="10"/>
        <v>6419700</v>
      </c>
      <c r="AA32" s="83">
        <f t="shared" si="11"/>
        <v>820523</v>
      </c>
      <c r="AB32" s="83">
        <f t="shared" si="12"/>
        <v>7240223</v>
      </c>
      <c r="AC32" s="42">
        <f t="shared" si="13"/>
        <v>0.3545374127058084</v>
      </c>
      <c r="AD32" s="82">
        <v>3214104</v>
      </c>
      <c r="AE32" s="83">
        <v>1389176</v>
      </c>
      <c r="AF32" s="83">
        <f t="shared" si="14"/>
        <v>4603280</v>
      </c>
      <c r="AG32" s="42">
        <f t="shared" si="15"/>
        <v>0.5555317356463214</v>
      </c>
      <c r="AH32" s="42">
        <f t="shared" si="16"/>
        <v>-0.9993893484645731</v>
      </c>
      <c r="AI32" s="14">
        <v>20459076</v>
      </c>
      <c r="AJ32" s="14">
        <v>20459076</v>
      </c>
      <c r="AK32" s="14">
        <v>11365666</v>
      </c>
      <c r="AL32" s="14"/>
    </row>
    <row r="33" spans="1:38" s="15" customFormat="1" ht="12.75">
      <c r="A33" s="31" t="s">
        <v>98</v>
      </c>
      <c r="B33" s="65" t="s">
        <v>541</v>
      </c>
      <c r="C33" s="41" t="s">
        <v>542</v>
      </c>
      <c r="D33" s="82">
        <v>123591000</v>
      </c>
      <c r="E33" s="83">
        <v>87752750</v>
      </c>
      <c r="F33" s="84">
        <f t="shared" si="0"/>
        <v>211343750</v>
      </c>
      <c r="G33" s="82">
        <v>123591000</v>
      </c>
      <c r="H33" s="83">
        <v>87752750</v>
      </c>
      <c r="I33" s="85">
        <f t="shared" si="1"/>
        <v>211343750</v>
      </c>
      <c r="J33" s="82">
        <v>28541761</v>
      </c>
      <c r="K33" s="83">
        <v>21794488</v>
      </c>
      <c r="L33" s="83">
        <f t="shared" si="2"/>
        <v>50336249</v>
      </c>
      <c r="M33" s="42">
        <f t="shared" si="3"/>
        <v>0.23817240396273842</v>
      </c>
      <c r="N33" s="110">
        <v>64597893</v>
      </c>
      <c r="O33" s="111">
        <v>24752622</v>
      </c>
      <c r="P33" s="112">
        <f t="shared" si="4"/>
        <v>89350515</v>
      </c>
      <c r="Q33" s="42">
        <f t="shared" si="5"/>
        <v>0.42277339642170636</v>
      </c>
      <c r="R33" s="110">
        <v>145441613</v>
      </c>
      <c r="S33" s="112">
        <v>62489697</v>
      </c>
      <c r="T33" s="112">
        <f t="shared" si="6"/>
        <v>207931310</v>
      </c>
      <c r="U33" s="42">
        <f t="shared" si="7"/>
        <v>0.9838536034304303</v>
      </c>
      <c r="V33" s="110">
        <v>0</v>
      </c>
      <c r="W33" s="112">
        <v>0</v>
      </c>
      <c r="X33" s="112">
        <f t="shared" si="8"/>
        <v>0</v>
      </c>
      <c r="Y33" s="42">
        <f t="shared" si="9"/>
        <v>0</v>
      </c>
      <c r="Z33" s="82">
        <f t="shared" si="10"/>
        <v>238581267</v>
      </c>
      <c r="AA33" s="83">
        <f t="shared" si="11"/>
        <v>109036807</v>
      </c>
      <c r="AB33" s="83">
        <f t="shared" si="12"/>
        <v>347618074</v>
      </c>
      <c r="AC33" s="42">
        <f t="shared" si="13"/>
        <v>1.644799403814875</v>
      </c>
      <c r="AD33" s="82">
        <v>22528931</v>
      </c>
      <c r="AE33" s="83">
        <v>0</v>
      </c>
      <c r="AF33" s="83">
        <f t="shared" si="14"/>
        <v>22528931</v>
      </c>
      <c r="AG33" s="42">
        <f t="shared" si="15"/>
        <v>0.6345446621380971</v>
      </c>
      <c r="AH33" s="42">
        <f t="shared" si="16"/>
        <v>8.22952402845923</v>
      </c>
      <c r="AI33" s="14">
        <v>178286300</v>
      </c>
      <c r="AJ33" s="14">
        <v>179409559</v>
      </c>
      <c r="AK33" s="14">
        <v>113843378</v>
      </c>
      <c r="AL33" s="14"/>
    </row>
    <row r="34" spans="1:38" s="15" customFormat="1" ht="12.75">
      <c r="A34" s="31" t="s">
        <v>98</v>
      </c>
      <c r="B34" s="65" t="s">
        <v>543</v>
      </c>
      <c r="C34" s="41" t="s">
        <v>544</v>
      </c>
      <c r="D34" s="82">
        <v>346854270</v>
      </c>
      <c r="E34" s="83">
        <v>53813993</v>
      </c>
      <c r="F34" s="84">
        <f t="shared" si="0"/>
        <v>400668263</v>
      </c>
      <c r="G34" s="82">
        <v>346854270</v>
      </c>
      <c r="H34" s="83">
        <v>53813993</v>
      </c>
      <c r="I34" s="85">
        <f t="shared" si="1"/>
        <v>400668263</v>
      </c>
      <c r="J34" s="82">
        <v>90657159</v>
      </c>
      <c r="K34" s="83">
        <v>2084106</v>
      </c>
      <c r="L34" s="83">
        <f t="shared" si="2"/>
        <v>92741265</v>
      </c>
      <c r="M34" s="42">
        <f t="shared" si="3"/>
        <v>0.2314664613203966</v>
      </c>
      <c r="N34" s="110">
        <v>88513732</v>
      </c>
      <c r="O34" s="111">
        <v>6453620</v>
      </c>
      <c r="P34" s="112">
        <f t="shared" si="4"/>
        <v>94967352</v>
      </c>
      <c r="Q34" s="42">
        <f t="shared" si="5"/>
        <v>0.23702239675519296</v>
      </c>
      <c r="R34" s="110">
        <v>76505826</v>
      </c>
      <c r="S34" s="112">
        <v>6751350</v>
      </c>
      <c r="T34" s="112">
        <f t="shared" si="6"/>
        <v>83257176</v>
      </c>
      <c r="U34" s="42">
        <f t="shared" si="7"/>
        <v>0.20779578441429986</v>
      </c>
      <c r="V34" s="110">
        <v>0</v>
      </c>
      <c r="W34" s="112">
        <v>0</v>
      </c>
      <c r="X34" s="112">
        <f t="shared" si="8"/>
        <v>0</v>
      </c>
      <c r="Y34" s="42">
        <f t="shared" si="9"/>
        <v>0</v>
      </c>
      <c r="Z34" s="82">
        <f t="shared" si="10"/>
        <v>255676717</v>
      </c>
      <c r="AA34" s="83">
        <f t="shared" si="11"/>
        <v>15289076</v>
      </c>
      <c r="AB34" s="83">
        <f t="shared" si="12"/>
        <v>270965793</v>
      </c>
      <c r="AC34" s="42">
        <f t="shared" si="13"/>
        <v>0.6762846424898894</v>
      </c>
      <c r="AD34" s="82">
        <v>57622134</v>
      </c>
      <c r="AE34" s="83">
        <v>6840485</v>
      </c>
      <c r="AF34" s="83">
        <f t="shared" si="14"/>
        <v>64462619</v>
      </c>
      <c r="AG34" s="42">
        <f t="shared" si="15"/>
        <v>0.5210763942000136</v>
      </c>
      <c r="AH34" s="42">
        <f t="shared" si="16"/>
        <v>0.2915574528549638</v>
      </c>
      <c r="AI34" s="14">
        <v>377132573</v>
      </c>
      <c r="AJ34" s="14">
        <v>379902270</v>
      </c>
      <c r="AK34" s="14">
        <v>197958105</v>
      </c>
      <c r="AL34" s="14"/>
    </row>
    <row r="35" spans="1:38" s="15" customFormat="1" ht="12.75">
      <c r="A35" s="31" t="s">
        <v>98</v>
      </c>
      <c r="B35" s="65" t="s">
        <v>545</v>
      </c>
      <c r="C35" s="41" t="s">
        <v>546</v>
      </c>
      <c r="D35" s="82">
        <v>21269274</v>
      </c>
      <c r="E35" s="83">
        <v>0</v>
      </c>
      <c r="F35" s="84">
        <f t="shared" si="0"/>
        <v>21269274</v>
      </c>
      <c r="G35" s="82">
        <v>21269274</v>
      </c>
      <c r="H35" s="83">
        <v>0</v>
      </c>
      <c r="I35" s="85">
        <f t="shared" si="1"/>
        <v>21269274</v>
      </c>
      <c r="J35" s="82">
        <v>5190133</v>
      </c>
      <c r="K35" s="83">
        <v>2097338</v>
      </c>
      <c r="L35" s="83">
        <f t="shared" si="2"/>
        <v>7287471</v>
      </c>
      <c r="M35" s="42">
        <f t="shared" si="3"/>
        <v>0.3426290431916012</v>
      </c>
      <c r="N35" s="110">
        <v>4128377</v>
      </c>
      <c r="O35" s="111">
        <v>2834233</v>
      </c>
      <c r="P35" s="112">
        <f t="shared" si="4"/>
        <v>6962610</v>
      </c>
      <c r="Q35" s="42">
        <f t="shared" si="5"/>
        <v>0.3273553201674867</v>
      </c>
      <c r="R35" s="110">
        <v>2283149</v>
      </c>
      <c r="S35" s="112">
        <v>703911</v>
      </c>
      <c r="T35" s="112">
        <f t="shared" si="6"/>
        <v>2987060</v>
      </c>
      <c r="U35" s="42">
        <f t="shared" si="7"/>
        <v>0.14044014854479753</v>
      </c>
      <c r="V35" s="110">
        <v>0</v>
      </c>
      <c r="W35" s="112">
        <v>0</v>
      </c>
      <c r="X35" s="112">
        <f t="shared" si="8"/>
        <v>0</v>
      </c>
      <c r="Y35" s="42">
        <f t="shared" si="9"/>
        <v>0</v>
      </c>
      <c r="Z35" s="82">
        <f t="shared" si="10"/>
        <v>11601659</v>
      </c>
      <c r="AA35" s="83">
        <f t="shared" si="11"/>
        <v>5635482</v>
      </c>
      <c r="AB35" s="83">
        <f t="shared" si="12"/>
        <v>17237141</v>
      </c>
      <c r="AC35" s="42">
        <f t="shared" si="13"/>
        <v>0.8104245119038854</v>
      </c>
      <c r="AD35" s="82">
        <v>3935337</v>
      </c>
      <c r="AE35" s="83">
        <v>2334636</v>
      </c>
      <c r="AF35" s="83">
        <f t="shared" si="14"/>
        <v>6269973</v>
      </c>
      <c r="AG35" s="42">
        <f t="shared" si="15"/>
        <v>0.4045579684361321</v>
      </c>
      <c r="AH35" s="42">
        <f t="shared" si="16"/>
        <v>-0.523592844817673</v>
      </c>
      <c r="AI35" s="14">
        <v>37506663</v>
      </c>
      <c r="AJ35" s="14">
        <v>37216098</v>
      </c>
      <c r="AK35" s="14">
        <v>15056069</v>
      </c>
      <c r="AL35" s="14"/>
    </row>
    <row r="36" spans="1:38" s="15" customFormat="1" ht="12.75">
      <c r="A36" s="31" t="s">
        <v>98</v>
      </c>
      <c r="B36" s="65" t="s">
        <v>547</v>
      </c>
      <c r="C36" s="41" t="s">
        <v>548</v>
      </c>
      <c r="D36" s="82">
        <v>115481486</v>
      </c>
      <c r="E36" s="83">
        <v>50501988</v>
      </c>
      <c r="F36" s="84">
        <f t="shared" si="0"/>
        <v>165983474</v>
      </c>
      <c r="G36" s="82">
        <v>115481486</v>
      </c>
      <c r="H36" s="83">
        <v>50501988</v>
      </c>
      <c r="I36" s="85">
        <f t="shared" si="1"/>
        <v>165983474</v>
      </c>
      <c r="J36" s="82">
        <v>20556043</v>
      </c>
      <c r="K36" s="83">
        <v>5582940</v>
      </c>
      <c r="L36" s="83">
        <f t="shared" si="2"/>
        <v>26138983</v>
      </c>
      <c r="M36" s="42">
        <f t="shared" si="3"/>
        <v>0.15747943075344958</v>
      </c>
      <c r="N36" s="110">
        <v>59141056</v>
      </c>
      <c r="O36" s="111">
        <v>5417644</v>
      </c>
      <c r="P36" s="112">
        <f t="shared" si="4"/>
        <v>64558700</v>
      </c>
      <c r="Q36" s="42">
        <f t="shared" si="5"/>
        <v>0.3889465525947481</v>
      </c>
      <c r="R36" s="110">
        <v>128425632</v>
      </c>
      <c r="S36" s="112">
        <v>11150947</v>
      </c>
      <c r="T36" s="112">
        <f t="shared" si="6"/>
        <v>139576579</v>
      </c>
      <c r="U36" s="42">
        <f t="shared" si="7"/>
        <v>0.8409064808464004</v>
      </c>
      <c r="V36" s="110">
        <v>0</v>
      </c>
      <c r="W36" s="112">
        <v>0</v>
      </c>
      <c r="X36" s="112">
        <f t="shared" si="8"/>
        <v>0</v>
      </c>
      <c r="Y36" s="42">
        <f t="shared" si="9"/>
        <v>0</v>
      </c>
      <c r="Z36" s="82">
        <f t="shared" si="10"/>
        <v>208122731</v>
      </c>
      <c r="AA36" s="83">
        <f t="shared" si="11"/>
        <v>22151531</v>
      </c>
      <c r="AB36" s="83">
        <f t="shared" si="12"/>
        <v>230274262</v>
      </c>
      <c r="AC36" s="42">
        <f t="shared" si="13"/>
        <v>1.387332464194598</v>
      </c>
      <c r="AD36" s="82">
        <v>6846128</v>
      </c>
      <c r="AE36" s="83">
        <v>6809827</v>
      </c>
      <c r="AF36" s="83">
        <f t="shared" si="14"/>
        <v>13655955</v>
      </c>
      <c r="AG36" s="42">
        <f t="shared" si="15"/>
        <v>0.21372182847146717</v>
      </c>
      <c r="AH36" s="42">
        <f t="shared" si="16"/>
        <v>9.220931381217937</v>
      </c>
      <c r="AI36" s="14">
        <v>172011522</v>
      </c>
      <c r="AJ36" s="14">
        <v>172011522</v>
      </c>
      <c r="AK36" s="14">
        <v>36762617</v>
      </c>
      <c r="AL36" s="14"/>
    </row>
    <row r="37" spans="1:38" s="15" customFormat="1" ht="12.75">
      <c r="A37" s="31" t="s">
        <v>98</v>
      </c>
      <c r="B37" s="65" t="s">
        <v>549</v>
      </c>
      <c r="C37" s="41" t="s">
        <v>550</v>
      </c>
      <c r="D37" s="82">
        <v>43648022</v>
      </c>
      <c r="E37" s="83">
        <v>22882600</v>
      </c>
      <c r="F37" s="84">
        <f t="shared" si="0"/>
        <v>66530622</v>
      </c>
      <c r="G37" s="82">
        <v>43648022</v>
      </c>
      <c r="H37" s="83">
        <v>22882600</v>
      </c>
      <c r="I37" s="85">
        <f t="shared" si="1"/>
        <v>66530622</v>
      </c>
      <c r="J37" s="82">
        <v>12730840</v>
      </c>
      <c r="K37" s="83">
        <v>3510521</v>
      </c>
      <c r="L37" s="83">
        <f t="shared" si="2"/>
        <v>16241361</v>
      </c>
      <c r="M37" s="42">
        <f t="shared" si="3"/>
        <v>0.24411858046359464</v>
      </c>
      <c r="N37" s="110">
        <v>10837458</v>
      </c>
      <c r="O37" s="111">
        <v>1972080</v>
      </c>
      <c r="P37" s="112">
        <f t="shared" si="4"/>
        <v>12809538</v>
      </c>
      <c r="Q37" s="42">
        <f t="shared" si="5"/>
        <v>0.19253597238276232</v>
      </c>
      <c r="R37" s="110">
        <v>6074017</v>
      </c>
      <c r="S37" s="112">
        <v>468449</v>
      </c>
      <c r="T37" s="112">
        <f t="shared" si="6"/>
        <v>6542466</v>
      </c>
      <c r="U37" s="42">
        <f t="shared" si="7"/>
        <v>0.09833766472226879</v>
      </c>
      <c r="V37" s="110">
        <v>0</v>
      </c>
      <c r="W37" s="112">
        <v>0</v>
      </c>
      <c r="X37" s="112">
        <f t="shared" si="8"/>
        <v>0</v>
      </c>
      <c r="Y37" s="42">
        <f t="shared" si="9"/>
        <v>0</v>
      </c>
      <c r="Z37" s="82">
        <f t="shared" si="10"/>
        <v>29642315</v>
      </c>
      <c r="AA37" s="83">
        <f t="shared" si="11"/>
        <v>5951050</v>
      </c>
      <c r="AB37" s="83">
        <f t="shared" si="12"/>
        <v>35593365</v>
      </c>
      <c r="AC37" s="42">
        <f t="shared" si="13"/>
        <v>0.5349922175686258</v>
      </c>
      <c r="AD37" s="82">
        <v>7346016</v>
      </c>
      <c r="AE37" s="83">
        <v>2045708</v>
      </c>
      <c r="AF37" s="83">
        <f t="shared" si="14"/>
        <v>9391724</v>
      </c>
      <c r="AG37" s="42">
        <f t="shared" si="15"/>
        <v>0.4007832453548222</v>
      </c>
      <c r="AH37" s="42">
        <f t="shared" si="16"/>
        <v>-0.30337965638683595</v>
      </c>
      <c r="AI37" s="14">
        <v>68567705</v>
      </c>
      <c r="AJ37" s="14">
        <v>70673129</v>
      </c>
      <c r="AK37" s="14">
        <v>28324606</v>
      </c>
      <c r="AL37" s="14"/>
    </row>
    <row r="38" spans="1:38" s="15" customFormat="1" ht="12.75">
      <c r="A38" s="31" t="s">
        <v>117</v>
      </c>
      <c r="B38" s="65" t="s">
        <v>551</v>
      </c>
      <c r="C38" s="41" t="s">
        <v>552</v>
      </c>
      <c r="D38" s="82">
        <v>102884260</v>
      </c>
      <c r="E38" s="83">
        <v>30193</v>
      </c>
      <c r="F38" s="84">
        <f t="shared" si="0"/>
        <v>102914453</v>
      </c>
      <c r="G38" s="82">
        <v>102884260</v>
      </c>
      <c r="H38" s="83">
        <v>30193</v>
      </c>
      <c r="I38" s="85">
        <f t="shared" si="1"/>
        <v>102914453</v>
      </c>
      <c r="J38" s="82">
        <v>11791951</v>
      </c>
      <c r="K38" s="83">
        <v>1691424</v>
      </c>
      <c r="L38" s="83">
        <f t="shared" si="2"/>
        <v>13483375</v>
      </c>
      <c r="M38" s="42">
        <f t="shared" si="3"/>
        <v>0.13101536865769475</v>
      </c>
      <c r="N38" s="110">
        <v>12251033</v>
      </c>
      <c r="O38" s="111">
        <v>6327717</v>
      </c>
      <c r="P38" s="112">
        <f t="shared" si="4"/>
        <v>18578750</v>
      </c>
      <c r="Q38" s="42">
        <f t="shared" si="5"/>
        <v>0.18052615019971976</v>
      </c>
      <c r="R38" s="110">
        <v>10426398</v>
      </c>
      <c r="S38" s="112">
        <v>3942685</v>
      </c>
      <c r="T38" s="112">
        <f t="shared" si="6"/>
        <v>14369083</v>
      </c>
      <c r="U38" s="42">
        <f t="shared" si="7"/>
        <v>0.13962162340793863</v>
      </c>
      <c r="V38" s="110">
        <v>0</v>
      </c>
      <c r="W38" s="112">
        <v>0</v>
      </c>
      <c r="X38" s="112">
        <f t="shared" si="8"/>
        <v>0</v>
      </c>
      <c r="Y38" s="42">
        <f t="shared" si="9"/>
        <v>0</v>
      </c>
      <c r="Z38" s="82">
        <f t="shared" si="10"/>
        <v>34469382</v>
      </c>
      <c r="AA38" s="83">
        <f t="shared" si="11"/>
        <v>11961826</v>
      </c>
      <c r="AB38" s="83">
        <f t="shared" si="12"/>
        <v>46431208</v>
      </c>
      <c r="AC38" s="42">
        <f t="shared" si="13"/>
        <v>0.45116314226535315</v>
      </c>
      <c r="AD38" s="82">
        <v>10129369</v>
      </c>
      <c r="AE38" s="83">
        <v>4124775</v>
      </c>
      <c r="AF38" s="83">
        <f t="shared" si="14"/>
        <v>14254144</v>
      </c>
      <c r="AG38" s="42">
        <f t="shared" si="15"/>
        <v>221.34294809088456</v>
      </c>
      <c r="AH38" s="42">
        <f t="shared" si="16"/>
        <v>0.008063549799973924</v>
      </c>
      <c r="AI38" s="14">
        <v>88904429</v>
      </c>
      <c r="AJ38" s="14">
        <v>189119</v>
      </c>
      <c r="AK38" s="14">
        <v>41860157</v>
      </c>
      <c r="AL38" s="14"/>
    </row>
    <row r="39" spans="1:38" s="61" customFormat="1" ht="12.75">
      <c r="A39" s="66"/>
      <c r="B39" s="67" t="s">
        <v>553</v>
      </c>
      <c r="C39" s="34"/>
      <c r="D39" s="86">
        <f>SUM(D32:D38)</f>
        <v>767729917</v>
      </c>
      <c r="E39" s="87">
        <f>SUM(E32:E38)</f>
        <v>221401524</v>
      </c>
      <c r="F39" s="95">
        <f t="shared" si="0"/>
        <v>989131441</v>
      </c>
      <c r="G39" s="86">
        <f>SUM(G32:G38)</f>
        <v>767729917</v>
      </c>
      <c r="H39" s="87">
        <f>SUM(H32:H38)</f>
        <v>221401524</v>
      </c>
      <c r="I39" s="88">
        <f t="shared" si="1"/>
        <v>989131441</v>
      </c>
      <c r="J39" s="86">
        <f>SUM(J32:J38)</f>
        <v>172793202</v>
      </c>
      <c r="K39" s="87">
        <f>SUM(K32:K38)</f>
        <v>37212857</v>
      </c>
      <c r="L39" s="87">
        <f t="shared" si="2"/>
        <v>210006059</v>
      </c>
      <c r="M39" s="46">
        <f t="shared" si="3"/>
        <v>0.21231360190884885</v>
      </c>
      <c r="N39" s="116">
        <f>SUM(N32:N38)</f>
        <v>242563934</v>
      </c>
      <c r="O39" s="117">
        <f>SUM(O32:O38)</f>
        <v>48123588</v>
      </c>
      <c r="P39" s="118">
        <f t="shared" si="4"/>
        <v>290687522</v>
      </c>
      <c r="Q39" s="46">
        <f t="shared" si="5"/>
        <v>0.2938815914153112</v>
      </c>
      <c r="R39" s="116">
        <f>SUM(R32:R38)</f>
        <v>369156635</v>
      </c>
      <c r="S39" s="118">
        <f>SUM(S32:S38)</f>
        <v>85509850</v>
      </c>
      <c r="T39" s="118">
        <f t="shared" si="6"/>
        <v>454666485</v>
      </c>
      <c r="U39" s="46">
        <f t="shared" si="7"/>
        <v>0.45966235239710673</v>
      </c>
      <c r="V39" s="116">
        <f>SUM(V32:V38)</f>
        <v>0</v>
      </c>
      <c r="W39" s="118">
        <f>SUM(W32:W38)</f>
        <v>0</v>
      </c>
      <c r="X39" s="118">
        <f t="shared" si="8"/>
        <v>0</v>
      </c>
      <c r="Y39" s="46">
        <f t="shared" si="9"/>
        <v>0</v>
      </c>
      <c r="Z39" s="86">
        <f t="shared" si="10"/>
        <v>784513771</v>
      </c>
      <c r="AA39" s="87">
        <f t="shared" si="11"/>
        <v>170846295</v>
      </c>
      <c r="AB39" s="87">
        <f t="shared" si="12"/>
        <v>955360066</v>
      </c>
      <c r="AC39" s="46">
        <f t="shared" si="13"/>
        <v>0.9658575457212668</v>
      </c>
      <c r="AD39" s="86">
        <f>SUM(AD32:AD38)</f>
        <v>111622019</v>
      </c>
      <c r="AE39" s="87">
        <f>SUM(AE32:AE38)</f>
        <v>23544607</v>
      </c>
      <c r="AF39" s="87">
        <f t="shared" si="14"/>
        <v>135166626</v>
      </c>
      <c r="AG39" s="46">
        <f t="shared" si="15"/>
        <v>0.5177240455414984</v>
      </c>
      <c r="AH39" s="46">
        <f t="shared" si="16"/>
        <v>2.363748126701039</v>
      </c>
      <c r="AI39" s="68">
        <f>SUM(AI32:AI38)</f>
        <v>942868268</v>
      </c>
      <c r="AJ39" s="68">
        <f>SUM(AJ32:AJ38)</f>
        <v>859860773</v>
      </c>
      <c r="AK39" s="68">
        <f>SUM(AK32:AK38)</f>
        <v>445170598</v>
      </c>
      <c r="AL39" s="68"/>
    </row>
    <row r="40" spans="1:38" s="15" customFormat="1" ht="12.75">
      <c r="A40" s="31" t="s">
        <v>98</v>
      </c>
      <c r="B40" s="65" t="s">
        <v>86</v>
      </c>
      <c r="C40" s="41" t="s">
        <v>87</v>
      </c>
      <c r="D40" s="82">
        <v>1018429956</v>
      </c>
      <c r="E40" s="83">
        <v>304672645</v>
      </c>
      <c r="F40" s="84">
        <f t="shared" si="0"/>
        <v>1323102601</v>
      </c>
      <c r="G40" s="82">
        <v>1011833068</v>
      </c>
      <c r="H40" s="83">
        <v>119469029</v>
      </c>
      <c r="I40" s="85">
        <f t="shared" si="1"/>
        <v>1131302097</v>
      </c>
      <c r="J40" s="82">
        <v>153108282</v>
      </c>
      <c r="K40" s="83">
        <v>9257004</v>
      </c>
      <c r="L40" s="83">
        <f t="shared" si="2"/>
        <v>162365286</v>
      </c>
      <c r="M40" s="42">
        <f t="shared" si="3"/>
        <v>0.12271556709002343</v>
      </c>
      <c r="N40" s="110">
        <v>338354275</v>
      </c>
      <c r="O40" s="111">
        <v>20336480</v>
      </c>
      <c r="P40" s="112">
        <f t="shared" si="4"/>
        <v>358690755</v>
      </c>
      <c r="Q40" s="42">
        <f t="shared" si="5"/>
        <v>0.2710982162146018</v>
      </c>
      <c r="R40" s="110">
        <v>183717132</v>
      </c>
      <c r="S40" s="112">
        <v>26999327</v>
      </c>
      <c r="T40" s="112">
        <f t="shared" si="6"/>
        <v>210716459</v>
      </c>
      <c r="U40" s="42">
        <f t="shared" si="7"/>
        <v>0.1862601152767067</v>
      </c>
      <c r="V40" s="110">
        <v>0</v>
      </c>
      <c r="W40" s="112">
        <v>0</v>
      </c>
      <c r="X40" s="112">
        <f t="shared" si="8"/>
        <v>0</v>
      </c>
      <c r="Y40" s="42">
        <f t="shared" si="9"/>
        <v>0</v>
      </c>
      <c r="Z40" s="82">
        <f t="shared" si="10"/>
        <v>675179689</v>
      </c>
      <c r="AA40" s="83">
        <f t="shared" si="11"/>
        <v>56592811</v>
      </c>
      <c r="AB40" s="83">
        <f t="shared" si="12"/>
        <v>731772500</v>
      </c>
      <c r="AC40" s="42">
        <f t="shared" si="13"/>
        <v>0.6468409295275973</v>
      </c>
      <c r="AD40" s="82">
        <v>182784535</v>
      </c>
      <c r="AE40" s="83">
        <v>27297418</v>
      </c>
      <c r="AF40" s="83">
        <f t="shared" si="14"/>
        <v>210081953</v>
      </c>
      <c r="AG40" s="42">
        <f t="shared" si="15"/>
        <v>0.6323142275632394</v>
      </c>
      <c r="AH40" s="42">
        <f t="shared" si="16"/>
        <v>0.003020278471992377</v>
      </c>
      <c r="AI40" s="14">
        <v>975775741</v>
      </c>
      <c r="AJ40" s="14">
        <v>1062957904</v>
      </c>
      <c r="AK40" s="14">
        <v>672123406</v>
      </c>
      <c r="AL40" s="14"/>
    </row>
    <row r="41" spans="1:38" s="15" customFormat="1" ht="12.75">
      <c r="A41" s="31" t="s">
        <v>98</v>
      </c>
      <c r="B41" s="65" t="s">
        <v>554</v>
      </c>
      <c r="C41" s="41" t="s">
        <v>555</v>
      </c>
      <c r="D41" s="82">
        <v>0</v>
      </c>
      <c r="E41" s="83">
        <v>43700000</v>
      </c>
      <c r="F41" s="84">
        <f t="shared" si="0"/>
        <v>43700000</v>
      </c>
      <c r="G41" s="82">
        <v>0</v>
      </c>
      <c r="H41" s="83">
        <v>32450000</v>
      </c>
      <c r="I41" s="85">
        <f t="shared" si="1"/>
        <v>32450000</v>
      </c>
      <c r="J41" s="82">
        <v>5423120</v>
      </c>
      <c r="K41" s="83">
        <v>0</v>
      </c>
      <c r="L41" s="83">
        <f t="shared" si="2"/>
        <v>5423120</v>
      </c>
      <c r="M41" s="42">
        <f t="shared" si="3"/>
        <v>0.12409885583524027</v>
      </c>
      <c r="N41" s="110">
        <v>7268764</v>
      </c>
      <c r="O41" s="111">
        <v>0</v>
      </c>
      <c r="P41" s="112">
        <f t="shared" si="4"/>
        <v>7268764</v>
      </c>
      <c r="Q41" s="42">
        <f t="shared" si="5"/>
        <v>0.1663332723112128</v>
      </c>
      <c r="R41" s="110">
        <v>7766487</v>
      </c>
      <c r="S41" s="112">
        <v>0</v>
      </c>
      <c r="T41" s="112">
        <f t="shared" si="6"/>
        <v>7766487</v>
      </c>
      <c r="U41" s="42">
        <f t="shared" si="7"/>
        <v>0.23933704160246533</v>
      </c>
      <c r="V41" s="110">
        <v>0</v>
      </c>
      <c r="W41" s="112">
        <v>0</v>
      </c>
      <c r="X41" s="112">
        <f t="shared" si="8"/>
        <v>0</v>
      </c>
      <c r="Y41" s="42">
        <f t="shared" si="9"/>
        <v>0</v>
      </c>
      <c r="Z41" s="82">
        <f t="shared" si="10"/>
        <v>20458371</v>
      </c>
      <c r="AA41" s="83">
        <f t="shared" si="11"/>
        <v>0</v>
      </c>
      <c r="AB41" s="83">
        <f t="shared" si="12"/>
        <v>20458371</v>
      </c>
      <c r="AC41" s="42">
        <f t="shared" si="13"/>
        <v>0.6304582742681047</v>
      </c>
      <c r="AD41" s="82">
        <v>17539054</v>
      </c>
      <c r="AE41" s="83">
        <v>0</v>
      </c>
      <c r="AF41" s="83">
        <f t="shared" si="14"/>
        <v>17539054</v>
      </c>
      <c r="AG41" s="42">
        <f t="shared" si="15"/>
        <v>0</v>
      </c>
      <c r="AH41" s="42">
        <f t="shared" si="16"/>
        <v>-0.5571889453102773</v>
      </c>
      <c r="AI41" s="14">
        <v>0</v>
      </c>
      <c r="AJ41" s="14">
        <v>0</v>
      </c>
      <c r="AK41" s="14">
        <v>29788359</v>
      </c>
      <c r="AL41" s="14"/>
    </row>
    <row r="42" spans="1:38" s="15" customFormat="1" ht="12.75">
      <c r="A42" s="31" t="s">
        <v>98</v>
      </c>
      <c r="B42" s="65" t="s">
        <v>556</v>
      </c>
      <c r="C42" s="41" t="s">
        <v>557</v>
      </c>
      <c r="D42" s="82">
        <v>75489720</v>
      </c>
      <c r="E42" s="83">
        <v>17178000</v>
      </c>
      <c r="F42" s="84">
        <f t="shared" si="0"/>
        <v>92667720</v>
      </c>
      <c r="G42" s="82">
        <v>105403704</v>
      </c>
      <c r="H42" s="83">
        <v>45489796</v>
      </c>
      <c r="I42" s="85">
        <f t="shared" si="1"/>
        <v>150893500</v>
      </c>
      <c r="J42" s="82">
        <v>16350550</v>
      </c>
      <c r="K42" s="83">
        <v>7439358</v>
      </c>
      <c r="L42" s="83">
        <f t="shared" si="2"/>
        <v>23789908</v>
      </c>
      <c r="M42" s="42">
        <f t="shared" si="3"/>
        <v>0.25672270775627154</v>
      </c>
      <c r="N42" s="110">
        <v>18612359</v>
      </c>
      <c r="O42" s="111">
        <v>8560767</v>
      </c>
      <c r="P42" s="112">
        <f t="shared" si="4"/>
        <v>27173126</v>
      </c>
      <c r="Q42" s="42">
        <f t="shared" si="5"/>
        <v>0.2932318395229752</v>
      </c>
      <c r="R42" s="110">
        <v>14904147</v>
      </c>
      <c r="S42" s="112">
        <v>3580367</v>
      </c>
      <c r="T42" s="112">
        <f t="shared" si="6"/>
        <v>18484514</v>
      </c>
      <c r="U42" s="42">
        <f t="shared" si="7"/>
        <v>0.12250039928823972</v>
      </c>
      <c r="V42" s="110">
        <v>0</v>
      </c>
      <c r="W42" s="112">
        <v>0</v>
      </c>
      <c r="X42" s="112">
        <f t="shared" si="8"/>
        <v>0</v>
      </c>
      <c r="Y42" s="42">
        <f t="shared" si="9"/>
        <v>0</v>
      </c>
      <c r="Z42" s="82">
        <f t="shared" si="10"/>
        <v>49867056</v>
      </c>
      <c r="AA42" s="83">
        <f t="shared" si="11"/>
        <v>19580492</v>
      </c>
      <c r="AB42" s="83">
        <f t="shared" si="12"/>
        <v>69447548</v>
      </c>
      <c r="AC42" s="42">
        <f t="shared" si="13"/>
        <v>0.46024214429382315</v>
      </c>
      <c r="AD42" s="82">
        <v>9342574</v>
      </c>
      <c r="AE42" s="83">
        <v>0</v>
      </c>
      <c r="AF42" s="83">
        <f t="shared" si="14"/>
        <v>9342574</v>
      </c>
      <c r="AG42" s="42">
        <f t="shared" si="15"/>
        <v>0.40323865006124415</v>
      </c>
      <c r="AH42" s="42">
        <f t="shared" si="16"/>
        <v>0.9785247620195463</v>
      </c>
      <c r="AI42" s="14">
        <v>47046700</v>
      </c>
      <c r="AJ42" s="14">
        <v>63610145</v>
      </c>
      <c r="AK42" s="14">
        <v>25650069</v>
      </c>
      <c r="AL42" s="14"/>
    </row>
    <row r="43" spans="1:38" s="15" customFormat="1" ht="12.75">
      <c r="A43" s="31" t="s">
        <v>98</v>
      </c>
      <c r="B43" s="65" t="s">
        <v>558</v>
      </c>
      <c r="C43" s="41" t="s">
        <v>559</v>
      </c>
      <c r="D43" s="82">
        <v>0</v>
      </c>
      <c r="E43" s="83">
        <v>34580000</v>
      </c>
      <c r="F43" s="85">
        <f t="shared" si="0"/>
        <v>34580000</v>
      </c>
      <c r="G43" s="82">
        <v>0</v>
      </c>
      <c r="H43" s="83">
        <v>34580000</v>
      </c>
      <c r="I43" s="84">
        <f t="shared" si="1"/>
        <v>34580000</v>
      </c>
      <c r="J43" s="82">
        <v>13517064</v>
      </c>
      <c r="K43" s="96">
        <v>2111282</v>
      </c>
      <c r="L43" s="83">
        <f t="shared" si="2"/>
        <v>15628346</v>
      </c>
      <c r="M43" s="42">
        <f t="shared" si="3"/>
        <v>0.45194754193175246</v>
      </c>
      <c r="N43" s="110">
        <v>27148027</v>
      </c>
      <c r="O43" s="111">
        <v>13589061</v>
      </c>
      <c r="P43" s="112">
        <f t="shared" si="4"/>
        <v>40737088</v>
      </c>
      <c r="Q43" s="42">
        <f t="shared" si="5"/>
        <v>1.1780534412955466</v>
      </c>
      <c r="R43" s="110">
        <v>29512380</v>
      </c>
      <c r="S43" s="112">
        <v>4120237</v>
      </c>
      <c r="T43" s="112">
        <f t="shared" si="6"/>
        <v>33632617</v>
      </c>
      <c r="U43" s="42">
        <f t="shared" si="7"/>
        <v>0.9726031521110469</v>
      </c>
      <c r="V43" s="110">
        <v>0</v>
      </c>
      <c r="W43" s="112">
        <v>0</v>
      </c>
      <c r="X43" s="112">
        <f t="shared" si="8"/>
        <v>0</v>
      </c>
      <c r="Y43" s="42">
        <f t="shared" si="9"/>
        <v>0</v>
      </c>
      <c r="Z43" s="82">
        <f t="shared" si="10"/>
        <v>70177471</v>
      </c>
      <c r="AA43" s="83">
        <f t="shared" si="11"/>
        <v>19820580</v>
      </c>
      <c r="AB43" s="83">
        <f t="shared" si="12"/>
        <v>89998051</v>
      </c>
      <c r="AC43" s="42">
        <f t="shared" si="13"/>
        <v>2.602604135338346</v>
      </c>
      <c r="AD43" s="82">
        <v>0</v>
      </c>
      <c r="AE43" s="83">
        <v>0</v>
      </c>
      <c r="AF43" s="83">
        <f t="shared" si="14"/>
        <v>0</v>
      </c>
      <c r="AG43" s="42">
        <f t="shared" si="15"/>
        <v>0</v>
      </c>
      <c r="AH43" s="42">
        <f t="shared" si="16"/>
        <v>0</v>
      </c>
      <c r="AI43" s="14">
        <v>0</v>
      </c>
      <c r="AJ43" s="14">
        <v>0</v>
      </c>
      <c r="AK43" s="14">
        <v>0</v>
      </c>
      <c r="AL43" s="14"/>
    </row>
    <row r="44" spans="1:38" s="15" customFormat="1" ht="12.75">
      <c r="A44" s="31" t="s">
        <v>117</v>
      </c>
      <c r="B44" s="65" t="s">
        <v>560</v>
      </c>
      <c r="C44" s="41" t="s">
        <v>561</v>
      </c>
      <c r="D44" s="82">
        <v>111551580</v>
      </c>
      <c r="E44" s="83">
        <v>2987600</v>
      </c>
      <c r="F44" s="85">
        <f t="shared" si="0"/>
        <v>114539180</v>
      </c>
      <c r="G44" s="82">
        <v>111551580</v>
      </c>
      <c r="H44" s="83">
        <v>2987600</v>
      </c>
      <c r="I44" s="84">
        <f t="shared" si="1"/>
        <v>114539180</v>
      </c>
      <c r="J44" s="82">
        <v>17004553</v>
      </c>
      <c r="K44" s="96">
        <v>280362</v>
      </c>
      <c r="L44" s="83">
        <f t="shared" si="2"/>
        <v>17284915</v>
      </c>
      <c r="M44" s="42">
        <f t="shared" si="3"/>
        <v>0.15090831800961033</v>
      </c>
      <c r="N44" s="110">
        <v>19557383</v>
      </c>
      <c r="O44" s="111">
        <v>955779</v>
      </c>
      <c r="P44" s="112">
        <f t="shared" si="4"/>
        <v>20513162</v>
      </c>
      <c r="Q44" s="42">
        <f t="shared" si="5"/>
        <v>0.17909297063240717</v>
      </c>
      <c r="R44" s="110">
        <v>16999925</v>
      </c>
      <c r="S44" s="112">
        <v>681531</v>
      </c>
      <c r="T44" s="112">
        <f t="shared" si="6"/>
        <v>17681456</v>
      </c>
      <c r="U44" s="42">
        <f t="shared" si="7"/>
        <v>0.15437037352633395</v>
      </c>
      <c r="V44" s="110">
        <v>0</v>
      </c>
      <c r="W44" s="112">
        <v>0</v>
      </c>
      <c r="X44" s="112">
        <f t="shared" si="8"/>
        <v>0</v>
      </c>
      <c r="Y44" s="42">
        <f t="shared" si="9"/>
        <v>0</v>
      </c>
      <c r="Z44" s="82">
        <f t="shared" si="10"/>
        <v>53561861</v>
      </c>
      <c r="AA44" s="83">
        <f t="shared" si="11"/>
        <v>1917672</v>
      </c>
      <c r="AB44" s="83">
        <f t="shared" si="12"/>
        <v>55479533</v>
      </c>
      <c r="AC44" s="42">
        <f t="shared" si="13"/>
        <v>0.4843716621683515</v>
      </c>
      <c r="AD44" s="82">
        <v>17997196</v>
      </c>
      <c r="AE44" s="83">
        <v>658306</v>
      </c>
      <c r="AF44" s="83">
        <f t="shared" si="14"/>
        <v>18655502</v>
      </c>
      <c r="AG44" s="42">
        <f t="shared" si="15"/>
        <v>0.5132236688775929</v>
      </c>
      <c r="AH44" s="42">
        <f t="shared" si="16"/>
        <v>-0.05221226424247383</v>
      </c>
      <c r="AI44" s="14">
        <v>116652330</v>
      </c>
      <c r="AJ44" s="14">
        <v>123830460</v>
      </c>
      <c r="AK44" s="14">
        <v>63552723</v>
      </c>
      <c r="AL44" s="14"/>
    </row>
    <row r="45" spans="1:38" s="61" customFormat="1" ht="12.75">
      <c r="A45" s="66"/>
      <c r="B45" s="67" t="s">
        <v>562</v>
      </c>
      <c r="C45" s="34"/>
      <c r="D45" s="86">
        <f>SUM(D40:D44)</f>
        <v>1205471256</v>
      </c>
      <c r="E45" s="87">
        <f>SUM(E40:E44)</f>
        <v>403118245</v>
      </c>
      <c r="F45" s="95">
        <f t="shared" si="0"/>
        <v>1608589501</v>
      </c>
      <c r="G45" s="86">
        <f>SUM(G40:G44)</f>
        <v>1228788352</v>
      </c>
      <c r="H45" s="87">
        <f>SUM(H40:H44)</f>
        <v>234976425</v>
      </c>
      <c r="I45" s="88">
        <f t="shared" si="1"/>
        <v>1463764777</v>
      </c>
      <c r="J45" s="86">
        <f>SUM(J40:J44)</f>
        <v>205403569</v>
      </c>
      <c r="K45" s="87">
        <f>SUM(K40:K44)</f>
        <v>19088006</v>
      </c>
      <c r="L45" s="87">
        <f t="shared" si="2"/>
        <v>224491575</v>
      </c>
      <c r="M45" s="46">
        <f t="shared" si="3"/>
        <v>0.13955802574891976</v>
      </c>
      <c r="N45" s="116">
        <f>SUM(N40:N44)</f>
        <v>410940808</v>
      </c>
      <c r="O45" s="117">
        <f>SUM(O40:O44)</f>
        <v>43442087</v>
      </c>
      <c r="P45" s="118">
        <f t="shared" si="4"/>
        <v>454382895</v>
      </c>
      <c r="Q45" s="46">
        <f t="shared" si="5"/>
        <v>0.28247287124373693</v>
      </c>
      <c r="R45" s="116">
        <f>SUM(R40:R44)</f>
        <v>252900071</v>
      </c>
      <c r="S45" s="118">
        <f>SUM(S40:S44)</f>
        <v>35381462</v>
      </c>
      <c r="T45" s="118">
        <f t="shared" si="6"/>
        <v>288281533</v>
      </c>
      <c r="U45" s="46">
        <f t="shared" si="7"/>
        <v>0.19694525891710263</v>
      </c>
      <c r="V45" s="116">
        <f>SUM(V40:V44)</f>
        <v>0</v>
      </c>
      <c r="W45" s="118">
        <f>SUM(W40:W44)</f>
        <v>0</v>
      </c>
      <c r="X45" s="118">
        <f t="shared" si="8"/>
        <v>0</v>
      </c>
      <c r="Y45" s="46">
        <f t="shared" si="9"/>
        <v>0</v>
      </c>
      <c r="Z45" s="86">
        <f t="shared" si="10"/>
        <v>869244448</v>
      </c>
      <c r="AA45" s="87">
        <f t="shared" si="11"/>
        <v>97911555</v>
      </c>
      <c r="AB45" s="87">
        <f t="shared" si="12"/>
        <v>967156003</v>
      </c>
      <c r="AC45" s="46">
        <f t="shared" si="13"/>
        <v>0.6607318458517601</v>
      </c>
      <c r="AD45" s="86">
        <f>SUM(AD40:AD44)</f>
        <v>227663359</v>
      </c>
      <c r="AE45" s="87">
        <f>SUM(AE40:AE44)</f>
        <v>27955724</v>
      </c>
      <c r="AF45" s="87">
        <f t="shared" si="14"/>
        <v>255619083</v>
      </c>
      <c r="AG45" s="46">
        <f t="shared" si="15"/>
        <v>0.6326899394919224</v>
      </c>
      <c r="AH45" s="46">
        <f t="shared" si="16"/>
        <v>0.12777782322300246</v>
      </c>
      <c r="AI45" s="68">
        <f>SUM(AI40:AI44)</f>
        <v>1139474771</v>
      </c>
      <c r="AJ45" s="68">
        <f>SUM(AJ40:AJ44)</f>
        <v>1250398509</v>
      </c>
      <c r="AK45" s="68">
        <f>SUM(AK40:AK44)</f>
        <v>791114557</v>
      </c>
      <c r="AL45" s="68"/>
    </row>
    <row r="46" spans="1:38" s="61" customFormat="1" ht="12.75">
      <c r="A46" s="66"/>
      <c r="B46" s="67" t="s">
        <v>563</v>
      </c>
      <c r="C46" s="34"/>
      <c r="D46" s="86">
        <f>SUM(D9:D12,D14:D20,D22:D30,D32:D38,D40:D44)</f>
        <v>3331809212</v>
      </c>
      <c r="E46" s="87">
        <f>SUM(E9:E12,E14:E20,E22:E30,E32:E38,E40:E44)</f>
        <v>929813356</v>
      </c>
      <c r="F46" s="95">
        <f t="shared" si="0"/>
        <v>4261622568</v>
      </c>
      <c r="G46" s="86">
        <f>SUM(G9:G12,G14:G20,G22:G30,G32:G38,G40:G44)</f>
        <v>3357260883</v>
      </c>
      <c r="H46" s="87">
        <f>SUM(H9:H12,H14:H20,H22:H30,H32:H38,H40:H44)</f>
        <v>740286830</v>
      </c>
      <c r="I46" s="88">
        <f t="shared" si="1"/>
        <v>4097547713</v>
      </c>
      <c r="J46" s="86">
        <f>SUM(J9:J12,J14:J20,J22:J30,J32:J38,J40:J44)</f>
        <v>719672450</v>
      </c>
      <c r="K46" s="87">
        <f>SUM(K9:K12,K14:K20,K22:K30,K32:K38,K40:K44)</f>
        <v>110402026</v>
      </c>
      <c r="L46" s="87">
        <f t="shared" si="2"/>
        <v>830074476</v>
      </c>
      <c r="M46" s="46">
        <f t="shared" si="3"/>
        <v>0.19477897508637373</v>
      </c>
      <c r="N46" s="116">
        <f>SUM(N9:N12,N14:N20,N22:N30,N32:N38,N40:N44)</f>
        <v>1543620624</v>
      </c>
      <c r="O46" s="117">
        <f>SUM(O9:O12,O14:O20,O22:O30,O32:O38,O40:O44)</f>
        <v>165056476</v>
      </c>
      <c r="P46" s="118">
        <f t="shared" si="4"/>
        <v>1708677100</v>
      </c>
      <c r="Q46" s="46">
        <f t="shared" si="5"/>
        <v>0.4009451969844177</v>
      </c>
      <c r="R46" s="116">
        <f>SUM(R9:R12,R14:R20,R22:R30,R32:R38,R40:R44)</f>
        <v>941314694</v>
      </c>
      <c r="S46" s="118">
        <f>SUM(S9:S12,S14:S20,S22:S30,S32:S38,S40:S44)</f>
        <v>175978306</v>
      </c>
      <c r="T46" s="118">
        <f t="shared" si="6"/>
        <v>1117293000</v>
      </c>
      <c r="U46" s="46">
        <f t="shared" si="7"/>
        <v>0.2726735789934168</v>
      </c>
      <c r="V46" s="116">
        <f>SUM(V9:V12,V14:V20,V22:V30,V32:V38,V40:V44)</f>
        <v>0</v>
      </c>
      <c r="W46" s="118">
        <f>SUM(W9:W12,W14:W20,W22:W30,W32:W38,W40:W44)</f>
        <v>0</v>
      </c>
      <c r="X46" s="118">
        <f t="shared" si="8"/>
        <v>0</v>
      </c>
      <c r="Y46" s="46">
        <f t="shared" si="9"/>
        <v>0</v>
      </c>
      <c r="Z46" s="86">
        <f t="shared" si="10"/>
        <v>3204607768</v>
      </c>
      <c r="AA46" s="87">
        <f t="shared" si="11"/>
        <v>451436808</v>
      </c>
      <c r="AB46" s="87">
        <f t="shared" si="12"/>
        <v>3656044576</v>
      </c>
      <c r="AC46" s="46">
        <f t="shared" si="13"/>
        <v>0.8922518618637987</v>
      </c>
      <c r="AD46" s="86">
        <f>SUM(AD9:AD12,AD14:AD20,AD22:AD30,AD32:AD38,AD40:AD44)</f>
        <v>614869942</v>
      </c>
      <c r="AE46" s="87">
        <f>SUM(AE9:AE12,AE14:AE20,AE22:AE30,AE32:AE38,AE40:AE44)</f>
        <v>114236290</v>
      </c>
      <c r="AF46" s="87">
        <f t="shared" si="14"/>
        <v>729106232</v>
      </c>
      <c r="AG46" s="46">
        <f t="shared" si="15"/>
        <v>0.6489366777161742</v>
      </c>
      <c r="AH46" s="46">
        <f t="shared" si="16"/>
        <v>0.5324145521773569</v>
      </c>
      <c r="AI46" s="68">
        <f>SUM(AI9:AI12,AI14:AI20,AI22:AI30,AI32:AI38,AI40:AI44)</f>
        <v>3424123217</v>
      </c>
      <c r="AJ46" s="68">
        <f>SUM(AJ9:AJ12,AJ14:AJ20,AJ22:AJ30,AJ32:AJ38,AJ40:AJ44)</f>
        <v>3358870640</v>
      </c>
      <c r="AK46" s="68">
        <f>SUM(AK9:AK12,AK14:AK20,AK22:AK30,AK32:AK38,AK40:AK44)</f>
        <v>2179694354</v>
      </c>
      <c r="AL46" s="68"/>
    </row>
    <row r="47" spans="1:38" s="15" customFormat="1" ht="12.75">
      <c r="A47" s="69"/>
      <c r="B47" s="70"/>
      <c r="C47" s="71"/>
      <c r="D47" s="98"/>
      <c r="E47" s="98"/>
      <c r="F47" s="99"/>
      <c r="G47" s="100"/>
      <c r="H47" s="98"/>
      <c r="I47" s="101"/>
      <c r="J47" s="100"/>
      <c r="K47" s="102"/>
      <c r="L47" s="98"/>
      <c r="M47" s="75"/>
      <c r="N47" s="100"/>
      <c r="O47" s="102"/>
      <c r="P47" s="98"/>
      <c r="Q47" s="75"/>
      <c r="R47" s="100"/>
      <c r="S47" s="102"/>
      <c r="T47" s="98"/>
      <c r="U47" s="75"/>
      <c r="V47" s="100"/>
      <c r="W47" s="102"/>
      <c r="X47" s="98"/>
      <c r="Y47" s="75"/>
      <c r="Z47" s="100"/>
      <c r="AA47" s="102"/>
      <c r="AB47" s="98"/>
      <c r="AC47" s="75"/>
      <c r="AD47" s="100"/>
      <c r="AE47" s="98"/>
      <c r="AF47" s="98"/>
      <c r="AG47" s="75"/>
      <c r="AH47" s="75"/>
      <c r="AI47" s="14"/>
      <c r="AJ47" s="14"/>
      <c r="AK47" s="14"/>
      <c r="AL47" s="14"/>
    </row>
    <row r="48" spans="1:38" s="78" customFormat="1" ht="12.75">
      <c r="A48" s="80"/>
      <c r="B48" s="80"/>
      <c r="C48" s="80"/>
      <c r="D48" s="103"/>
      <c r="E48" s="103"/>
      <c r="F48" s="103"/>
      <c r="G48" s="103"/>
      <c r="H48" s="103"/>
      <c r="I48" s="103"/>
      <c r="J48" s="103"/>
      <c r="K48" s="103"/>
      <c r="L48" s="103"/>
      <c r="M48" s="80"/>
      <c r="N48" s="103"/>
      <c r="O48" s="103"/>
      <c r="P48" s="103"/>
      <c r="Q48" s="80"/>
      <c r="R48" s="103"/>
      <c r="S48" s="103"/>
      <c r="T48" s="103"/>
      <c r="U48" s="80"/>
      <c r="V48" s="103"/>
      <c r="W48" s="103"/>
      <c r="X48" s="103"/>
      <c r="Y48" s="80"/>
      <c r="Z48" s="103"/>
      <c r="AA48" s="103"/>
      <c r="AB48" s="103"/>
      <c r="AC48" s="80"/>
      <c r="AD48" s="103"/>
      <c r="AE48" s="103"/>
      <c r="AF48" s="103"/>
      <c r="AG48" s="80"/>
      <c r="AH48" s="80"/>
      <c r="AI48" s="80"/>
      <c r="AJ48" s="80"/>
      <c r="AK48" s="80"/>
      <c r="AL48" s="80"/>
    </row>
    <row r="49" spans="1:38" s="78" customFormat="1" ht="12.75">
      <c r="A49" s="80"/>
      <c r="B49" s="80"/>
      <c r="C49" s="80"/>
      <c r="D49" s="103"/>
      <c r="E49" s="103"/>
      <c r="F49" s="103"/>
      <c r="G49" s="103"/>
      <c r="H49" s="103"/>
      <c r="I49" s="103"/>
      <c r="J49" s="103"/>
      <c r="K49" s="103"/>
      <c r="L49" s="103"/>
      <c r="M49" s="80"/>
      <c r="N49" s="103"/>
      <c r="O49" s="103"/>
      <c r="P49" s="103"/>
      <c r="Q49" s="80"/>
      <c r="R49" s="103"/>
      <c r="S49" s="103"/>
      <c r="T49" s="103"/>
      <c r="U49" s="80"/>
      <c r="V49" s="103"/>
      <c r="W49" s="103"/>
      <c r="X49" s="103"/>
      <c r="Y49" s="80"/>
      <c r="Z49" s="103"/>
      <c r="AA49" s="103"/>
      <c r="AB49" s="103"/>
      <c r="AC49" s="80"/>
      <c r="AD49" s="103"/>
      <c r="AE49" s="103"/>
      <c r="AF49" s="103"/>
      <c r="AG49" s="80"/>
      <c r="AH49" s="80"/>
      <c r="AI49" s="80"/>
      <c r="AJ49" s="80"/>
      <c r="AK49" s="80"/>
      <c r="AL49" s="80"/>
    </row>
    <row r="50" spans="1:38" s="78" customFormat="1" ht="12.75">
      <c r="A50" s="80"/>
      <c r="B50" s="80"/>
      <c r="C50" s="80"/>
      <c r="D50" s="103"/>
      <c r="E50" s="103"/>
      <c r="F50" s="103"/>
      <c r="G50" s="103"/>
      <c r="H50" s="103"/>
      <c r="I50" s="103"/>
      <c r="J50" s="103"/>
      <c r="K50" s="103"/>
      <c r="L50" s="103"/>
      <c r="M50" s="80"/>
      <c r="N50" s="103"/>
      <c r="O50" s="103"/>
      <c r="P50" s="103"/>
      <c r="Q50" s="80"/>
      <c r="R50" s="103"/>
      <c r="S50" s="103"/>
      <c r="T50" s="103"/>
      <c r="U50" s="80"/>
      <c r="V50" s="103"/>
      <c r="W50" s="103"/>
      <c r="X50" s="103"/>
      <c r="Y50" s="80"/>
      <c r="Z50" s="103"/>
      <c r="AA50" s="103"/>
      <c r="AB50" s="103"/>
      <c r="AC50" s="80"/>
      <c r="AD50" s="103"/>
      <c r="AE50" s="103"/>
      <c r="AF50" s="103"/>
      <c r="AG50" s="80"/>
      <c r="AH50" s="80"/>
      <c r="AI50" s="80"/>
      <c r="AJ50" s="80"/>
      <c r="AK50" s="80"/>
      <c r="AL50" s="80"/>
    </row>
    <row r="51" spans="1:38" s="79" customFormat="1" ht="12.75">
      <c r="A51" s="81"/>
      <c r="B51" s="81"/>
      <c r="C51" s="81"/>
      <c r="D51" s="104"/>
      <c r="E51" s="104"/>
      <c r="F51" s="104"/>
      <c r="G51" s="104"/>
      <c r="H51" s="104"/>
      <c r="I51" s="104"/>
      <c r="J51" s="104"/>
      <c r="K51" s="104"/>
      <c r="L51" s="104"/>
      <c r="M51" s="81"/>
      <c r="N51" s="104"/>
      <c r="O51" s="104"/>
      <c r="P51" s="104"/>
      <c r="Q51" s="81"/>
      <c r="R51" s="104"/>
      <c r="S51" s="104"/>
      <c r="T51" s="104"/>
      <c r="U51" s="81"/>
      <c r="V51" s="104"/>
      <c r="W51" s="104"/>
      <c r="X51" s="104"/>
      <c r="Y51" s="81"/>
      <c r="Z51" s="104"/>
      <c r="AA51" s="104"/>
      <c r="AB51" s="104"/>
      <c r="AC51" s="81"/>
      <c r="AD51" s="104"/>
      <c r="AE51" s="104"/>
      <c r="AF51" s="104"/>
      <c r="AG51" s="81"/>
      <c r="AH51" s="81"/>
      <c r="AI51" s="81"/>
      <c r="AJ51" s="81"/>
      <c r="AK51" s="81"/>
      <c r="AL51" s="81"/>
    </row>
    <row r="52" spans="1:38" s="79" customFormat="1" ht="12.75">
      <c r="A52" s="81"/>
      <c r="B52" s="81"/>
      <c r="C52" s="81"/>
      <c r="D52" s="104"/>
      <c r="E52" s="104"/>
      <c r="F52" s="104"/>
      <c r="G52" s="104"/>
      <c r="H52" s="104"/>
      <c r="I52" s="104"/>
      <c r="J52" s="104"/>
      <c r="K52" s="104"/>
      <c r="L52" s="104"/>
      <c r="M52" s="81"/>
      <c r="N52" s="104"/>
      <c r="O52" s="104"/>
      <c r="P52" s="104"/>
      <c r="Q52" s="81"/>
      <c r="R52" s="104"/>
      <c r="S52" s="104"/>
      <c r="T52" s="104"/>
      <c r="U52" s="81"/>
      <c r="V52" s="104"/>
      <c r="W52" s="104"/>
      <c r="X52" s="104"/>
      <c r="Y52" s="81"/>
      <c r="Z52" s="104"/>
      <c r="AA52" s="104"/>
      <c r="AB52" s="104"/>
      <c r="AC52" s="81"/>
      <c r="AD52" s="104"/>
      <c r="AE52" s="104"/>
      <c r="AF52" s="104"/>
      <c r="AG52" s="81"/>
      <c r="AH52" s="81"/>
      <c r="AI52" s="81"/>
      <c r="AJ52" s="81"/>
      <c r="AK52" s="81"/>
      <c r="AL52" s="81"/>
    </row>
    <row r="53" spans="1:38" s="79" customFormat="1" ht="12.75">
      <c r="A53" s="81"/>
      <c r="B53" s="81"/>
      <c r="C53" s="81"/>
      <c r="D53" s="104"/>
      <c r="E53" s="104"/>
      <c r="F53" s="104"/>
      <c r="G53" s="104"/>
      <c r="H53" s="104"/>
      <c r="I53" s="104"/>
      <c r="J53" s="104"/>
      <c r="K53" s="104"/>
      <c r="L53" s="104"/>
      <c r="M53" s="81"/>
      <c r="N53" s="104"/>
      <c r="O53" s="104"/>
      <c r="P53" s="104"/>
      <c r="Q53" s="81"/>
      <c r="R53" s="104"/>
      <c r="S53" s="104"/>
      <c r="T53" s="104"/>
      <c r="U53" s="81"/>
      <c r="V53" s="104"/>
      <c r="W53" s="104"/>
      <c r="X53" s="104"/>
      <c r="Y53" s="81"/>
      <c r="Z53" s="104"/>
      <c r="AA53" s="104"/>
      <c r="AB53" s="104"/>
      <c r="AC53" s="81"/>
      <c r="AD53" s="104"/>
      <c r="AE53" s="104"/>
      <c r="AF53" s="104"/>
      <c r="AG53" s="81"/>
      <c r="AH53" s="81"/>
      <c r="AI53" s="81"/>
      <c r="AJ53" s="81"/>
      <c r="AK53" s="81"/>
      <c r="AL53" s="81"/>
    </row>
    <row r="54" spans="1:38" s="79" customFormat="1" ht="12.75">
      <c r="A54" s="81"/>
      <c r="B54" s="81"/>
      <c r="C54" s="81"/>
      <c r="D54" s="104"/>
      <c r="E54" s="104"/>
      <c r="F54" s="104"/>
      <c r="G54" s="104"/>
      <c r="H54" s="104"/>
      <c r="I54" s="104"/>
      <c r="J54" s="104"/>
      <c r="K54" s="104"/>
      <c r="L54" s="104"/>
      <c r="M54" s="81"/>
      <c r="N54" s="104"/>
      <c r="O54" s="104"/>
      <c r="P54" s="104"/>
      <c r="Q54" s="81"/>
      <c r="R54" s="104"/>
      <c r="S54" s="104"/>
      <c r="T54" s="104"/>
      <c r="U54" s="81"/>
      <c r="V54" s="104"/>
      <c r="W54" s="104"/>
      <c r="X54" s="104"/>
      <c r="Y54" s="81"/>
      <c r="Z54" s="104"/>
      <c r="AA54" s="104"/>
      <c r="AB54" s="104"/>
      <c r="AC54" s="81"/>
      <c r="AD54" s="104"/>
      <c r="AE54" s="104"/>
      <c r="AF54" s="104"/>
      <c r="AG54" s="81"/>
      <c r="AH54" s="81"/>
      <c r="AI54" s="81"/>
      <c r="AJ54" s="81"/>
      <c r="AK54" s="81"/>
      <c r="AL54" s="81"/>
    </row>
    <row r="55" spans="1:38" s="79" customFormat="1" ht="12.75">
      <c r="A55" s="81"/>
      <c r="B55" s="81"/>
      <c r="C55" s="81"/>
      <c r="D55" s="104"/>
      <c r="E55" s="104"/>
      <c r="F55" s="104"/>
      <c r="G55" s="104"/>
      <c r="H55" s="104"/>
      <c r="I55" s="104"/>
      <c r="J55" s="104"/>
      <c r="K55" s="104"/>
      <c r="L55" s="104"/>
      <c r="M55" s="81"/>
      <c r="N55" s="104"/>
      <c r="O55" s="104"/>
      <c r="P55" s="104"/>
      <c r="Q55" s="81"/>
      <c r="R55" s="104"/>
      <c r="S55" s="104"/>
      <c r="T55" s="104"/>
      <c r="U55" s="81"/>
      <c r="V55" s="104"/>
      <c r="W55" s="104"/>
      <c r="X55" s="104"/>
      <c r="Y55" s="81"/>
      <c r="Z55" s="104"/>
      <c r="AA55" s="104"/>
      <c r="AB55" s="104"/>
      <c r="AC55" s="81"/>
      <c r="AD55" s="104"/>
      <c r="AE55" s="104"/>
      <c r="AF55" s="104"/>
      <c r="AG55" s="81"/>
      <c r="AH55" s="81"/>
      <c r="AI55" s="81"/>
      <c r="AJ55" s="81"/>
      <c r="AK55" s="81"/>
      <c r="AL55" s="81"/>
    </row>
    <row r="56" spans="1:38" s="79" customFormat="1" ht="12.75">
      <c r="A56" s="81"/>
      <c r="B56" s="81"/>
      <c r="C56" s="81"/>
      <c r="D56" s="104"/>
      <c r="E56" s="104"/>
      <c r="F56" s="104"/>
      <c r="G56" s="104"/>
      <c r="H56" s="104"/>
      <c r="I56" s="104"/>
      <c r="J56" s="104"/>
      <c r="K56" s="104"/>
      <c r="L56" s="104"/>
      <c r="M56" s="81"/>
      <c r="N56" s="104"/>
      <c r="O56" s="104"/>
      <c r="P56" s="104"/>
      <c r="Q56" s="81"/>
      <c r="R56" s="104"/>
      <c r="S56" s="104"/>
      <c r="T56" s="104"/>
      <c r="U56" s="81"/>
      <c r="V56" s="104"/>
      <c r="W56" s="104"/>
      <c r="X56" s="104"/>
      <c r="Y56" s="81"/>
      <c r="Z56" s="104"/>
      <c r="AA56" s="104"/>
      <c r="AB56" s="104"/>
      <c r="AC56" s="81"/>
      <c r="AD56" s="104"/>
      <c r="AE56" s="104"/>
      <c r="AF56" s="104"/>
      <c r="AG56" s="81"/>
      <c r="AH56" s="81"/>
      <c r="AI56" s="81"/>
      <c r="AJ56" s="81"/>
      <c r="AK56" s="81"/>
      <c r="AL56" s="81"/>
    </row>
    <row r="57" spans="1:38" s="79" customFormat="1" ht="12.75">
      <c r="A57" s="81"/>
      <c r="B57" s="81"/>
      <c r="C57" s="81"/>
      <c r="D57" s="104"/>
      <c r="E57" s="104"/>
      <c r="F57" s="104"/>
      <c r="G57" s="104"/>
      <c r="H57" s="104"/>
      <c r="I57" s="104"/>
      <c r="J57" s="104"/>
      <c r="K57" s="104"/>
      <c r="L57" s="104"/>
      <c r="M57" s="81"/>
      <c r="N57" s="104"/>
      <c r="O57" s="104"/>
      <c r="P57" s="104"/>
      <c r="Q57" s="81"/>
      <c r="R57" s="104"/>
      <c r="S57" s="104"/>
      <c r="T57" s="104"/>
      <c r="U57" s="81"/>
      <c r="V57" s="104"/>
      <c r="W57" s="104"/>
      <c r="X57" s="104"/>
      <c r="Y57" s="81"/>
      <c r="Z57" s="104"/>
      <c r="AA57" s="104"/>
      <c r="AB57" s="104"/>
      <c r="AC57" s="81"/>
      <c r="AD57" s="104"/>
      <c r="AE57" s="104"/>
      <c r="AF57" s="104"/>
      <c r="AG57" s="81"/>
      <c r="AH57" s="81"/>
      <c r="AI57" s="81"/>
      <c r="AJ57" s="81"/>
      <c r="AK57" s="81"/>
      <c r="AL57" s="81"/>
    </row>
    <row r="58" spans="1:38" s="79" customFormat="1" ht="12.75">
      <c r="A58" s="81"/>
      <c r="B58" s="81"/>
      <c r="C58" s="81"/>
      <c r="D58" s="104"/>
      <c r="E58" s="104"/>
      <c r="F58" s="104"/>
      <c r="G58" s="104"/>
      <c r="H58" s="104"/>
      <c r="I58" s="104"/>
      <c r="J58" s="104"/>
      <c r="K58" s="104"/>
      <c r="L58" s="104"/>
      <c r="M58" s="81"/>
      <c r="N58" s="104"/>
      <c r="O58" s="104"/>
      <c r="P58" s="104"/>
      <c r="Q58" s="81"/>
      <c r="R58" s="104"/>
      <c r="S58" s="104"/>
      <c r="T58" s="104"/>
      <c r="U58" s="81"/>
      <c r="V58" s="104"/>
      <c r="W58" s="104"/>
      <c r="X58" s="104"/>
      <c r="Y58" s="81"/>
      <c r="Z58" s="104"/>
      <c r="AA58" s="104"/>
      <c r="AB58" s="104"/>
      <c r="AC58" s="81"/>
      <c r="AD58" s="104"/>
      <c r="AE58" s="104"/>
      <c r="AF58" s="104"/>
      <c r="AG58" s="81"/>
      <c r="AH58" s="81"/>
      <c r="AI58" s="81"/>
      <c r="AJ58" s="81"/>
      <c r="AK58" s="81"/>
      <c r="AL58" s="81"/>
    </row>
    <row r="59" spans="1:38" s="79" customFormat="1" ht="12.75">
      <c r="A59" s="81"/>
      <c r="B59" s="81"/>
      <c r="C59" s="81"/>
      <c r="D59" s="104"/>
      <c r="E59" s="104"/>
      <c r="F59" s="104"/>
      <c r="G59" s="104"/>
      <c r="H59" s="104"/>
      <c r="I59" s="104"/>
      <c r="J59" s="104"/>
      <c r="K59" s="104"/>
      <c r="L59" s="104"/>
      <c r="M59" s="81"/>
      <c r="N59" s="104"/>
      <c r="O59" s="104"/>
      <c r="P59" s="104"/>
      <c r="Q59" s="81"/>
      <c r="R59" s="104"/>
      <c r="S59" s="104"/>
      <c r="T59" s="104"/>
      <c r="U59" s="81"/>
      <c r="V59" s="104"/>
      <c r="W59" s="104"/>
      <c r="X59" s="104"/>
      <c r="Y59" s="81"/>
      <c r="Z59" s="104"/>
      <c r="AA59" s="104"/>
      <c r="AB59" s="104"/>
      <c r="AC59" s="81"/>
      <c r="AD59" s="104"/>
      <c r="AE59" s="104"/>
      <c r="AF59" s="104"/>
      <c r="AG59" s="81"/>
      <c r="AH59" s="81"/>
      <c r="AI59" s="81"/>
      <c r="AJ59" s="81"/>
      <c r="AK59" s="81"/>
      <c r="AL59" s="81"/>
    </row>
    <row r="60" spans="1:38" s="79" customFormat="1" ht="12.75">
      <c r="A60" s="81"/>
      <c r="B60" s="81"/>
      <c r="C60" s="81"/>
      <c r="D60" s="104"/>
      <c r="E60" s="104"/>
      <c r="F60" s="104"/>
      <c r="G60" s="104"/>
      <c r="H60" s="104"/>
      <c r="I60" s="104"/>
      <c r="J60" s="104"/>
      <c r="K60" s="104"/>
      <c r="L60" s="104"/>
      <c r="M60" s="81"/>
      <c r="N60" s="104"/>
      <c r="O60" s="104"/>
      <c r="P60" s="104"/>
      <c r="Q60" s="81"/>
      <c r="R60" s="104"/>
      <c r="S60" s="104"/>
      <c r="T60" s="104"/>
      <c r="U60" s="81"/>
      <c r="V60" s="104"/>
      <c r="W60" s="104"/>
      <c r="X60" s="104"/>
      <c r="Y60" s="81"/>
      <c r="Z60" s="104"/>
      <c r="AA60" s="104"/>
      <c r="AB60" s="104"/>
      <c r="AC60" s="81"/>
      <c r="AD60" s="104"/>
      <c r="AE60" s="104"/>
      <c r="AF60" s="104"/>
      <c r="AG60" s="81"/>
      <c r="AH60" s="81"/>
      <c r="AI60" s="81"/>
      <c r="AJ60" s="81"/>
      <c r="AK60" s="81"/>
      <c r="AL60" s="81"/>
    </row>
    <row r="61" spans="1:38" s="79" customFormat="1" ht="12.75">
      <c r="A61" s="81"/>
      <c r="B61" s="81"/>
      <c r="C61" s="81"/>
      <c r="D61" s="104"/>
      <c r="E61" s="104"/>
      <c r="F61" s="104"/>
      <c r="G61" s="104"/>
      <c r="H61" s="104"/>
      <c r="I61" s="104"/>
      <c r="J61" s="104"/>
      <c r="K61" s="104"/>
      <c r="L61" s="104"/>
      <c r="M61" s="81"/>
      <c r="N61" s="104"/>
      <c r="O61" s="104"/>
      <c r="P61" s="104"/>
      <c r="Q61" s="81"/>
      <c r="R61" s="104"/>
      <c r="S61" s="104"/>
      <c r="T61" s="104"/>
      <c r="U61" s="81"/>
      <c r="V61" s="104"/>
      <c r="W61" s="104"/>
      <c r="X61" s="104"/>
      <c r="Y61" s="81"/>
      <c r="Z61" s="104"/>
      <c r="AA61" s="104"/>
      <c r="AB61" s="104"/>
      <c r="AC61" s="81"/>
      <c r="AD61" s="104"/>
      <c r="AE61" s="104"/>
      <c r="AF61" s="104"/>
      <c r="AG61" s="81"/>
      <c r="AH61" s="81"/>
      <c r="AI61" s="81"/>
      <c r="AJ61" s="81"/>
      <c r="AK61" s="81"/>
      <c r="AL61" s="81"/>
    </row>
    <row r="62" spans="1:38" s="79" customFormat="1" ht="12.75">
      <c r="A62" s="81"/>
      <c r="B62" s="81"/>
      <c r="C62" s="81"/>
      <c r="D62" s="104"/>
      <c r="E62" s="104"/>
      <c r="F62" s="104"/>
      <c r="G62" s="104"/>
      <c r="H62" s="104"/>
      <c r="I62" s="104"/>
      <c r="J62" s="104"/>
      <c r="K62" s="104"/>
      <c r="L62" s="104"/>
      <c r="M62" s="81"/>
      <c r="N62" s="104"/>
      <c r="O62" s="104"/>
      <c r="P62" s="104"/>
      <c r="Q62" s="81"/>
      <c r="R62" s="104"/>
      <c r="S62" s="104"/>
      <c r="T62" s="104"/>
      <c r="U62" s="81"/>
      <c r="V62" s="104"/>
      <c r="W62" s="104"/>
      <c r="X62" s="104"/>
      <c r="Y62" s="81"/>
      <c r="Z62" s="104"/>
      <c r="AA62" s="104"/>
      <c r="AB62" s="104"/>
      <c r="AC62" s="81"/>
      <c r="AD62" s="104"/>
      <c r="AE62" s="104"/>
      <c r="AF62" s="104"/>
      <c r="AG62" s="81"/>
      <c r="AH62" s="81"/>
      <c r="AI62" s="81"/>
      <c r="AJ62" s="81"/>
      <c r="AK62" s="81"/>
      <c r="AL62" s="81"/>
    </row>
    <row r="63" spans="1:38" s="79" customFormat="1" ht="12.75">
      <c r="A63" s="81"/>
      <c r="B63" s="81"/>
      <c r="C63" s="81"/>
      <c r="D63" s="104"/>
      <c r="E63" s="104"/>
      <c r="F63" s="104"/>
      <c r="G63" s="104"/>
      <c r="H63" s="104"/>
      <c r="I63" s="104"/>
      <c r="J63" s="104"/>
      <c r="K63" s="104"/>
      <c r="L63" s="104"/>
      <c r="M63" s="81"/>
      <c r="N63" s="104"/>
      <c r="O63" s="104"/>
      <c r="P63" s="104"/>
      <c r="Q63" s="81"/>
      <c r="R63" s="104"/>
      <c r="S63" s="104"/>
      <c r="T63" s="104"/>
      <c r="U63" s="81"/>
      <c r="V63" s="104"/>
      <c r="W63" s="104"/>
      <c r="X63" s="104"/>
      <c r="Y63" s="81"/>
      <c r="Z63" s="104"/>
      <c r="AA63" s="104"/>
      <c r="AB63" s="104"/>
      <c r="AC63" s="81"/>
      <c r="AD63" s="104"/>
      <c r="AE63" s="104"/>
      <c r="AF63" s="104"/>
      <c r="AG63" s="81"/>
      <c r="AH63" s="81"/>
      <c r="AI63" s="81"/>
      <c r="AJ63" s="81"/>
      <c r="AK63" s="81"/>
      <c r="AL63" s="81"/>
    </row>
    <row r="64" spans="1:38" s="79" customFormat="1" ht="12.75">
      <c r="A64" s="81"/>
      <c r="B64" s="81"/>
      <c r="C64" s="81"/>
      <c r="D64" s="104"/>
      <c r="E64" s="104"/>
      <c r="F64" s="104"/>
      <c r="G64" s="104"/>
      <c r="H64" s="104"/>
      <c r="I64" s="104"/>
      <c r="J64" s="104"/>
      <c r="K64" s="104"/>
      <c r="L64" s="104"/>
      <c r="M64" s="81"/>
      <c r="N64" s="104"/>
      <c r="O64" s="104"/>
      <c r="P64" s="104"/>
      <c r="Q64" s="81"/>
      <c r="R64" s="104"/>
      <c r="S64" s="104"/>
      <c r="T64" s="104"/>
      <c r="U64" s="81"/>
      <c r="V64" s="104"/>
      <c r="W64" s="104"/>
      <c r="X64" s="104"/>
      <c r="Y64" s="81"/>
      <c r="Z64" s="104"/>
      <c r="AA64" s="104"/>
      <c r="AB64" s="104"/>
      <c r="AC64" s="81"/>
      <c r="AD64" s="104"/>
      <c r="AE64" s="104"/>
      <c r="AF64" s="104"/>
      <c r="AG64" s="81"/>
      <c r="AH64" s="81"/>
      <c r="AI64" s="81"/>
      <c r="AJ64" s="81"/>
      <c r="AK64" s="81"/>
      <c r="AL64" s="81"/>
    </row>
    <row r="65" spans="1:38" s="79" customFormat="1" ht="12.75">
      <c r="A65" s="81"/>
      <c r="B65" s="81"/>
      <c r="C65" s="81"/>
      <c r="D65" s="104"/>
      <c r="E65" s="104"/>
      <c r="F65" s="104"/>
      <c r="G65" s="104"/>
      <c r="H65" s="104"/>
      <c r="I65" s="104"/>
      <c r="J65" s="104"/>
      <c r="K65" s="104"/>
      <c r="L65" s="104"/>
      <c r="M65" s="81"/>
      <c r="N65" s="104"/>
      <c r="O65" s="104"/>
      <c r="P65" s="104"/>
      <c r="Q65" s="81"/>
      <c r="R65" s="104"/>
      <c r="S65" s="104"/>
      <c r="T65" s="104"/>
      <c r="U65" s="81"/>
      <c r="V65" s="104"/>
      <c r="W65" s="104"/>
      <c r="X65" s="104"/>
      <c r="Y65" s="81"/>
      <c r="Z65" s="104"/>
      <c r="AA65" s="104"/>
      <c r="AB65" s="104"/>
      <c r="AC65" s="81"/>
      <c r="AD65" s="104"/>
      <c r="AE65" s="104"/>
      <c r="AF65" s="104"/>
      <c r="AG65" s="81"/>
      <c r="AH65" s="81"/>
      <c r="AI65" s="81"/>
      <c r="AJ65" s="81"/>
      <c r="AK65" s="81"/>
      <c r="AL65" s="81"/>
    </row>
    <row r="66" spans="1:38" s="79" customFormat="1" ht="12.75">
      <c r="A66" s="81"/>
      <c r="B66" s="81"/>
      <c r="C66" s="81"/>
      <c r="D66" s="104"/>
      <c r="E66" s="104"/>
      <c r="F66" s="104"/>
      <c r="G66" s="104"/>
      <c r="H66" s="104"/>
      <c r="I66" s="104"/>
      <c r="J66" s="104"/>
      <c r="K66" s="104"/>
      <c r="L66" s="104"/>
      <c r="M66" s="81"/>
      <c r="N66" s="104"/>
      <c r="O66" s="104"/>
      <c r="P66" s="104"/>
      <c r="Q66" s="81"/>
      <c r="R66" s="104"/>
      <c r="S66" s="104"/>
      <c r="T66" s="104"/>
      <c r="U66" s="81"/>
      <c r="V66" s="104"/>
      <c r="W66" s="104"/>
      <c r="X66" s="104"/>
      <c r="Y66" s="81"/>
      <c r="Z66" s="104"/>
      <c r="AA66" s="104"/>
      <c r="AB66" s="104"/>
      <c r="AC66" s="81"/>
      <c r="AD66" s="104"/>
      <c r="AE66" s="104"/>
      <c r="AF66" s="104"/>
      <c r="AG66" s="81"/>
      <c r="AH66" s="81"/>
      <c r="AI66" s="81"/>
      <c r="AJ66" s="81"/>
      <c r="AK66" s="81"/>
      <c r="AL66" s="81"/>
    </row>
    <row r="67" spans="1:38" s="79" customFormat="1" ht="12.75">
      <c r="A67" s="81"/>
      <c r="B67" s="81"/>
      <c r="C67" s="81"/>
      <c r="D67" s="104"/>
      <c r="E67" s="104"/>
      <c r="F67" s="104"/>
      <c r="G67" s="104"/>
      <c r="H67" s="104"/>
      <c r="I67" s="104"/>
      <c r="J67" s="104"/>
      <c r="K67" s="104"/>
      <c r="L67" s="104"/>
      <c r="M67" s="81"/>
      <c r="N67" s="104"/>
      <c r="O67" s="104"/>
      <c r="P67" s="104"/>
      <c r="Q67" s="81"/>
      <c r="R67" s="104"/>
      <c r="S67" s="104"/>
      <c r="T67" s="104"/>
      <c r="U67" s="81"/>
      <c r="V67" s="104"/>
      <c r="W67" s="104"/>
      <c r="X67" s="104"/>
      <c r="Y67" s="81"/>
      <c r="Z67" s="104"/>
      <c r="AA67" s="104"/>
      <c r="AB67" s="104"/>
      <c r="AC67" s="81"/>
      <c r="AD67" s="104"/>
      <c r="AE67" s="104"/>
      <c r="AF67" s="104"/>
      <c r="AG67" s="81"/>
      <c r="AH67" s="81"/>
      <c r="AI67" s="81"/>
      <c r="AJ67" s="81"/>
      <c r="AK67" s="81"/>
      <c r="AL67" s="81"/>
    </row>
    <row r="68" spans="1:38" s="79" customFormat="1" ht="12.75">
      <c r="A68" s="81"/>
      <c r="B68" s="81"/>
      <c r="C68" s="81"/>
      <c r="D68" s="104"/>
      <c r="E68" s="104"/>
      <c r="F68" s="104"/>
      <c r="G68" s="104"/>
      <c r="H68" s="104"/>
      <c r="I68" s="104"/>
      <c r="J68" s="104"/>
      <c r="K68" s="104"/>
      <c r="L68" s="104"/>
      <c r="M68" s="81"/>
      <c r="N68" s="104"/>
      <c r="O68" s="104"/>
      <c r="P68" s="104"/>
      <c r="Q68" s="81"/>
      <c r="R68" s="104"/>
      <c r="S68" s="104"/>
      <c r="T68" s="104"/>
      <c r="U68" s="81"/>
      <c r="V68" s="104"/>
      <c r="W68" s="104"/>
      <c r="X68" s="104"/>
      <c r="Y68" s="81"/>
      <c r="Z68" s="104"/>
      <c r="AA68" s="104"/>
      <c r="AB68" s="104"/>
      <c r="AC68" s="81"/>
      <c r="AD68" s="104"/>
      <c r="AE68" s="104"/>
      <c r="AF68" s="104"/>
      <c r="AG68" s="81"/>
      <c r="AH68" s="81"/>
      <c r="AI68" s="81"/>
      <c r="AJ68" s="81"/>
      <c r="AK68" s="81"/>
      <c r="AL68" s="81"/>
    </row>
    <row r="69" spans="1:38" s="79" customFormat="1" ht="12.75">
      <c r="A69" s="81"/>
      <c r="B69" s="81"/>
      <c r="C69" s="81"/>
      <c r="D69" s="104"/>
      <c r="E69" s="104"/>
      <c r="F69" s="104"/>
      <c r="G69" s="104"/>
      <c r="H69" s="104"/>
      <c r="I69" s="104"/>
      <c r="J69" s="104"/>
      <c r="K69" s="104"/>
      <c r="L69" s="104"/>
      <c r="M69" s="81"/>
      <c r="N69" s="104"/>
      <c r="O69" s="104"/>
      <c r="P69" s="104"/>
      <c r="Q69" s="81"/>
      <c r="R69" s="104"/>
      <c r="S69" s="104"/>
      <c r="T69" s="104"/>
      <c r="U69" s="81"/>
      <c r="V69" s="104"/>
      <c r="W69" s="104"/>
      <c r="X69" s="104"/>
      <c r="Y69" s="81"/>
      <c r="Z69" s="104"/>
      <c r="AA69" s="104"/>
      <c r="AB69" s="104"/>
      <c r="AC69" s="81"/>
      <c r="AD69" s="104"/>
      <c r="AE69" s="104"/>
      <c r="AF69" s="104"/>
      <c r="AG69" s="81"/>
      <c r="AH69" s="81"/>
      <c r="AI69" s="81"/>
      <c r="AJ69" s="81"/>
      <c r="AK69" s="81"/>
      <c r="AL69" s="81"/>
    </row>
    <row r="70" spans="1:38" s="79" customFormat="1" ht="12.75">
      <c r="A70" s="81"/>
      <c r="B70" s="81"/>
      <c r="C70" s="81"/>
      <c r="D70" s="104"/>
      <c r="E70" s="104"/>
      <c r="F70" s="104"/>
      <c r="G70" s="104"/>
      <c r="H70" s="104"/>
      <c r="I70" s="104"/>
      <c r="J70" s="104"/>
      <c r="K70" s="104"/>
      <c r="L70" s="104"/>
      <c r="M70" s="81"/>
      <c r="N70" s="104"/>
      <c r="O70" s="104"/>
      <c r="P70" s="104"/>
      <c r="Q70" s="81"/>
      <c r="R70" s="104"/>
      <c r="S70" s="104"/>
      <c r="T70" s="104"/>
      <c r="U70" s="81"/>
      <c r="V70" s="104"/>
      <c r="W70" s="104"/>
      <c r="X70" s="104"/>
      <c r="Y70" s="81"/>
      <c r="Z70" s="104"/>
      <c r="AA70" s="104"/>
      <c r="AB70" s="104"/>
      <c r="AC70" s="81"/>
      <c r="AD70" s="104"/>
      <c r="AE70" s="104"/>
      <c r="AF70" s="104"/>
      <c r="AG70" s="81"/>
      <c r="AH70" s="81"/>
      <c r="AI70" s="81"/>
      <c r="AJ70" s="81"/>
      <c r="AK70" s="81"/>
      <c r="AL70" s="81"/>
    </row>
    <row r="71" spans="1:38" s="79" customFormat="1" ht="12.75">
      <c r="A71" s="81"/>
      <c r="B71" s="81"/>
      <c r="C71" s="81"/>
      <c r="D71" s="104"/>
      <c r="E71" s="104"/>
      <c r="F71" s="104"/>
      <c r="G71" s="104"/>
      <c r="H71" s="104"/>
      <c r="I71" s="104"/>
      <c r="J71" s="104"/>
      <c r="K71" s="104"/>
      <c r="L71" s="104"/>
      <c r="M71" s="81"/>
      <c r="N71" s="104"/>
      <c r="O71" s="104"/>
      <c r="P71" s="104"/>
      <c r="Q71" s="81"/>
      <c r="R71" s="104"/>
      <c r="S71" s="104"/>
      <c r="T71" s="104"/>
      <c r="U71" s="81"/>
      <c r="V71" s="104"/>
      <c r="W71" s="104"/>
      <c r="X71" s="104"/>
      <c r="Y71" s="81"/>
      <c r="Z71" s="104"/>
      <c r="AA71" s="104"/>
      <c r="AB71" s="104"/>
      <c r="AC71" s="81"/>
      <c r="AD71" s="104"/>
      <c r="AE71" s="104"/>
      <c r="AF71" s="104"/>
      <c r="AG71" s="81"/>
      <c r="AH71" s="81"/>
      <c r="AI71" s="81"/>
      <c r="AJ71" s="81"/>
      <c r="AK71" s="81"/>
      <c r="AL71" s="81"/>
    </row>
    <row r="72" spans="1:38" s="79" customFormat="1" ht="12.75">
      <c r="A72" s="81"/>
      <c r="B72" s="81"/>
      <c r="C72" s="81"/>
      <c r="D72" s="104"/>
      <c r="E72" s="104"/>
      <c r="F72" s="104"/>
      <c r="G72" s="104"/>
      <c r="H72" s="104"/>
      <c r="I72" s="104"/>
      <c r="J72" s="104"/>
      <c r="K72" s="104"/>
      <c r="L72" s="104"/>
      <c r="M72" s="81"/>
      <c r="N72" s="104"/>
      <c r="O72" s="104"/>
      <c r="P72" s="104"/>
      <c r="Q72" s="81"/>
      <c r="R72" s="104"/>
      <c r="S72" s="104"/>
      <c r="T72" s="104"/>
      <c r="U72" s="81"/>
      <c r="V72" s="104"/>
      <c r="W72" s="104"/>
      <c r="X72" s="104"/>
      <c r="Y72" s="81"/>
      <c r="Z72" s="104"/>
      <c r="AA72" s="104"/>
      <c r="AB72" s="104"/>
      <c r="AC72" s="81"/>
      <c r="AD72" s="104"/>
      <c r="AE72" s="104"/>
      <c r="AF72" s="104"/>
      <c r="AG72" s="81"/>
      <c r="AH72" s="81"/>
      <c r="AI72" s="81"/>
      <c r="AJ72" s="81"/>
      <c r="AK72" s="81"/>
      <c r="AL72" s="81"/>
    </row>
    <row r="73" spans="1:38" s="79" customFormat="1" ht="12.75">
      <c r="A73" s="81"/>
      <c r="B73" s="81"/>
      <c r="C73" s="81"/>
      <c r="D73" s="104"/>
      <c r="E73" s="104"/>
      <c r="F73" s="104"/>
      <c r="G73" s="104"/>
      <c r="H73" s="104"/>
      <c r="I73" s="104"/>
      <c r="J73" s="104"/>
      <c r="K73" s="104"/>
      <c r="L73" s="104"/>
      <c r="M73" s="81"/>
      <c r="N73" s="104"/>
      <c r="O73" s="104"/>
      <c r="P73" s="104"/>
      <c r="Q73" s="81"/>
      <c r="R73" s="104"/>
      <c r="S73" s="104"/>
      <c r="T73" s="104"/>
      <c r="U73" s="81"/>
      <c r="V73" s="104"/>
      <c r="W73" s="104"/>
      <c r="X73" s="104"/>
      <c r="Y73" s="81"/>
      <c r="Z73" s="104"/>
      <c r="AA73" s="104"/>
      <c r="AB73" s="104"/>
      <c r="AC73" s="81"/>
      <c r="AD73" s="104"/>
      <c r="AE73" s="104"/>
      <c r="AF73" s="104"/>
      <c r="AG73" s="81"/>
      <c r="AH73" s="81"/>
      <c r="AI73" s="81"/>
      <c r="AJ73" s="81"/>
      <c r="AK73" s="81"/>
      <c r="AL73" s="81"/>
    </row>
    <row r="74" spans="1:38" s="79" customFormat="1" ht="12.75">
      <c r="A74" s="81"/>
      <c r="B74" s="81"/>
      <c r="C74" s="81"/>
      <c r="D74" s="104"/>
      <c r="E74" s="104"/>
      <c r="F74" s="104"/>
      <c r="G74" s="104"/>
      <c r="H74" s="104"/>
      <c r="I74" s="104"/>
      <c r="J74" s="104"/>
      <c r="K74" s="104"/>
      <c r="L74" s="104"/>
      <c r="M74" s="81"/>
      <c r="N74" s="104"/>
      <c r="O74" s="104"/>
      <c r="P74" s="104"/>
      <c r="Q74" s="81"/>
      <c r="R74" s="104"/>
      <c r="S74" s="104"/>
      <c r="T74" s="104"/>
      <c r="U74" s="81"/>
      <c r="V74" s="104"/>
      <c r="W74" s="104"/>
      <c r="X74" s="104"/>
      <c r="Y74" s="81"/>
      <c r="Z74" s="104"/>
      <c r="AA74" s="104"/>
      <c r="AB74" s="104"/>
      <c r="AC74" s="81"/>
      <c r="AD74" s="104"/>
      <c r="AE74" s="104"/>
      <c r="AF74" s="104"/>
      <c r="AG74" s="81"/>
      <c r="AH74" s="81"/>
      <c r="AI74" s="81"/>
      <c r="AJ74" s="81"/>
      <c r="AK74" s="81"/>
      <c r="AL74" s="81"/>
    </row>
    <row r="75" spans="1:38" s="79" customFormat="1" ht="12.75">
      <c r="A75" s="81"/>
      <c r="B75" s="81"/>
      <c r="C75" s="81"/>
      <c r="D75" s="104"/>
      <c r="E75" s="104"/>
      <c r="F75" s="104"/>
      <c r="G75" s="104"/>
      <c r="H75" s="104"/>
      <c r="I75" s="104"/>
      <c r="J75" s="104"/>
      <c r="K75" s="104"/>
      <c r="L75" s="104"/>
      <c r="M75" s="81"/>
      <c r="N75" s="104"/>
      <c r="O75" s="104"/>
      <c r="P75" s="104"/>
      <c r="Q75" s="81"/>
      <c r="R75" s="104"/>
      <c r="S75" s="104"/>
      <c r="T75" s="104"/>
      <c r="U75" s="81"/>
      <c r="V75" s="104"/>
      <c r="W75" s="104"/>
      <c r="X75" s="104"/>
      <c r="Y75" s="81"/>
      <c r="Z75" s="104"/>
      <c r="AA75" s="104"/>
      <c r="AB75" s="104"/>
      <c r="AC75" s="81"/>
      <c r="AD75" s="104"/>
      <c r="AE75" s="104"/>
      <c r="AF75" s="104"/>
      <c r="AG75" s="81"/>
      <c r="AH75" s="81"/>
      <c r="AI75" s="81"/>
      <c r="AJ75" s="81"/>
      <c r="AK75" s="81"/>
      <c r="AL75" s="81"/>
    </row>
    <row r="76" spans="1:38" s="79" customFormat="1" ht="12.75">
      <c r="A76" s="81"/>
      <c r="B76" s="81"/>
      <c r="C76" s="81"/>
      <c r="D76" s="104"/>
      <c r="E76" s="104"/>
      <c r="F76" s="104"/>
      <c r="G76" s="104"/>
      <c r="H76" s="104"/>
      <c r="I76" s="104"/>
      <c r="J76" s="104"/>
      <c r="K76" s="104"/>
      <c r="L76" s="104"/>
      <c r="M76" s="81"/>
      <c r="N76" s="104"/>
      <c r="O76" s="104"/>
      <c r="P76" s="104"/>
      <c r="Q76" s="81"/>
      <c r="R76" s="104"/>
      <c r="S76" s="104"/>
      <c r="T76" s="104"/>
      <c r="U76" s="81"/>
      <c r="V76" s="104"/>
      <c r="W76" s="104"/>
      <c r="X76" s="104"/>
      <c r="Y76" s="81"/>
      <c r="Z76" s="104"/>
      <c r="AA76" s="104"/>
      <c r="AB76" s="104"/>
      <c r="AC76" s="81"/>
      <c r="AD76" s="104"/>
      <c r="AE76" s="104"/>
      <c r="AF76" s="104"/>
      <c r="AG76" s="81"/>
      <c r="AH76" s="81"/>
      <c r="AI76" s="81"/>
      <c r="AJ76" s="81"/>
      <c r="AK76" s="81"/>
      <c r="AL76" s="81"/>
    </row>
    <row r="77" spans="1:38" s="79" customFormat="1" ht="12.75">
      <c r="A77" s="81"/>
      <c r="B77" s="81"/>
      <c r="C77" s="81"/>
      <c r="D77" s="104"/>
      <c r="E77" s="104"/>
      <c r="F77" s="104"/>
      <c r="G77" s="104"/>
      <c r="H77" s="104"/>
      <c r="I77" s="104"/>
      <c r="J77" s="104"/>
      <c r="K77" s="104"/>
      <c r="L77" s="104"/>
      <c r="M77" s="81"/>
      <c r="N77" s="104"/>
      <c r="O77" s="104"/>
      <c r="P77" s="104"/>
      <c r="Q77" s="81"/>
      <c r="R77" s="104"/>
      <c r="S77" s="104"/>
      <c r="T77" s="104"/>
      <c r="U77" s="81"/>
      <c r="V77" s="104"/>
      <c r="W77" s="104"/>
      <c r="X77" s="104"/>
      <c r="Y77" s="81"/>
      <c r="Z77" s="104"/>
      <c r="AA77" s="104"/>
      <c r="AB77" s="104"/>
      <c r="AC77" s="81"/>
      <c r="AD77" s="104"/>
      <c r="AE77" s="104"/>
      <c r="AF77" s="104"/>
      <c r="AG77" s="81"/>
      <c r="AH77" s="81"/>
      <c r="AI77" s="81"/>
      <c r="AJ77" s="81"/>
      <c r="AK77" s="81"/>
      <c r="AL77" s="81"/>
    </row>
    <row r="78" spans="1:38" s="79" customFormat="1" ht="12.75">
      <c r="A78" s="81"/>
      <c r="B78" s="81"/>
      <c r="C78" s="81"/>
      <c r="D78" s="104"/>
      <c r="E78" s="104"/>
      <c r="F78" s="104"/>
      <c r="G78" s="104"/>
      <c r="H78" s="104"/>
      <c r="I78" s="104"/>
      <c r="J78" s="104"/>
      <c r="K78" s="104"/>
      <c r="L78" s="104"/>
      <c r="M78" s="81"/>
      <c r="N78" s="104"/>
      <c r="O78" s="104"/>
      <c r="P78" s="104"/>
      <c r="Q78" s="81"/>
      <c r="R78" s="104"/>
      <c r="S78" s="104"/>
      <c r="T78" s="104"/>
      <c r="U78" s="81"/>
      <c r="V78" s="104"/>
      <c r="W78" s="104"/>
      <c r="X78" s="104"/>
      <c r="Y78" s="81"/>
      <c r="Z78" s="104"/>
      <c r="AA78" s="104"/>
      <c r="AB78" s="104"/>
      <c r="AC78" s="81"/>
      <c r="AD78" s="104"/>
      <c r="AE78" s="104"/>
      <c r="AF78" s="104"/>
      <c r="AG78" s="81"/>
      <c r="AH78" s="81"/>
      <c r="AI78" s="81"/>
      <c r="AJ78" s="81"/>
      <c r="AK78" s="81"/>
      <c r="AL78" s="81"/>
    </row>
    <row r="79" spans="1:38" s="79" customFormat="1" ht="12.75">
      <c r="A79" s="81"/>
      <c r="B79" s="81"/>
      <c r="C79" s="81"/>
      <c r="D79" s="104"/>
      <c r="E79" s="104"/>
      <c r="F79" s="104"/>
      <c r="G79" s="104"/>
      <c r="H79" s="104"/>
      <c r="I79" s="104"/>
      <c r="J79" s="104"/>
      <c r="K79" s="104"/>
      <c r="L79" s="104"/>
      <c r="M79" s="81"/>
      <c r="N79" s="104"/>
      <c r="O79" s="104"/>
      <c r="P79" s="104"/>
      <c r="Q79" s="81"/>
      <c r="R79" s="104"/>
      <c r="S79" s="104"/>
      <c r="T79" s="104"/>
      <c r="U79" s="81"/>
      <c r="V79" s="104"/>
      <c r="W79" s="104"/>
      <c r="X79" s="104"/>
      <c r="Y79" s="81"/>
      <c r="Z79" s="104"/>
      <c r="AA79" s="104"/>
      <c r="AB79" s="104"/>
      <c r="AC79" s="81"/>
      <c r="AD79" s="104"/>
      <c r="AE79" s="104"/>
      <c r="AF79" s="104"/>
      <c r="AG79" s="81"/>
      <c r="AH79" s="81"/>
      <c r="AI79" s="81"/>
      <c r="AJ79" s="81"/>
      <c r="AK79" s="81"/>
      <c r="AL79" s="81"/>
    </row>
    <row r="80" spans="1:38" s="79" customFormat="1" ht="12.75">
      <c r="A80" s="81"/>
      <c r="B80" s="81"/>
      <c r="C80" s="81"/>
      <c r="D80" s="104"/>
      <c r="E80" s="104"/>
      <c r="F80" s="104"/>
      <c r="G80" s="104"/>
      <c r="H80" s="104"/>
      <c r="I80" s="104"/>
      <c r="J80" s="104"/>
      <c r="K80" s="104"/>
      <c r="L80" s="104"/>
      <c r="M80" s="81"/>
      <c r="N80" s="104"/>
      <c r="O80" s="104"/>
      <c r="P80" s="104"/>
      <c r="Q80" s="81"/>
      <c r="R80" s="104"/>
      <c r="S80" s="104"/>
      <c r="T80" s="104"/>
      <c r="U80" s="81"/>
      <c r="V80" s="104"/>
      <c r="W80" s="104"/>
      <c r="X80" s="104"/>
      <c r="Y80" s="81"/>
      <c r="Z80" s="104"/>
      <c r="AA80" s="104"/>
      <c r="AB80" s="104"/>
      <c r="AC80" s="81"/>
      <c r="AD80" s="104"/>
      <c r="AE80" s="104"/>
      <c r="AF80" s="104"/>
      <c r="AG80" s="81"/>
      <c r="AH80" s="81"/>
      <c r="AI80" s="81"/>
      <c r="AJ80" s="81"/>
      <c r="AK80" s="81"/>
      <c r="AL80" s="81"/>
    </row>
    <row r="81" spans="1:38" s="79" customFormat="1" ht="12.75">
      <c r="A81" s="81"/>
      <c r="B81" s="81"/>
      <c r="C81" s="81"/>
      <c r="D81" s="104"/>
      <c r="E81" s="104"/>
      <c r="F81" s="104"/>
      <c r="G81" s="104"/>
      <c r="H81" s="104"/>
      <c r="I81" s="104"/>
      <c r="J81" s="104"/>
      <c r="K81" s="104"/>
      <c r="L81" s="104"/>
      <c r="M81" s="81"/>
      <c r="N81" s="104"/>
      <c r="O81" s="104"/>
      <c r="P81" s="104"/>
      <c r="Q81" s="81"/>
      <c r="R81" s="104"/>
      <c r="S81" s="104"/>
      <c r="T81" s="104"/>
      <c r="U81" s="81"/>
      <c r="V81" s="104"/>
      <c r="W81" s="104"/>
      <c r="X81" s="104"/>
      <c r="Y81" s="81"/>
      <c r="Z81" s="104"/>
      <c r="AA81" s="104"/>
      <c r="AB81" s="104"/>
      <c r="AC81" s="81"/>
      <c r="AD81" s="104"/>
      <c r="AE81" s="104"/>
      <c r="AF81" s="104"/>
      <c r="AG81" s="81"/>
      <c r="AH81" s="81"/>
      <c r="AI81" s="81"/>
      <c r="AJ81" s="81"/>
      <c r="AK81" s="81"/>
      <c r="AL81" s="81"/>
    </row>
    <row r="82" spans="1:38" s="79" customFormat="1" ht="12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</row>
    <row r="83" spans="1:38" s="79" customFormat="1" ht="12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s="79" customFormat="1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G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34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98</v>
      </c>
      <c r="B9" s="65" t="s">
        <v>564</v>
      </c>
      <c r="C9" s="41" t="s">
        <v>565</v>
      </c>
      <c r="D9" s="82">
        <v>154318551</v>
      </c>
      <c r="E9" s="83">
        <v>87500000</v>
      </c>
      <c r="F9" s="84">
        <f>$D9+$E9</f>
        <v>241818551</v>
      </c>
      <c r="G9" s="82">
        <v>154318551</v>
      </c>
      <c r="H9" s="83">
        <v>87500000</v>
      </c>
      <c r="I9" s="85">
        <f>$G9+$H9</f>
        <v>241818551</v>
      </c>
      <c r="J9" s="82">
        <v>20344881</v>
      </c>
      <c r="K9" s="83">
        <v>12907117</v>
      </c>
      <c r="L9" s="83">
        <f>$J9+$K9</f>
        <v>33251998</v>
      </c>
      <c r="M9" s="42">
        <f>IF($F9=0,0,$L9/$F9)</f>
        <v>0.13750805247360862</v>
      </c>
      <c r="N9" s="110">
        <v>48355036</v>
      </c>
      <c r="O9" s="111">
        <v>11701411</v>
      </c>
      <c r="P9" s="112">
        <f>$N9+$O9</f>
        <v>60056447</v>
      </c>
      <c r="Q9" s="42">
        <f>IF($F9=0,0,$P9/$F9)</f>
        <v>0.2483533490364848</v>
      </c>
      <c r="R9" s="110">
        <v>25068697</v>
      </c>
      <c r="S9" s="112">
        <v>4169735</v>
      </c>
      <c r="T9" s="112">
        <f>$R9+$S9</f>
        <v>29238432</v>
      </c>
      <c r="U9" s="42">
        <f>IF($I9=0,0,$T9/$I9)</f>
        <v>0.12091062442930609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93768614</v>
      </c>
      <c r="AA9" s="83">
        <f>($K9+$O9)+$S9</f>
        <v>28778263</v>
      </c>
      <c r="AB9" s="83">
        <f>$Z9+$AA9</f>
        <v>122546877</v>
      </c>
      <c r="AC9" s="42">
        <f>IF($I9=0,0,$AB9/$I9)</f>
        <v>0.5067720259393995</v>
      </c>
      <c r="AD9" s="82">
        <v>19869271</v>
      </c>
      <c r="AE9" s="83">
        <v>137971</v>
      </c>
      <c r="AF9" s="83">
        <f>$AD9+$AE9</f>
        <v>20007242</v>
      </c>
      <c r="AG9" s="42">
        <f>IF($AJ9=0,0,$AK9/$AJ9)</f>
        <v>0.29395811849315523</v>
      </c>
      <c r="AH9" s="42">
        <f>IF($AF9=0,0,$T9/$AF9-1)</f>
        <v>0.4613924298011689</v>
      </c>
      <c r="AI9" s="14">
        <v>350719043</v>
      </c>
      <c r="AJ9" s="14">
        <v>350719043</v>
      </c>
      <c r="AK9" s="14">
        <v>103096710</v>
      </c>
      <c r="AL9" s="14"/>
    </row>
    <row r="10" spans="1:38" s="15" customFormat="1" ht="12.75">
      <c r="A10" s="31" t="s">
        <v>98</v>
      </c>
      <c r="B10" s="65" t="s">
        <v>68</v>
      </c>
      <c r="C10" s="41" t="s">
        <v>69</v>
      </c>
      <c r="D10" s="82">
        <v>811556501</v>
      </c>
      <c r="E10" s="83">
        <v>172031000</v>
      </c>
      <c r="F10" s="85">
        <f aca="true" t="shared" si="0" ref="F10:F37">$D10+$E10</f>
        <v>983587501</v>
      </c>
      <c r="G10" s="82">
        <v>710763184</v>
      </c>
      <c r="H10" s="83">
        <v>172031000</v>
      </c>
      <c r="I10" s="85">
        <f aca="true" t="shared" si="1" ref="I10:I37">$G10+$H10</f>
        <v>882794184</v>
      </c>
      <c r="J10" s="82">
        <v>158110650</v>
      </c>
      <c r="K10" s="83">
        <v>2481152</v>
      </c>
      <c r="L10" s="83">
        <f aca="true" t="shared" si="2" ref="L10:L37">$J10+$K10</f>
        <v>160591802</v>
      </c>
      <c r="M10" s="42">
        <f aca="true" t="shared" si="3" ref="M10:M37">IF($F10=0,0,$L10/$F10)</f>
        <v>0.16327149525256116</v>
      </c>
      <c r="N10" s="110">
        <v>154290131</v>
      </c>
      <c r="O10" s="111">
        <v>9370149</v>
      </c>
      <c r="P10" s="112">
        <f aca="true" t="shared" si="4" ref="P10:P37">$N10+$O10</f>
        <v>163660280</v>
      </c>
      <c r="Q10" s="42">
        <f aca="true" t="shared" si="5" ref="Q10:Q37">IF($F10=0,0,$P10/$F10)</f>
        <v>0.16639117499318445</v>
      </c>
      <c r="R10" s="110">
        <v>170988347</v>
      </c>
      <c r="S10" s="112">
        <v>5499137</v>
      </c>
      <c r="T10" s="112">
        <f aca="true" t="shared" si="6" ref="T10:T37">$R10+$S10</f>
        <v>176487484</v>
      </c>
      <c r="U10" s="42">
        <f aca="true" t="shared" si="7" ref="U10:U37">IF($I10=0,0,$T10/$I10)</f>
        <v>0.19991917391245523</v>
      </c>
      <c r="V10" s="110">
        <v>0</v>
      </c>
      <c r="W10" s="112">
        <v>0</v>
      </c>
      <c r="X10" s="112">
        <f aca="true" t="shared" si="8" ref="X10:X37">$V10+$W10</f>
        <v>0</v>
      </c>
      <c r="Y10" s="42">
        <f aca="true" t="shared" si="9" ref="Y10:Y37">IF($I10=0,0,$X10/$I10)</f>
        <v>0</v>
      </c>
      <c r="Z10" s="82">
        <f aca="true" t="shared" si="10" ref="Z10:Z37">($J10+$N10)+$R10</f>
        <v>483389128</v>
      </c>
      <c r="AA10" s="83">
        <f aca="true" t="shared" si="11" ref="AA10:AA37">($K10+$O10)+$S10</f>
        <v>17350438</v>
      </c>
      <c r="AB10" s="83">
        <f aca="true" t="shared" si="12" ref="AB10:AB37">$Z10+$AA10</f>
        <v>500739566</v>
      </c>
      <c r="AC10" s="42">
        <f aca="true" t="shared" si="13" ref="AC10:AC37">IF($I10=0,0,$AB10/$I10)</f>
        <v>0.5672211882175245</v>
      </c>
      <c r="AD10" s="82">
        <v>152886775</v>
      </c>
      <c r="AE10" s="83">
        <v>17674536</v>
      </c>
      <c r="AF10" s="83">
        <f aca="true" t="shared" si="14" ref="AF10:AF37">$AD10+$AE10</f>
        <v>170561311</v>
      </c>
      <c r="AG10" s="42">
        <f aca="true" t="shared" si="15" ref="AG10:AG37">IF($AJ10=0,0,$AK10/$AJ10)</f>
        <v>0.4960374044471085</v>
      </c>
      <c r="AH10" s="42">
        <f aca="true" t="shared" si="16" ref="AH10:AH37">IF($AF10=0,0,$T10/$AF10-1)</f>
        <v>0.034745118721560386</v>
      </c>
      <c r="AI10" s="14">
        <v>1030880630</v>
      </c>
      <c r="AJ10" s="14">
        <v>1030880630</v>
      </c>
      <c r="AK10" s="14">
        <v>511355352</v>
      </c>
      <c r="AL10" s="14"/>
    </row>
    <row r="11" spans="1:38" s="15" customFormat="1" ht="12.75">
      <c r="A11" s="31" t="s">
        <v>98</v>
      </c>
      <c r="B11" s="65" t="s">
        <v>84</v>
      </c>
      <c r="C11" s="41" t="s">
        <v>85</v>
      </c>
      <c r="D11" s="82">
        <v>1943353194</v>
      </c>
      <c r="E11" s="83">
        <v>387565985</v>
      </c>
      <c r="F11" s="84">
        <f t="shared" si="0"/>
        <v>2330919179</v>
      </c>
      <c r="G11" s="82">
        <v>1943353194</v>
      </c>
      <c r="H11" s="83">
        <v>387565985</v>
      </c>
      <c r="I11" s="85">
        <f t="shared" si="1"/>
        <v>2330919179</v>
      </c>
      <c r="J11" s="82">
        <v>530485979</v>
      </c>
      <c r="K11" s="83">
        <v>34706904</v>
      </c>
      <c r="L11" s="83">
        <f t="shared" si="2"/>
        <v>565192883</v>
      </c>
      <c r="M11" s="42">
        <f t="shared" si="3"/>
        <v>0.24247639647569263</v>
      </c>
      <c r="N11" s="110">
        <v>470825383</v>
      </c>
      <c r="O11" s="111">
        <v>43764475</v>
      </c>
      <c r="P11" s="112">
        <f t="shared" si="4"/>
        <v>514589858</v>
      </c>
      <c r="Q11" s="42">
        <f t="shared" si="5"/>
        <v>0.22076692432586484</v>
      </c>
      <c r="R11" s="110">
        <v>541537256</v>
      </c>
      <c r="S11" s="112">
        <v>37430657</v>
      </c>
      <c r="T11" s="112">
        <f t="shared" si="6"/>
        <v>578967913</v>
      </c>
      <c r="U11" s="42">
        <f t="shared" si="7"/>
        <v>0.24838609515769916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1542848618</v>
      </c>
      <c r="AA11" s="83">
        <f t="shared" si="11"/>
        <v>115902036</v>
      </c>
      <c r="AB11" s="83">
        <f t="shared" si="12"/>
        <v>1658750654</v>
      </c>
      <c r="AC11" s="42">
        <f t="shared" si="13"/>
        <v>0.7116294159592567</v>
      </c>
      <c r="AD11" s="82">
        <v>457320892</v>
      </c>
      <c r="AE11" s="83">
        <v>50487703</v>
      </c>
      <c r="AF11" s="83">
        <f t="shared" si="14"/>
        <v>507808595</v>
      </c>
      <c r="AG11" s="42">
        <f t="shared" si="15"/>
        <v>0.8561140928620183</v>
      </c>
      <c r="AH11" s="42">
        <f t="shared" si="16"/>
        <v>0.14013019610272637</v>
      </c>
      <c r="AI11" s="14">
        <v>1958287136</v>
      </c>
      <c r="AJ11" s="14">
        <v>1958287136</v>
      </c>
      <c r="AK11" s="14">
        <v>1676517215</v>
      </c>
      <c r="AL11" s="14"/>
    </row>
    <row r="12" spans="1:38" s="15" customFormat="1" ht="12.75">
      <c r="A12" s="31" t="s">
        <v>98</v>
      </c>
      <c r="B12" s="65" t="s">
        <v>566</v>
      </c>
      <c r="C12" s="41" t="s">
        <v>567</v>
      </c>
      <c r="D12" s="82">
        <v>81527706</v>
      </c>
      <c r="E12" s="83">
        <v>19928617</v>
      </c>
      <c r="F12" s="84">
        <f t="shared" si="0"/>
        <v>101456323</v>
      </c>
      <c r="G12" s="82">
        <v>90062849</v>
      </c>
      <c r="H12" s="83">
        <v>19928617</v>
      </c>
      <c r="I12" s="85">
        <f t="shared" si="1"/>
        <v>109991466</v>
      </c>
      <c r="J12" s="82">
        <v>22554836</v>
      </c>
      <c r="K12" s="83">
        <v>687868</v>
      </c>
      <c r="L12" s="83">
        <f t="shared" si="2"/>
        <v>23242704</v>
      </c>
      <c r="M12" s="42">
        <f t="shared" si="3"/>
        <v>0.22909073887883755</v>
      </c>
      <c r="N12" s="110">
        <v>18377340</v>
      </c>
      <c r="O12" s="111">
        <v>2378676</v>
      </c>
      <c r="P12" s="112">
        <f t="shared" si="4"/>
        <v>20756016</v>
      </c>
      <c r="Q12" s="42">
        <f t="shared" si="5"/>
        <v>0.20458080271645562</v>
      </c>
      <c r="R12" s="110">
        <v>17326338</v>
      </c>
      <c r="S12" s="112">
        <v>3767188</v>
      </c>
      <c r="T12" s="112">
        <f t="shared" si="6"/>
        <v>21093526</v>
      </c>
      <c r="U12" s="42">
        <f t="shared" si="7"/>
        <v>0.19177420546426757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58258514</v>
      </c>
      <c r="AA12" s="83">
        <f t="shared" si="11"/>
        <v>6833732</v>
      </c>
      <c r="AB12" s="83">
        <f t="shared" si="12"/>
        <v>65092246</v>
      </c>
      <c r="AC12" s="42">
        <f t="shared" si="13"/>
        <v>0.5917936033328258</v>
      </c>
      <c r="AD12" s="82">
        <v>17868290</v>
      </c>
      <c r="AE12" s="83">
        <v>0</v>
      </c>
      <c r="AF12" s="83">
        <f t="shared" si="14"/>
        <v>17868290</v>
      </c>
      <c r="AG12" s="42">
        <f t="shared" si="15"/>
        <v>0.6184126035851335</v>
      </c>
      <c r="AH12" s="42">
        <f t="shared" si="16"/>
        <v>0.18050054034269647</v>
      </c>
      <c r="AI12" s="14">
        <v>77045443</v>
      </c>
      <c r="AJ12" s="14">
        <v>77045443</v>
      </c>
      <c r="AK12" s="14">
        <v>47645873</v>
      </c>
      <c r="AL12" s="14"/>
    </row>
    <row r="13" spans="1:38" s="15" customFormat="1" ht="12.75">
      <c r="A13" s="31" t="s">
        <v>98</v>
      </c>
      <c r="B13" s="65" t="s">
        <v>568</v>
      </c>
      <c r="C13" s="41" t="s">
        <v>569</v>
      </c>
      <c r="D13" s="82">
        <v>339539905</v>
      </c>
      <c r="E13" s="83">
        <v>115634474</v>
      </c>
      <c r="F13" s="84">
        <f t="shared" si="0"/>
        <v>455174379</v>
      </c>
      <c r="G13" s="82">
        <v>339539905</v>
      </c>
      <c r="H13" s="83">
        <v>115634474</v>
      </c>
      <c r="I13" s="85">
        <f t="shared" si="1"/>
        <v>455174379</v>
      </c>
      <c r="J13" s="82">
        <v>42151436</v>
      </c>
      <c r="K13" s="83">
        <v>4473388</v>
      </c>
      <c r="L13" s="83">
        <f t="shared" si="2"/>
        <v>46624824</v>
      </c>
      <c r="M13" s="42">
        <f t="shared" si="3"/>
        <v>0.10243288320057224</v>
      </c>
      <c r="N13" s="110">
        <v>59795939</v>
      </c>
      <c r="O13" s="111">
        <v>12440341</v>
      </c>
      <c r="P13" s="112">
        <f t="shared" si="4"/>
        <v>72236280</v>
      </c>
      <c r="Q13" s="42">
        <f t="shared" si="5"/>
        <v>0.15870023299356223</v>
      </c>
      <c r="R13" s="110">
        <v>117890005</v>
      </c>
      <c r="S13" s="112">
        <v>3632853</v>
      </c>
      <c r="T13" s="112">
        <f t="shared" si="6"/>
        <v>121522858</v>
      </c>
      <c r="U13" s="42">
        <f t="shared" si="7"/>
        <v>0.2669808838251856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219837380</v>
      </c>
      <c r="AA13" s="83">
        <f t="shared" si="11"/>
        <v>20546582</v>
      </c>
      <c r="AB13" s="83">
        <f t="shared" si="12"/>
        <v>240383962</v>
      </c>
      <c r="AC13" s="42">
        <f t="shared" si="13"/>
        <v>0.5281140000193201</v>
      </c>
      <c r="AD13" s="82">
        <v>47355465</v>
      </c>
      <c r="AE13" s="83">
        <v>7445659</v>
      </c>
      <c r="AF13" s="83">
        <f t="shared" si="14"/>
        <v>54801124</v>
      </c>
      <c r="AG13" s="42">
        <f t="shared" si="15"/>
        <v>0.4713551471089288</v>
      </c>
      <c r="AH13" s="42">
        <f t="shared" si="16"/>
        <v>1.2175249179195666</v>
      </c>
      <c r="AI13" s="14">
        <v>446382878</v>
      </c>
      <c r="AJ13" s="14">
        <v>437916213</v>
      </c>
      <c r="AK13" s="14">
        <v>206414061</v>
      </c>
      <c r="AL13" s="14"/>
    </row>
    <row r="14" spans="1:38" s="15" customFormat="1" ht="12.75">
      <c r="A14" s="31" t="s">
        <v>117</v>
      </c>
      <c r="B14" s="65" t="s">
        <v>570</v>
      </c>
      <c r="C14" s="41" t="s">
        <v>571</v>
      </c>
      <c r="D14" s="82">
        <v>173760674</v>
      </c>
      <c r="E14" s="83">
        <v>161712000</v>
      </c>
      <c r="F14" s="84">
        <f t="shared" si="0"/>
        <v>335472674</v>
      </c>
      <c r="G14" s="82">
        <v>391950887</v>
      </c>
      <c r="H14" s="83">
        <v>7093800</v>
      </c>
      <c r="I14" s="85">
        <f t="shared" si="1"/>
        <v>399044687</v>
      </c>
      <c r="J14" s="82">
        <v>49643467</v>
      </c>
      <c r="K14" s="83">
        <v>222830</v>
      </c>
      <c r="L14" s="83">
        <f t="shared" si="2"/>
        <v>49866297</v>
      </c>
      <c r="M14" s="42">
        <f t="shared" si="3"/>
        <v>0.14864488485878882</v>
      </c>
      <c r="N14" s="110">
        <v>58059674</v>
      </c>
      <c r="O14" s="111">
        <v>290736</v>
      </c>
      <c r="P14" s="112">
        <f t="shared" si="4"/>
        <v>58350410</v>
      </c>
      <c r="Q14" s="42">
        <f t="shared" si="5"/>
        <v>0.17393491190880125</v>
      </c>
      <c r="R14" s="110">
        <v>58065797</v>
      </c>
      <c r="S14" s="112">
        <v>351501</v>
      </c>
      <c r="T14" s="112">
        <f t="shared" si="6"/>
        <v>58417298</v>
      </c>
      <c r="U14" s="42">
        <f t="shared" si="7"/>
        <v>0.14639287253560151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165768938</v>
      </c>
      <c r="AA14" s="83">
        <f t="shared" si="11"/>
        <v>865067</v>
      </c>
      <c r="AB14" s="83">
        <f t="shared" si="12"/>
        <v>166634005</v>
      </c>
      <c r="AC14" s="42">
        <f t="shared" si="13"/>
        <v>0.4175823170400963</v>
      </c>
      <c r="AD14" s="82">
        <v>44599205</v>
      </c>
      <c r="AE14" s="83">
        <v>1264072</v>
      </c>
      <c r="AF14" s="83">
        <f t="shared" si="14"/>
        <v>45863277</v>
      </c>
      <c r="AG14" s="42">
        <f t="shared" si="15"/>
        <v>0.2511005646998051</v>
      </c>
      <c r="AH14" s="42">
        <f t="shared" si="16"/>
        <v>0.27372708234520626</v>
      </c>
      <c r="AI14" s="14">
        <v>391858000</v>
      </c>
      <c r="AJ14" s="14">
        <v>530879057</v>
      </c>
      <c r="AK14" s="14">
        <v>133304031</v>
      </c>
      <c r="AL14" s="14"/>
    </row>
    <row r="15" spans="1:38" s="61" customFormat="1" ht="12.75">
      <c r="A15" s="66"/>
      <c r="B15" s="67" t="s">
        <v>572</v>
      </c>
      <c r="C15" s="34"/>
      <c r="D15" s="86">
        <f>SUM(D9:D14)</f>
        <v>3504056531</v>
      </c>
      <c r="E15" s="87">
        <f>SUM(E9:E14)</f>
        <v>944372076</v>
      </c>
      <c r="F15" s="95">
        <f t="shared" si="0"/>
        <v>4448428607</v>
      </c>
      <c r="G15" s="86">
        <f>SUM(G9:G14)</f>
        <v>3629988570</v>
      </c>
      <c r="H15" s="87">
        <f>SUM(H9:H14)</f>
        <v>789753876</v>
      </c>
      <c r="I15" s="88">
        <f t="shared" si="1"/>
        <v>4419742446</v>
      </c>
      <c r="J15" s="86">
        <f>SUM(J9:J14)</f>
        <v>823291249</v>
      </c>
      <c r="K15" s="87">
        <f>SUM(K9:K14)</f>
        <v>55479259</v>
      </c>
      <c r="L15" s="87">
        <f t="shared" si="2"/>
        <v>878770508</v>
      </c>
      <c r="M15" s="46">
        <f t="shared" si="3"/>
        <v>0.1975462765924075</v>
      </c>
      <c r="N15" s="116">
        <f>SUM(N9:N14)</f>
        <v>809703503</v>
      </c>
      <c r="O15" s="117">
        <f>SUM(O9:O14)</f>
        <v>79945788</v>
      </c>
      <c r="P15" s="118">
        <f t="shared" si="4"/>
        <v>889649291</v>
      </c>
      <c r="Q15" s="46">
        <f t="shared" si="5"/>
        <v>0.1999918105013661</v>
      </c>
      <c r="R15" s="116">
        <f>SUM(R9:R14)</f>
        <v>930876440</v>
      </c>
      <c r="S15" s="118">
        <f>SUM(S9:S14)</f>
        <v>54851071</v>
      </c>
      <c r="T15" s="118">
        <f t="shared" si="6"/>
        <v>985727511</v>
      </c>
      <c r="U15" s="46">
        <f t="shared" si="7"/>
        <v>0.2230282698694611</v>
      </c>
      <c r="V15" s="116">
        <f>SUM(V9:V14)</f>
        <v>0</v>
      </c>
      <c r="W15" s="118">
        <f>SUM(W9:W14)</f>
        <v>0</v>
      </c>
      <c r="X15" s="118">
        <f t="shared" si="8"/>
        <v>0</v>
      </c>
      <c r="Y15" s="46">
        <f t="shared" si="9"/>
        <v>0</v>
      </c>
      <c r="Z15" s="86">
        <f t="shared" si="10"/>
        <v>2563871192</v>
      </c>
      <c r="AA15" s="87">
        <f t="shared" si="11"/>
        <v>190276118</v>
      </c>
      <c r="AB15" s="87">
        <f t="shared" si="12"/>
        <v>2754147310</v>
      </c>
      <c r="AC15" s="46">
        <f t="shared" si="13"/>
        <v>0.6231465619659775</v>
      </c>
      <c r="AD15" s="86">
        <f>SUM(AD9:AD14)</f>
        <v>739899898</v>
      </c>
      <c r="AE15" s="87">
        <f>SUM(AE9:AE14)</f>
        <v>77009941</v>
      </c>
      <c r="AF15" s="87">
        <f t="shared" si="14"/>
        <v>816909839</v>
      </c>
      <c r="AG15" s="46">
        <f t="shared" si="15"/>
        <v>0.610693032926636</v>
      </c>
      <c r="AH15" s="46">
        <f t="shared" si="16"/>
        <v>0.20665398302296611</v>
      </c>
      <c r="AI15" s="68">
        <f>SUM(AI9:AI14)</f>
        <v>4255173130</v>
      </c>
      <c r="AJ15" s="68">
        <f>SUM(AJ9:AJ14)</f>
        <v>4385727522</v>
      </c>
      <c r="AK15" s="68">
        <f>SUM(AK9:AK14)</f>
        <v>2678333242</v>
      </c>
      <c r="AL15" s="68"/>
    </row>
    <row r="16" spans="1:38" s="15" customFormat="1" ht="12.75">
      <c r="A16" s="31" t="s">
        <v>98</v>
      </c>
      <c r="B16" s="65" t="s">
        <v>573</v>
      </c>
      <c r="C16" s="41" t="s">
        <v>574</v>
      </c>
      <c r="D16" s="82">
        <v>54315000</v>
      </c>
      <c r="E16" s="83">
        <v>0</v>
      </c>
      <c r="F16" s="84">
        <f t="shared" si="0"/>
        <v>54315000</v>
      </c>
      <c r="G16" s="82">
        <v>54315000</v>
      </c>
      <c r="H16" s="83">
        <v>0</v>
      </c>
      <c r="I16" s="85">
        <f t="shared" si="1"/>
        <v>54315000</v>
      </c>
      <c r="J16" s="82">
        <v>7052376</v>
      </c>
      <c r="K16" s="83">
        <v>1506868</v>
      </c>
      <c r="L16" s="83">
        <f t="shared" si="2"/>
        <v>8559244</v>
      </c>
      <c r="M16" s="42">
        <f t="shared" si="3"/>
        <v>0.15758527110374665</v>
      </c>
      <c r="N16" s="110">
        <v>10281627</v>
      </c>
      <c r="O16" s="111">
        <v>1259126</v>
      </c>
      <c r="P16" s="112">
        <f t="shared" si="4"/>
        <v>11540753</v>
      </c>
      <c r="Q16" s="42">
        <f t="shared" si="5"/>
        <v>0.2124781920279849</v>
      </c>
      <c r="R16" s="110">
        <v>9348714</v>
      </c>
      <c r="S16" s="112">
        <v>3686480</v>
      </c>
      <c r="T16" s="112">
        <f t="shared" si="6"/>
        <v>13035194</v>
      </c>
      <c r="U16" s="42">
        <f t="shared" si="7"/>
        <v>0.23999252508515143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26682717</v>
      </c>
      <c r="AA16" s="83">
        <f t="shared" si="11"/>
        <v>6452474</v>
      </c>
      <c r="AB16" s="83">
        <f t="shared" si="12"/>
        <v>33135191</v>
      </c>
      <c r="AC16" s="42">
        <f t="shared" si="13"/>
        <v>0.610055988216883</v>
      </c>
      <c r="AD16" s="82">
        <v>9751777</v>
      </c>
      <c r="AE16" s="83">
        <v>3063764</v>
      </c>
      <c r="AF16" s="83">
        <f t="shared" si="14"/>
        <v>12815541</v>
      </c>
      <c r="AG16" s="42">
        <f t="shared" si="15"/>
        <v>0.40663432369901065</v>
      </c>
      <c r="AH16" s="42">
        <f t="shared" si="16"/>
        <v>0.01713958076369937</v>
      </c>
      <c r="AI16" s="14">
        <v>83056695</v>
      </c>
      <c r="AJ16" s="14">
        <v>83056695</v>
      </c>
      <c r="AK16" s="14">
        <v>33773703</v>
      </c>
      <c r="AL16" s="14"/>
    </row>
    <row r="17" spans="1:38" s="15" customFormat="1" ht="12.75">
      <c r="A17" s="31" t="s">
        <v>98</v>
      </c>
      <c r="B17" s="65" t="s">
        <v>575</v>
      </c>
      <c r="C17" s="41" t="s">
        <v>576</v>
      </c>
      <c r="D17" s="82">
        <v>95144738</v>
      </c>
      <c r="E17" s="83">
        <v>20968000</v>
      </c>
      <c r="F17" s="84">
        <f t="shared" si="0"/>
        <v>116112738</v>
      </c>
      <c r="G17" s="82">
        <v>95144738</v>
      </c>
      <c r="H17" s="83">
        <v>20968000</v>
      </c>
      <c r="I17" s="85">
        <f t="shared" si="1"/>
        <v>116112738</v>
      </c>
      <c r="J17" s="82">
        <v>34474339</v>
      </c>
      <c r="K17" s="83">
        <v>1264066</v>
      </c>
      <c r="L17" s="83">
        <f t="shared" si="2"/>
        <v>35738405</v>
      </c>
      <c r="M17" s="42">
        <f t="shared" si="3"/>
        <v>0.30779056299576707</v>
      </c>
      <c r="N17" s="110">
        <v>26711597</v>
      </c>
      <c r="O17" s="111">
        <v>651048</v>
      </c>
      <c r="P17" s="112">
        <f t="shared" si="4"/>
        <v>27362645</v>
      </c>
      <c r="Q17" s="42">
        <f t="shared" si="5"/>
        <v>0.23565584165279094</v>
      </c>
      <c r="R17" s="110">
        <v>24197239</v>
      </c>
      <c r="S17" s="112">
        <v>0</v>
      </c>
      <c r="T17" s="112">
        <f t="shared" si="6"/>
        <v>24197239</v>
      </c>
      <c r="U17" s="42">
        <f t="shared" si="7"/>
        <v>0.20839435377021254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85383175</v>
      </c>
      <c r="AA17" s="83">
        <f t="shared" si="11"/>
        <v>1915114</v>
      </c>
      <c r="AB17" s="83">
        <f t="shared" si="12"/>
        <v>87298289</v>
      </c>
      <c r="AC17" s="42">
        <f t="shared" si="13"/>
        <v>0.7518407584187705</v>
      </c>
      <c r="AD17" s="82">
        <v>20113461</v>
      </c>
      <c r="AE17" s="83">
        <v>1747809</v>
      </c>
      <c r="AF17" s="83">
        <f t="shared" si="14"/>
        <v>21861270</v>
      </c>
      <c r="AG17" s="42">
        <f t="shared" si="15"/>
        <v>0.4613932295761592</v>
      </c>
      <c r="AH17" s="42">
        <f t="shared" si="16"/>
        <v>0.10685422210146078</v>
      </c>
      <c r="AI17" s="14">
        <v>162030383</v>
      </c>
      <c r="AJ17" s="14">
        <v>162008203</v>
      </c>
      <c r="AK17" s="14">
        <v>74749488</v>
      </c>
      <c r="AL17" s="14"/>
    </row>
    <row r="18" spans="1:38" s="15" customFormat="1" ht="12.75">
      <c r="A18" s="31" t="s">
        <v>98</v>
      </c>
      <c r="B18" s="65" t="s">
        <v>577</v>
      </c>
      <c r="C18" s="41" t="s">
        <v>578</v>
      </c>
      <c r="D18" s="82">
        <v>422236000</v>
      </c>
      <c r="E18" s="83">
        <v>39380000</v>
      </c>
      <c r="F18" s="84">
        <f t="shared" si="0"/>
        <v>461616000</v>
      </c>
      <c r="G18" s="82">
        <v>422236000</v>
      </c>
      <c r="H18" s="83">
        <v>39380000</v>
      </c>
      <c r="I18" s="85">
        <f t="shared" si="1"/>
        <v>461616000</v>
      </c>
      <c r="J18" s="82">
        <v>63648105</v>
      </c>
      <c r="K18" s="83">
        <v>6619109</v>
      </c>
      <c r="L18" s="83">
        <f t="shared" si="2"/>
        <v>70267214</v>
      </c>
      <c r="M18" s="42">
        <f t="shared" si="3"/>
        <v>0.15222005736369623</v>
      </c>
      <c r="N18" s="110">
        <v>77566014</v>
      </c>
      <c r="O18" s="111">
        <v>7979973</v>
      </c>
      <c r="P18" s="112">
        <f t="shared" si="4"/>
        <v>85545987</v>
      </c>
      <c r="Q18" s="42">
        <f t="shared" si="5"/>
        <v>0.18531850499116148</v>
      </c>
      <c r="R18" s="110">
        <v>86380337</v>
      </c>
      <c r="S18" s="112">
        <v>3156579</v>
      </c>
      <c r="T18" s="112">
        <f t="shared" si="6"/>
        <v>89536916</v>
      </c>
      <c r="U18" s="42">
        <f t="shared" si="7"/>
        <v>0.1939640653703511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227594456</v>
      </c>
      <c r="AA18" s="83">
        <f t="shared" si="11"/>
        <v>17755661</v>
      </c>
      <c r="AB18" s="83">
        <f t="shared" si="12"/>
        <v>245350117</v>
      </c>
      <c r="AC18" s="42">
        <f t="shared" si="13"/>
        <v>0.5315026277252088</v>
      </c>
      <c r="AD18" s="82">
        <v>62457154</v>
      </c>
      <c r="AE18" s="83">
        <v>-2207448</v>
      </c>
      <c r="AF18" s="83">
        <f t="shared" si="14"/>
        <v>60249706</v>
      </c>
      <c r="AG18" s="42">
        <f t="shared" si="15"/>
        <v>0.4254090710755751</v>
      </c>
      <c r="AH18" s="42">
        <f t="shared" si="16"/>
        <v>0.4860971437769339</v>
      </c>
      <c r="AI18" s="14">
        <v>459970205</v>
      </c>
      <c r="AJ18" s="14">
        <v>514377238</v>
      </c>
      <c r="AK18" s="14">
        <v>218820743</v>
      </c>
      <c r="AL18" s="14"/>
    </row>
    <row r="19" spans="1:38" s="15" customFormat="1" ht="12.75">
      <c r="A19" s="31" t="s">
        <v>98</v>
      </c>
      <c r="B19" s="65" t="s">
        <v>579</v>
      </c>
      <c r="C19" s="41" t="s">
        <v>580</v>
      </c>
      <c r="D19" s="82">
        <v>250546000</v>
      </c>
      <c r="E19" s="83">
        <v>62585000</v>
      </c>
      <c r="F19" s="84">
        <f t="shared" si="0"/>
        <v>313131000</v>
      </c>
      <c r="G19" s="82">
        <v>250546000</v>
      </c>
      <c r="H19" s="83">
        <v>62585000</v>
      </c>
      <c r="I19" s="85">
        <f t="shared" si="1"/>
        <v>313131000</v>
      </c>
      <c r="J19" s="82">
        <v>46091584</v>
      </c>
      <c r="K19" s="83">
        <v>0</v>
      </c>
      <c r="L19" s="83">
        <f t="shared" si="2"/>
        <v>46091584</v>
      </c>
      <c r="M19" s="42">
        <f t="shared" si="3"/>
        <v>0.14719585093778642</v>
      </c>
      <c r="N19" s="110">
        <v>39632482</v>
      </c>
      <c r="O19" s="111">
        <v>1146757</v>
      </c>
      <c r="P19" s="112">
        <f t="shared" si="4"/>
        <v>40779239</v>
      </c>
      <c r="Q19" s="42">
        <f t="shared" si="5"/>
        <v>0.13023060316608703</v>
      </c>
      <c r="R19" s="110">
        <v>41754543</v>
      </c>
      <c r="S19" s="112">
        <v>6333462</v>
      </c>
      <c r="T19" s="112">
        <f t="shared" si="6"/>
        <v>48088005</v>
      </c>
      <c r="U19" s="42">
        <f t="shared" si="7"/>
        <v>0.153571524377976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127478609</v>
      </c>
      <c r="AA19" s="83">
        <f t="shared" si="11"/>
        <v>7480219</v>
      </c>
      <c r="AB19" s="83">
        <f t="shared" si="12"/>
        <v>134958828</v>
      </c>
      <c r="AC19" s="42">
        <f t="shared" si="13"/>
        <v>0.43099797848184945</v>
      </c>
      <c r="AD19" s="82">
        <v>38370242</v>
      </c>
      <c r="AE19" s="83">
        <v>7189797</v>
      </c>
      <c r="AF19" s="83">
        <f t="shared" si="14"/>
        <v>45560039</v>
      </c>
      <c r="AG19" s="42">
        <f t="shared" si="15"/>
        <v>0.650732777849375</v>
      </c>
      <c r="AH19" s="42">
        <f t="shared" si="16"/>
        <v>0.05548647576882004</v>
      </c>
      <c r="AI19" s="14">
        <v>194164000</v>
      </c>
      <c r="AJ19" s="14">
        <v>201746000</v>
      </c>
      <c r="AK19" s="14">
        <v>131282735</v>
      </c>
      <c r="AL19" s="14"/>
    </row>
    <row r="20" spans="1:38" s="15" customFormat="1" ht="12.75">
      <c r="A20" s="31" t="s">
        <v>98</v>
      </c>
      <c r="B20" s="65" t="s">
        <v>581</v>
      </c>
      <c r="C20" s="41" t="s">
        <v>582</v>
      </c>
      <c r="D20" s="82">
        <v>123274886</v>
      </c>
      <c r="E20" s="83">
        <v>32350500</v>
      </c>
      <c r="F20" s="84">
        <f t="shared" si="0"/>
        <v>155625386</v>
      </c>
      <c r="G20" s="82">
        <v>123274886</v>
      </c>
      <c r="H20" s="83">
        <v>32350500</v>
      </c>
      <c r="I20" s="85">
        <f t="shared" si="1"/>
        <v>155625386</v>
      </c>
      <c r="J20" s="82">
        <v>23741272</v>
      </c>
      <c r="K20" s="83">
        <v>1853647</v>
      </c>
      <c r="L20" s="83">
        <f t="shared" si="2"/>
        <v>25594919</v>
      </c>
      <c r="M20" s="42">
        <f t="shared" si="3"/>
        <v>0.1644649350460085</v>
      </c>
      <c r="N20" s="110">
        <v>28011489</v>
      </c>
      <c r="O20" s="111">
        <v>3888456</v>
      </c>
      <c r="P20" s="112">
        <f t="shared" si="4"/>
        <v>31899945</v>
      </c>
      <c r="Q20" s="42">
        <f t="shared" si="5"/>
        <v>0.20497905785114004</v>
      </c>
      <c r="R20" s="110">
        <v>0</v>
      </c>
      <c r="S20" s="112">
        <v>0</v>
      </c>
      <c r="T20" s="112">
        <f t="shared" si="6"/>
        <v>0</v>
      </c>
      <c r="U20" s="42">
        <f t="shared" si="7"/>
        <v>0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51752761</v>
      </c>
      <c r="AA20" s="83">
        <f t="shared" si="11"/>
        <v>5742103</v>
      </c>
      <c r="AB20" s="83">
        <f t="shared" si="12"/>
        <v>57494864</v>
      </c>
      <c r="AC20" s="42">
        <f t="shared" si="13"/>
        <v>0.3694439928971485</v>
      </c>
      <c r="AD20" s="82">
        <v>20390516</v>
      </c>
      <c r="AE20" s="83">
        <v>2728445</v>
      </c>
      <c r="AF20" s="83">
        <f t="shared" si="14"/>
        <v>23118961</v>
      </c>
      <c r="AG20" s="42">
        <f t="shared" si="15"/>
        <v>0.4176403519337259</v>
      </c>
      <c r="AH20" s="42">
        <f t="shared" si="16"/>
        <v>-1</v>
      </c>
      <c r="AI20" s="14">
        <v>170436226</v>
      </c>
      <c r="AJ20" s="14">
        <v>181062272</v>
      </c>
      <c r="AK20" s="14">
        <v>75618911</v>
      </c>
      <c r="AL20" s="14"/>
    </row>
    <row r="21" spans="1:38" s="15" customFormat="1" ht="12.75">
      <c r="A21" s="31" t="s">
        <v>117</v>
      </c>
      <c r="B21" s="65" t="s">
        <v>583</v>
      </c>
      <c r="C21" s="41" t="s">
        <v>584</v>
      </c>
      <c r="D21" s="82">
        <v>332896354</v>
      </c>
      <c r="E21" s="83">
        <v>218833850</v>
      </c>
      <c r="F21" s="85">
        <f t="shared" si="0"/>
        <v>551730204</v>
      </c>
      <c r="G21" s="82">
        <v>332896354</v>
      </c>
      <c r="H21" s="83">
        <v>218833850</v>
      </c>
      <c r="I21" s="85">
        <f t="shared" si="1"/>
        <v>551730204</v>
      </c>
      <c r="J21" s="82">
        <v>36869851</v>
      </c>
      <c r="K21" s="83">
        <v>9605980</v>
      </c>
      <c r="L21" s="83">
        <f t="shared" si="2"/>
        <v>46475831</v>
      </c>
      <c r="M21" s="42">
        <f t="shared" si="3"/>
        <v>0.08423651752804891</v>
      </c>
      <c r="N21" s="110">
        <v>81455972</v>
      </c>
      <c r="O21" s="111">
        <v>52847594</v>
      </c>
      <c r="P21" s="112">
        <f t="shared" si="4"/>
        <v>134303566</v>
      </c>
      <c r="Q21" s="42">
        <f t="shared" si="5"/>
        <v>0.24342253700506125</v>
      </c>
      <c r="R21" s="110">
        <v>104082206</v>
      </c>
      <c r="S21" s="112">
        <v>30801650</v>
      </c>
      <c r="T21" s="112">
        <f t="shared" si="6"/>
        <v>134883856</v>
      </c>
      <c r="U21" s="42">
        <f t="shared" si="7"/>
        <v>0.24447430106617835</v>
      </c>
      <c r="V21" s="110">
        <v>0</v>
      </c>
      <c r="W21" s="112">
        <v>0</v>
      </c>
      <c r="X21" s="112">
        <f t="shared" si="8"/>
        <v>0</v>
      </c>
      <c r="Y21" s="42">
        <f t="shared" si="9"/>
        <v>0</v>
      </c>
      <c r="Z21" s="82">
        <f t="shared" si="10"/>
        <v>222408029</v>
      </c>
      <c r="AA21" s="83">
        <f t="shared" si="11"/>
        <v>93255224</v>
      </c>
      <c r="AB21" s="83">
        <f t="shared" si="12"/>
        <v>315663253</v>
      </c>
      <c r="AC21" s="42">
        <f t="shared" si="13"/>
        <v>0.5721333555992886</v>
      </c>
      <c r="AD21" s="82">
        <v>72817184</v>
      </c>
      <c r="AE21" s="83">
        <v>32693234</v>
      </c>
      <c r="AF21" s="83">
        <f t="shared" si="14"/>
        <v>105510418</v>
      </c>
      <c r="AG21" s="42">
        <f t="shared" si="15"/>
        <v>0.5202082518694454</v>
      </c>
      <c r="AH21" s="42">
        <f t="shared" si="16"/>
        <v>0.2783937222199233</v>
      </c>
      <c r="AI21" s="14">
        <v>412468038</v>
      </c>
      <c r="AJ21" s="14">
        <v>412468038</v>
      </c>
      <c r="AK21" s="14">
        <v>214569277</v>
      </c>
      <c r="AL21" s="14"/>
    </row>
    <row r="22" spans="1:38" s="61" customFormat="1" ht="12.75">
      <c r="A22" s="66"/>
      <c r="B22" s="67" t="s">
        <v>585</v>
      </c>
      <c r="C22" s="34"/>
      <c r="D22" s="86">
        <f>SUM(D16:D21)</f>
        <v>1278412978</v>
      </c>
      <c r="E22" s="87">
        <f>SUM(E16:E21)</f>
        <v>374117350</v>
      </c>
      <c r="F22" s="95">
        <f t="shared" si="0"/>
        <v>1652530328</v>
      </c>
      <c r="G22" s="86">
        <f>SUM(G16:G21)</f>
        <v>1278412978</v>
      </c>
      <c r="H22" s="87">
        <f>SUM(H16:H21)</f>
        <v>374117350</v>
      </c>
      <c r="I22" s="88">
        <f t="shared" si="1"/>
        <v>1652530328</v>
      </c>
      <c r="J22" s="86">
        <f>SUM(J16:J21)</f>
        <v>211877527</v>
      </c>
      <c r="K22" s="87">
        <f>SUM(K16:K21)</f>
        <v>20849670</v>
      </c>
      <c r="L22" s="87">
        <f t="shared" si="2"/>
        <v>232727197</v>
      </c>
      <c r="M22" s="46">
        <f t="shared" si="3"/>
        <v>0.14083081747834644</v>
      </c>
      <c r="N22" s="116">
        <f>SUM(N16:N21)</f>
        <v>263659181</v>
      </c>
      <c r="O22" s="117">
        <f>SUM(O16:O21)</f>
        <v>67772954</v>
      </c>
      <c r="P22" s="118">
        <f t="shared" si="4"/>
        <v>331432135</v>
      </c>
      <c r="Q22" s="46">
        <f t="shared" si="5"/>
        <v>0.20056039479839427</v>
      </c>
      <c r="R22" s="116">
        <f>SUM(R16:R21)</f>
        <v>265763039</v>
      </c>
      <c r="S22" s="118">
        <f>SUM(S16:S21)</f>
        <v>43978171</v>
      </c>
      <c r="T22" s="118">
        <f t="shared" si="6"/>
        <v>309741210</v>
      </c>
      <c r="U22" s="46">
        <f t="shared" si="7"/>
        <v>0.1874345086149608</v>
      </c>
      <c r="V22" s="116">
        <f>SUM(V16:V21)</f>
        <v>0</v>
      </c>
      <c r="W22" s="118">
        <f>SUM(W16:W21)</f>
        <v>0</v>
      </c>
      <c r="X22" s="118">
        <f t="shared" si="8"/>
        <v>0</v>
      </c>
      <c r="Y22" s="46">
        <f t="shared" si="9"/>
        <v>0</v>
      </c>
      <c r="Z22" s="86">
        <f t="shared" si="10"/>
        <v>741299747</v>
      </c>
      <c r="AA22" s="87">
        <f t="shared" si="11"/>
        <v>132600795</v>
      </c>
      <c r="AB22" s="87">
        <f t="shared" si="12"/>
        <v>873900542</v>
      </c>
      <c r="AC22" s="46">
        <f t="shared" si="13"/>
        <v>0.5288257208917015</v>
      </c>
      <c r="AD22" s="86">
        <f>SUM(AD16:AD21)</f>
        <v>223900334</v>
      </c>
      <c r="AE22" s="87">
        <f>SUM(AE16:AE21)</f>
        <v>45215601</v>
      </c>
      <c r="AF22" s="87">
        <f t="shared" si="14"/>
        <v>269115935</v>
      </c>
      <c r="AG22" s="46">
        <f t="shared" si="15"/>
        <v>0.4816401702356852</v>
      </c>
      <c r="AH22" s="46">
        <f t="shared" si="16"/>
        <v>0.15095826636947374</v>
      </c>
      <c r="AI22" s="68">
        <f>SUM(AI16:AI21)</f>
        <v>1482125547</v>
      </c>
      <c r="AJ22" s="68">
        <f>SUM(AJ16:AJ21)</f>
        <v>1554718446</v>
      </c>
      <c r="AK22" s="68">
        <f>SUM(AK16:AK21)</f>
        <v>748814857</v>
      </c>
      <c r="AL22" s="68"/>
    </row>
    <row r="23" spans="1:38" s="15" customFormat="1" ht="12.75">
      <c r="A23" s="31" t="s">
        <v>98</v>
      </c>
      <c r="B23" s="65" t="s">
        <v>586</v>
      </c>
      <c r="C23" s="41" t="s">
        <v>587</v>
      </c>
      <c r="D23" s="82">
        <v>41016000</v>
      </c>
      <c r="E23" s="83">
        <v>38327000</v>
      </c>
      <c r="F23" s="84">
        <f t="shared" si="0"/>
        <v>79343000</v>
      </c>
      <c r="G23" s="82">
        <v>41016000</v>
      </c>
      <c r="H23" s="83">
        <v>38327000</v>
      </c>
      <c r="I23" s="85">
        <f t="shared" si="1"/>
        <v>79343000</v>
      </c>
      <c r="J23" s="82">
        <v>0</v>
      </c>
      <c r="K23" s="83">
        <v>2136224</v>
      </c>
      <c r="L23" s="83">
        <f t="shared" si="2"/>
        <v>2136224</v>
      </c>
      <c r="M23" s="42">
        <f t="shared" si="3"/>
        <v>0.02692391263249436</v>
      </c>
      <c r="N23" s="110">
        <v>0</v>
      </c>
      <c r="O23" s="111">
        <v>0</v>
      </c>
      <c r="P23" s="112">
        <f t="shared" si="4"/>
        <v>0</v>
      </c>
      <c r="Q23" s="42">
        <f t="shared" si="5"/>
        <v>0</v>
      </c>
      <c r="R23" s="110">
        <v>0</v>
      </c>
      <c r="S23" s="112">
        <v>0</v>
      </c>
      <c r="T23" s="112">
        <f t="shared" si="6"/>
        <v>0</v>
      </c>
      <c r="U23" s="42">
        <f t="shared" si="7"/>
        <v>0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0</v>
      </c>
      <c r="AA23" s="83">
        <f t="shared" si="11"/>
        <v>2136224</v>
      </c>
      <c r="AB23" s="83">
        <f t="shared" si="12"/>
        <v>2136224</v>
      </c>
      <c r="AC23" s="42">
        <f t="shared" si="13"/>
        <v>0.02692391263249436</v>
      </c>
      <c r="AD23" s="82">
        <v>7773325</v>
      </c>
      <c r="AE23" s="83">
        <v>14531083</v>
      </c>
      <c r="AF23" s="83">
        <f t="shared" si="14"/>
        <v>22304408</v>
      </c>
      <c r="AG23" s="42">
        <f t="shared" si="15"/>
        <v>0.39915288693852774</v>
      </c>
      <c r="AH23" s="42">
        <f t="shared" si="16"/>
        <v>-1</v>
      </c>
      <c r="AI23" s="14">
        <v>132205257</v>
      </c>
      <c r="AJ23" s="14">
        <v>132205257</v>
      </c>
      <c r="AK23" s="14">
        <v>52770110</v>
      </c>
      <c r="AL23" s="14"/>
    </row>
    <row r="24" spans="1:38" s="15" customFormat="1" ht="12.75">
      <c r="A24" s="31" t="s">
        <v>98</v>
      </c>
      <c r="B24" s="65" t="s">
        <v>588</v>
      </c>
      <c r="C24" s="41" t="s">
        <v>589</v>
      </c>
      <c r="D24" s="82">
        <v>227811577</v>
      </c>
      <c r="E24" s="83">
        <v>87935278</v>
      </c>
      <c r="F24" s="84">
        <f t="shared" si="0"/>
        <v>315746855</v>
      </c>
      <c r="G24" s="82">
        <v>227811577</v>
      </c>
      <c r="H24" s="83">
        <v>87935278</v>
      </c>
      <c r="I24" s="85">
        <f t="shared" si="1"/>
        <v>315746855</v>
      </c>
      <c r="J24" s="82">
        <v>1991032</v>
      </c>
      <c r="K24" s="83">
        <v>235852321</v>
      </c>
      <c r="L24" s="83">
        <f t="shared" si="2"/>
        <v>237843353</v>
      </c>
      <c r="M24" s="42">
        <f t="shared" si="3"/>
        <v>0.7532722788323577</v>
      </c>
      <c r="N24" s="110">
        <v>0</v>
      </c>
      <c r="O24" s="111">
        <v>227192278</v>
      </c>
      <c r="P24" s="112">
        <f t="shared" si="4"/>
        <v>227192278</v>
      </c>
      <c r="Q24" s="42">
        <f t="shared" si="5"/>
        <v>0.7195393220939603</v>
      </c>
      <c r="R24" s="110">
        <v>0</v>
      </c>
      <c r="S24" s="112">
        <v>0</v>
      </c>
      <c r="T24" s="112">
        <f t="shared" si="6"/>
        <v>0</v>
      </c>
      <c r="U24" s="42">
        <f t="shared" si="7"/>
        <v>0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1991032</v>
      </c>
      <c r="AA24" s="83">
        <f t="shared" si="11"/>
        <v>463044599</v>
      </c>
      <c r="AB24" s="83">
        <f t="shared" si="12"/>
        <v>465035631</v>
      </c>
      <c r="AC24" s="42">
        <f t="shared" si="13"/>
        <v>1.472811600926318</v>
      </c>
      <c r="AD24" s="82">
        <v>21089608</v>
      </c>
      <c r="AE24" s="83">
        <v>0</v>
      </c>
      <c r="AF24" s="83">
        <f t="shared" si="14"/>
        <v>21089608</v>
      </c>
      <c r="AG24" s="42">
        <f t="shared" si="15"/>
        <v>0.22067678099517296</v>
      </c>
      <c r="AH24" s="42">
        <f t="shared" si="16"/>
        <v>-1</v>
      </c>
      <c r="AI24" s="14">
        <v>353426000</v>
      </c>
      <c r="AJ24" s="14">
        <v>353426000</v>
      </c>
      <c r="AK24" s="14">
        <v>77992912</v>
      </c>
      <c r="AL24" s="14"/>
    </row>
    <row r="25" spans="1:38" s="15" customFormat="1" ht="12.75">
      <c r="A25" s="31" t="s">
        <v>98</v>
      </c>
      <c r="B25" s="65" t="s">
        <v>590</v>
      </c>
      <c r="C25" s="41" t="s">
        <v>591</v>
      </c>
      <c r="D25" s="82">
        <v>77997518</v>
      </c>
      <c r="E25" s="83">
        <v>425000</v>
      </c>
      <c r="F25" s="84">
        <f t="shared" si="0"/>
        <v>78422518</v>
      </c>
      <c r="G25" s="82">
        <v>77997518</v>
      </c>
      <c r="H25" s="83">
        <v>425000</v>
      </c>
      <c r="I25" s="85">
        <f t="shared" si="1"/>
        <v>78422518</v>
      </c>
      <c r="J25" s="82">
        <v>14023174</v>
      </c>
      <c r="K25" s="83">
        <v>2332572</v>
      </c>
      <c r="L25" s="83">
        <f t="shared" si="2"/>
        <v>16355746</v>
      </c>
      <c r="M25" s="42">
        <f t="shared" si="3"/>
        <v>0.20855930690723296</v>
      </c>
      <c r="N25" s="110">
        <v>13442935</v>
      </c>
      <c r="O25" s="111">
        <v>897117</v>
      </c>
      <c r="P25" s="112">
        <f t="shared" si="4"/>
        <v>14340052</v>
      </c>
      <c r="Q25" s="42">
        <f t="shared" si="5"/>
        <v>0.18285630665416788</v>
      </c>
      <c r="R25" s="110">
        <v>11963600</v>
      </c>
      <c r="S25" s="112">
        <v>37450</v>
      </c>
      <c r="T25" s="112">
        <f t="shared" si="6"/>
        <v>12001050</v>
      </c>
      <c r="U25" s="42">
        <f t="shared" si="7"/>
        <v>0.1530306639733246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39429709</v>
      </c>
      <c r="AA25" s="83">
        <f t="shared" si="11"/>
        <v>3267139</v>
      </c>
      <c r="AB25" s="83">
        <f t="shared" si="12"/>
        <v>42696848</v>
      </c>
      <c r="AC25" s="42">
        <f t="shared" si="13"/>
        <v>0.5444462775347254</v>
      </c>
      <c r="AD25" s="82">
        <v>13693552</v>
      </c>
      <c r="AE25" s="83">
        <v>14052</v>
      </c>
      <c r="AF25" s="83">
        <f t="shared" si="14"/>
        <v>13707604</v>
      </c>
      <c r="AG25" s="42">
        <f t="shared" si="15"/>
        <v>0.40384444969642264</v>
      </c>
      <c r="AH25" s="42">
        <f t="shared" si="16"/>
        <v>-0.12449688508655488</v>
      </c>
      <c r="AI25" s="14">
        <v>121186083</v>
      </c>
      <c r="AJ25" s="14">
        <v>121186083</v>
      </c>
      <c r="AK25" s="14">
        <v>48940327</v>
      </c>
      <c r="AL25" s="14"/>
    </row>
    <row r="26" spans="1:38" s="15" customFormat="1" ht="12.75">
      <c r="A26" s="31" t="s">
        <v>98</v>
      </c>
      <c r="B26" s="65" t="s">
        <v>592</v>
      </c>
      <c r="C26" s="41" t="s">
        <v>593</v>
      </c>
      <c r="D26" s="82">
        <v>85942974</v>
      </c>
      <c r="E26" s="83">
        <v>55329500</v>
      </c>
      <c r="F26" s="84">
        <f t="shared" si="0"/>
        <v>141272474</v>
      </c>
      <c r="G26" s="82">
        <v>85942974</v>
      </c>
      <c r="H26" s="83">
        <v>55329500</v>
      </c>
      <c r="I26" s="85">
        <f t="shared" si="1"/>
        <v>141272474</v>
      </c>
      <c r="J26" s="82">
        <v>19990157</v>
      </c>
      <c r="K26" s="83">
        <v>3988931</v>
      </c>
      <c r="L26" s="83">
        <f t="shared" si="2"/>
        <v>23979088</v>
      </c>
      <c r="M26" s="42">
        <f t="shared" si="3"/>
        <v>0.1697364484464256</v>
      </c>
      <c r="N26" s="110">
        <v>21060097</v>
      </c>
      <c r="O26" s="111">
        <v>2291582</v>
      </c>
      <c r="P26" s="112">
        <f t="shared" si="4"/>
        <v>23351679</v>
      </c>
      <c r="Q26" s="42">
        <f t="shared" si="5"/>
        <v>0.16529532143678605</v>
      </c>
      <c r="R26" s="110">
        <v>18572126</v>
      </c>
      <c r="S26" s="112">
        <v>2204609</v>
      </c>
      <c r="T26" s="112">
        <f t="shared" si="6"/>
        <v>20776735</v>
      </c>
      <c r="U26" s="42">
        <f t="shared" si="7"/>
        <v>0.14706852942916537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59622380</v>
      </c>
      <c r="AA26" s="83">
        <f t="shared" si="11"/>
        <v>8485122</v>
      </c>
      <c r="AB26" s="83">
        <f t="shared" si="12"/>
        <v>68107502</v>
      </c>
      <c r="AC26" s="42">
        <f t="shared" si="13"/>
        <v>0.482100299312377</v>
      </c>
      <c r="AD26" s="82">
        <v>17014594</v>
      </c>
      <c r="AE26" s="83">
        <v>13292148</v>
      </c>
      <c r="AF26" s="83">
        <f t="shared" si="14"/>
        <v>30306742</v>
      </c>
      <c r="AG26" s="42">
        <f t="shared" si="15"/>
        <v>0.6661331111806124</v>
      </c>
      <c r="AH26" s="42">
        <f t="shared" si="16"/>
        <v>-0.31445171506722824</v>
      </c>
      <c r="AI26" s="14">
        <v>103285103</v>
      </c>
      <c r="AJ26" s="14">
        <v>103285103</v>
      </c>
      <c r="AK26" s="14">
        <v>68801627</v>
      </c>
      <c r="AL26" s="14"/>
    </row>
    <row r="27" spans="1:38" s="15" customFormat="1" ht="12.75">
      <c r="A27" s="31" t="s">
        <v>98</v>
      </c>
      <c r="B27" s="65" t="s">
        <v>594</v>
      </c>
      <c r="C27" s="41" t="s">
        <v>595</v>
      </c>
      <c r="D27" s="82">
        <v>13334018</v>
      </c>
      <c r="E27" s="83">
        <v>11569000</v>
      </c>
      <c r="F27" s="84">
        <f t="shared" si="0"/>
        <v>24903018</v>
      </c>
      <c r="G27" s="82">
        <v>13334018</v>
      </c>
      <c r="H27" s="83">
        <v>11569000</v>
      </c>
      <c r="I27" s="85">
        <f t="shared" si="1"/>
        <v>24903018</v>
      </c>
      <c r="J27" s="82">
        <v>2990168</v>
      </c>
      <c r="K27" s="83">
        <v>252217</v>
      </c>
      <c r="L27" s="83">
        <f t="shared" si="2"/>
        <v>3242385</v>
      </c>
      <c r="M27" s="42">
        <f t="shared" si="3"/>
        <v>0.1302004841340917</v>
      </c>
      <c r="N27" s="110">
        <v>3096587</v>
      </c>
      <c r="O27" s="111">
        <v>50752</v>
      </c>
      <c r="P27" s="112">
        <f t="shared" si="4"/>
        <v>3147339</v>
      </c>
      <c r="Q27" s="42">
        <f t="shared" si="5"/>
        <v>0.1263838382962258</v>
      </c>
      <c r="R27" s="110">
        <v>1785829</v>
      </c>
      <c r="S27" s="112">
        <v>17553</v>
      </c>
      <c r="T27" s="112">
        <f t="shared" si="6"/>
        <v>1803382</v>
      </c>
      <c r="U27" s="42">
        <f t="shared" si="7"/>
        <v>0.07241620272691446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7872584</v>
      </c>
      <c r="AA27" s="83">
        <f t="shared" si="11"/>
        <v>320522</v>
      </c>
      <c r="AB27" s="83">
        <f t="shared" si="12"/>
        <v>8193106</v>
      </c>
      <c r="AC27" s="42">
        <f t="shared" si="13"/>
        <v>0.32900052515723194</v>
      </c>
      <c r="AD27" s="82">
        <v>2866750</v>
      </c>
      <c r="AE27" s="83">
        <v>685529</v>
      </c>
      <c r="AF27" s="83">
        <f t="shared" si="14"/>
        <v>3552279</v>
      </c>
      <c r="AG27" s="42">
        <f t="shared" si="15"/>
        <v>0.36533869275240305</v>
      </c>
      <c r="AH27" s="42">
        <f t="shared" si="16"/>
        <v>-0.49233097963307504</v>
      </c>
      <c r="AI27" s="14">
        <v>22784559</v>
      </c>
      <c r="AJ27" s="14">
        <v>22784559</v>
      </c>
      <c r="AK27" s="14">
        <v>8324081</v>
      </c>
      <c r="AL27" s="14"/>
    </row>
    <row r="28" spans="1:38" s="15" customFormat="1" ht="12.75">
      <c r="A28" s="31" t="s">
        <v>98</v>
      </c>
      <c r="B28" s="65" t="s">
        <v>596</v>
      </c>
      <c r="C28" s="41" t="s">
        <v>597</v>
      </c>
      <c r="D28" s="82">
        <v>141392053</v>
      </c>
      <c r="E28" s="83">
        <v>19915100</v>
      </c>
      <c r="F28" s="84">
        <f t="shared" si="0"/>
        <v>161307153</v>
      </c>
      <c r="G28" s="82">
        <v>127660553</v>
      </c>
      <c r="H28" s="83">
        <v>19915100</v>
      </c>
      <c r="I28" s="85">
        <f t="shared" si="1"/>
        <v>147575653</v>
      </c>
      <c r="J28" s="82">
        <v>26910549</v>
      </c>
      <c r="K28" s="83">
        <v>3310435</v>
      </c>
      <c r="L28" s="83">
        <f t="shared" si="2"/>
        <v>30220984</v>
      </c>
      <c r="M28" s="42">
        <f t="shared" si="3"/>
        <v>0.18735055103229056</v>
      </c>
      <c r="N28" s="110">
        <v>29792829</v>
      </c>
      <c r="O28" s="111">
        <v>2984566</v>
      </c>
      <c r="P28" s="112">
        <f t="shared" si="4"/>
        <v>32777395</v>
      </c>
      <c r="Q28" s="42">
        <f t="shared" si="5"/>
        <v>0.20319864550581956</v>
      </c>
      <c r="R28" s="110">
        <v>25155807</v>
      </c>
      <c r="S28" s="112">
        <v>1695543</v>
      </c>
      <c r="T28" s="112">
        <f t="shared" si="6"/>
        <v>26851350</v>
      </c>
      <c r="U28" s="42">
        <f t="shared" si="7"/>
        <v>0.18194972852330865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81859185</v>
      </c>
      <c r="AA28" s="83">
        <f t="shared" si="11"/>
        <v>7990544</v>
      </c>
      <c r="AB28" s="83">
        <f t="shared" si="12"/>
        <v>89849729</v>
      </c>
      <c r="AC28" s="42">
        <f t="shared" si="13"/>
        <v>0.6088384308216478</v>
      </c>
      <c r="AD28" s="82">
        <v>28848725</v>
      </c>
      <c r="AE28" s="83">
        <v>-1877422</v>
      </c>
      <c r="AF28" s="83">
        <f t="shared" si="14"/>
        <v>26971303</v>
      </c>
      <c r="AG28" s="42">
        <f t="shared" si="15"/>
        <v>0.45687668240883184</v>
      </c>
      <c r="AH28" s="42">
        <f t="shared" si="16"/>
        <v>-0.004447430663620522</v>
      </c>
      <c r="AI28" s="14">
        <v>133329300</v>
      </c>
      <c r="AJ28" s="14">
        <v>147209314</v>
      </c>
      <c r="AK28" s="14">
        <v>67256503</v>
      </c>
      <c r="AL28" s="14"/>
    </row>
    <row r="29" spans="1:38" s="15" customFormat="1" ht="12.75">
      <c r="A29" s="31" t="s">
        <v>117</v>
      </c>
      <c r="B29" s="65" t="s">
        <v>598</v>
      </c>
      <c r="C29" s="41" t="s">
        <v>599</v>
      </c>
      <c r="D29" s="82">
        <v>185066882</v>
      </c>
      <c r="E29" s="83">
        <v>184572596</v>
      </c>
      <c r="F29" s="84">
        <f t="shared" si="0"/>
        <v>369639478</v>
      </c>
      <c r="G29" s="82">
        <v>185066882</v>
      </c>
      <c r="H29" s="83">
        <v>184572596</v>
      </c>
      <c r="I29" s="85">
        <f t="shared" si="1"/>
        <v>369639478</v>
      </c>
      <c r="J29" s="82">
        <v>44719127</v>
      </c>
      <c r="K29" s="83">
        <v>12174512</v>
      </c>
      <c r="L29" s="83">
        <f t="shared" si="2"/>
        <v>56893639</v>
      </c>
      <c r="M29" s="42">
        <f t="shared" si="3"/>
        <v>0.1539165656975633</v>
      </c>
      <c r="N29" s="110">
        <v>45955931</v>
      </c>
      <c r="O29" s="111">
        <v>28844233</v>
      </c>
      <c r="P29" s="112">
        <f t="shared" si="4"/>
        <v>74800164</v>
      </c>
      <c r="Q29" s="42">
        <f t="shared" si="5"/>
        <v>0.20235978149498415</v>
      </c>
      <c r="R29" s="110">
        <v>21421842</v>
      </c>
      <c r="S29" s="112">
        <v>712548</v>
      </c>
      <c r="T29" s="112">
        <f t="shared" si="6"/>
        <v>22134390</v>
      </c>
      <c r="U29" s="42">
        <f t="shared" si="7"/>
        <v>0.05988102277322229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112096900</v>
      </c>
      <c r="AA29" s="83">
        <f t="shared" si="11"/>
        <v>41731293</v>
      </c>
      <c r="AB29" s="83">
        <f t="shared" si="12"/>
        <v>153828193</v>
      </c>
      <c r="AC29" s="42">
        <f t="shared" si="13"/>
        <v>0.41615736996576974</v>
      </c>
      <c r="AD29" s="82">
        <v>52499660</v>
      </c>
      <c r="AE29" s="83">
        <v>2940623</v>
      </c>
      <c r="AF29" s="83">
        <f t="shared" si="14"/>
        <v>55440283</v>
      </c>
      <c r="AG29" s="42">
        <f t="shared" si="15"/>
        <v>0.6904344007536526</v>
      </c>
      <c r="AH29" s="42">
        <f t="shared" si="16"/>
        <v>-0.6007525791309543</v>
      </c>
      <c r="AI29" s="14">
        <v>185544065</v>
      </c>
      <c r="AJ29" s="14">
        <v>194892986</v>
      </c>
      <c r="AK29" s="14">
        <v>134560822</v>
      </c>
      <c r="AL29" s="14"/>
    </row>
    <row r="30" spans="1:38" s="61" customFormat="1" ht="12.75">
      <c r="A30" s="66"/>
      <c r="B30" s="67" t="s">
        <v>600</v>
      </c>
      <c r="C30" s="34"/>
      <c r="D30" s="86">
        <f>SUM(D23:D29)</f>
        <v>772561022</v>
      </c>
      <c r="E30" s="87">
        <f>SUM(E23:E29)</f>
        <v>398073474</v>
      </c>
      <c r="F30" s="95">
        <f t="shared" si="0"/>
        <v>1170634496</v>
      </c>
      <c r="G30" s="86">
        <f>SUM(G23:G29)</f>
        <v>758829522</v>
      </c>
      <c r="H30" s="87">
        <f>SUM(H23:H29)</f>
        <v>398073474</v>
      </c>
      <c r="I30" s="88">
        <f t="shared" si="1"/>
        <v>1156902996</v>
      </c>
      <c r="J30" s="86">
        <f>SUM(J23:J29)</f>
        <v>110624207</v>
      </c>
      <c r="K30" s="87">
        <f>SUM(K23:K29)</f>
        <v>260047212</v>
      </c>
      <c r="L30" s="87">
        <f t="shared" si="2"/>
        <v>370671419</v>
      </c>
      <c r="M30" s="46">
        <f t="shared" si="3"/>
        <v>0.31664146261413434</v>
      </c>
      <c r="N30" s="116">
        <f>SUM(N23:N29)</f>
        <v>113348379</v>
      </c>
      <c r="O30" s="117">
        <f>SUM(O23:O29)</f>
        <v>262260528</v>
      </c>
      <c r="P30" s="118">
        <f t="shared" si="4"/>
        <v>375608907</v>
      </c>
      <c r="Q30" s="46">
        <f t="shared" si="5"/>
        <v>0.32085925050341246</v>
      </c>
      <c r="R30" s="116">
        <f>SUM(R23:R29)</f>
        <v>78899204</v>
      </c>
      <c r="S30" s="118">
        <f>SUM(S23:S29)</f>
        <v>4667703</v>
      </c>
      <c r="T30" s="118">
        <f t="shared" si="6"/>
        <v>83566907</v>
      </c>
      <c r="U30" s="46">
        <f t="shared" si="7"/>
        <v>0.07223328774230264</v>
      </c>
      <c r="V30" s="116">
        <f>SUM(V23:V29)</f>
        <v>0</v>
      </c>
      <c r="W30" s="118">
        <f>SUM(W23:W29)</f>
        <v>0</v>
      </c>
      <c r="X30" s="118">
        <f t="shared" si="8"/>
        <v>0</v>
      </c>
      <c r="Y30" s="46">
        <f t="shared" si="9"/>
        <v>0</v>
      </c>
      <c r="Z30" s="86">
        <f t="shared" si="10"/>
        <v>302871790</v>
      </c>
      <c r="AA30" s="87">
        <f t="shared" si="11"/>
        <v>526975443</v>
      </c>
      <c r="AB30" s="87">
        <f t="shared" si="12"/>
        <v>829847233</v>
      </c>
      <c r="AC30" s="46">
        <f t="shared" si="13"/>
        <v>0.7173006171383448</v>
      </c>
      <c r="AD30" s="86">
        <f>SUM(AD23:AD29)</f>
        <v>143786214</v>
      </c>
      <c r="AE30" s="87">
        <f>SUM(AE23:AE29)</f>
        <v>29586013</v>
      </c>
      <c r="AF30" s="87">
        <f t="shared" si="14"/>
        <v>173372227</v>
      </c>
      <c r="AG30" s="46">
        <f t="shared" si="15"/>
        <v>0.4266520430916809</v>
      </c>
      <c r="AH30" s="46">
        <f t="shared" si="16"/>
        <v>-0.517991385090762</v>
      </c>
      <c r="AI30" s="68">
        <f>SUM(AI23:AI29)</f>
        <v>1051760367</v>
      </c>
      <c r="AJ30" s="68">
        <f>SUM(AJ23:AJ29)</f>
        <v>1074989302</v>
      </c>
      <c r="AK30" s="68">
        <f>SUM(AK23:AK29)</f>
        <v>458646382</v>
      </c>
      <c r="AL30" s="68"/>
    </row>
    <row r="31" spans="1:38" s="15" customFormat="1" ht="12.75">
      <c r="A31" s="31" t="s">
        <v>98</v>
      </c>
      <c r="B31" s="65" t="s">
        <v>601</v>
      </c>
      <c r="C31" s="41" t="s">
        <v>602</v>
      </c>
      <c r="D31" s="82">
        <v>91437915</v>
      </c>
      <c r="E31" s="83">
        <v>26270789</v>
      </c>
      <c r="F31" s="85">
        <f t="shared" si="0"/>
        <v>117708704</v>
      </c>
      <c r="G31" s="82">
        <v>91437915</v>
      </c>
      <c r="H31" s="83">
        <v>26270789</v>
      </c>
      <c r="I31" s="85">
        <f t="shared" si="1"/>
        <v>117708704</v>
      </c>
      <c r="J31" s="82">
        <v>20170088</v>
      </c>
      <c r="K31" s="83">
        <v>7633480</v>
      </c>
      <c r="L31" s="83">
        <f t="shared" si="2"/>
        <v>27803568</v>
      </c>
      <c r="M31" s="42">
        <f t="shared" si="3"/>
        <v>0.2362065595421049</v>
      </c>
      <c r="N31" s="110">
        <v>17429426</v>
      </c>
      <c r="O31" s="111">
        <v>4507748</v>
      </c>
      <c r="P31" s="112">
        <f t="shared" si="4"/>
        <v>21937174</v>
      </c>
      <c r="Q31" s="42">
        <f t="shared" si="5"/>
        <v>0.1863683249796039</v>
      </c>
      <c r="R31" s="110">
        <v>19571295</v>
      </c>
      <c r="S31" s="112">
        <v>4875945</v>
      </c>
      <c r="T31" s="112">
        <f t="shared" si="6"/>
        <v>24447240</v>
      </c>
      <c r="U31" s="42">
        <f t="shared" si="7"/>
        <v>0.2076927123418163</v>
      </c>
      <c r="V31" s="110">
        <v>0</v>
      </c>
      <c r="W31" s="112">
        <v>0</v>
      </c>
      <c r="X31" s="112">
        <f t="shared" si="8"/>
        <v>0</v>
      </c>
      <c r="Y31" s="42">
        <f t="shared" si="9"/>
        <v>0</v>
      </c>
      <c r="Z31" s="82">
        <f t="shared" si="10"/>
        <v>57170809</v>
      </c>
      <c r="AA31" s="83">
        <f t="shared" si="11"/>
        <v>17017173</v>
      </c>
      <c r="AB31" s="83">
        <f t="shared" si="12"/>
        <v>74187982</v>
      </c>
      <c r="AC31" s="42">
        <f t="shared" si="13"/>
        <v>0.6302675968635251</v>
      </c>
      <c r="AD31" s="82">
        <v>14547279</v>
      </c>
      <c r="AE31" s="83">
        <v>876098</v>
      </c>
      <c r="AF31" s="83">
        <f t="shared" si="14"/>
        <v>15423377</v>
      </c>
      <c r="AG31" s="42">
        <f t="shared" si="15"/>
        <v>0.5494271697220523</v>
      </c>
      <c r="AH31" s="42">
        <f t="shared" si="16"/>
        <v>0.5850769905968063</v>
      </c>
      <c r="AI31" s="14">
        <v>80122947</v>
      </c>
      <c r="AJ31" s="14">
        <v>80122947</v>
      </c>
      <c r="AK31" s="14">
        <v>44021724</v>
      </c>
      <c r="AL31" s="14"/>
    </row>
    <row r="32" spans="1:38" s="15" customFormat="1" ht="12.75">
      <c r="A32" s="31" t="s">
        <v>98</v>
      </c>
      <c r="B32" s="65" t="s">
        <v>92</v>
      </c>
      <c r="C32" s="41" t="s">
        <v>93</v>
      </c>
      <c r="D32" s="82">
        <v>565113396</v>
      </c>
      <c r="E32" s="83">
        <v>122463711</v>
      </c>
      <c r="F32" s="84">
        <f t="shared" si="0"/>
        <v>687577107</v>
      </c>
      <c r="G32" s="82">
        <v>669779332</v>
      </c>
      <c r="H32" s="83">
        <v>111971600</v>
      </c>
      <c r="I32" s="85">
        <f t="shared" si="1"/>
        <v>781750932</v>
      </c>
      <c r="J32" s="82">
        <v>146137132</v>
      </c>
      <c r="K32" s="83">
        <v>4024494</v>
      </c>
      <c r="L32" s="83">
        <f t="shared" si="2"/>
        <v>150161626</v>
      </c>
      <c r="M32" s="42">
        <f t="shared" si="3"/>
        <v>0.21839241660499323</v>
      </c>
      <c r="N32" s="110">
        <v>170575757</v>
      </c>
      <c r="O32" s="111">
        <v>10176103</v>
      </c>
      <c r="P32" s="112">
        <f t="shared" si="4"/>
        <v>180751860</v>
      </c>
      <c r="Q32" s="42">
        <f t="shared" si="5"/>
        <v>0.26288231263057454</v>
      </c>
      <c r="R32" s="110">
        <v>130950081</v>
      </c>
      <c r="S32" s="112">
        <v>41747508</v>
      </c>
      <c r="T32" s="112">
        <f t="shared" si="6"/>
        <v>172697589</v>
      </c>
      <c r="U32" s="42">
        <f t="shared" si="7"/>
        <v>0.22091126717070547</v>
      </c>
      <c r="V32" s="110">
        <v>0</v>
      </c>
      <c r="W32" s="112">
        <v>0</v>
      </c>
      <c r="X32" s="112">
        <f t="shared" si="8"/>
        <v>0</v>
      </c>
      <c r="Y32" s="42">
        <f t="shared" si="9"/>
        <v>0</v>
      </c>
      <c r="Z32" s="82">
        <f t="shared" si="10"/>
        <v>447662970</v>
      </c>
      <c r="AA32" s="83">
        <f t="shared" si="11"/>
        <v>55948105</v>
      </c>
      <c r="AB32" s="83">
        <f t="shared" si="12"/>
        <v>503611075</v>
      </c>
      <c r="AC32" s="42">
        <f t="shared" si="13"/>
        <v>0.6442091136515588</v>
      </c>
      <c r="AD32" s="82">
        <v>123486508</v>
      </c>
      <c r="AE32" s="83">
        <v>11021229</v>
      </c>
      <c r="AF32" s="83">
        <f t="shared" si="14"/>
        <v>134507737</v>
      </c>
      <c r="AG32" s="42">
        <f t="shared" si="15"/>
        <v>0.6360201495387962</v>
      </c>
      <c r="AH32" s="42">
        <f t="shared" si="16"/>
        <v>0.2839230876362153</v>
      </c>
      <c r="AI32" s="14">
        <v>687577107</v>
      </c>
      <c r="AJ32" s="14">
        <v>710000767</v>
      </c>
      <c r="AK32" s="14">
        <v>451574794</v>
      </c>
      <c r="AL32" s="14"/>
    </row>
    <row r="33" spans="1:38" s="15" customFormat="1" ht="12.75">
      <c r="A33" s="31" t="s">
        <v>98</v>
      </c>
      <c r="B33" s="65" t="s">
        <v>56</v>
      </c>
      <c r="C33" s="41" t="s">
        <v>57</v>
      </c>
      <c r="D33" s="82">
        <v>1415858728</v>
      </c>
      <c r="E33" s="83">
        <v>324146169</v>
      </c>
      <c r="F33" s="84">
        <f t="shared" si="0"/>
        <v>1740004897</v>
      </c>
      <c r="G33" s="82">
        <v>1410352068</v>
      </c>
      <c r="H33" s="83">
        <v>314316596</v>
      </c>
      <c r="I33" s="85">
        <f t="shared" si="1"/>
        <v>1724668664</v>
      </c>
      <c r="J33" s="82">
        <v>304543436</v>
      </c>
      <c r="K33" s="83">
        <v>28609620</v>
      </c>
      <c r="L33" s="83">
        <f t="shared" si="2"/>
        <v>333153056</v>
      </c>
      <c r="M33" s="42">
        <f t="shared" si="3"/>
        <v>0.19146673470540237</v>
      </c>
      <c r="N33" s="110">
        <v>350380233</v>
      </c>
      <c r="O33" s="111">
        <v>57082021</v>
      </c>
      <c r="P33" s="112">
        <f t="shared" si="4"/>
        <v>407462254</v>
      </c>
      <c r="Q33" s="42">
        <f t="shared" si="5"/>
        <v>0.23417305014630657</v>
      </c>
      <c r="R33" s="110">
        <v>557990958</v>
      </c>
      <c r="S33" s="112">
        <v>36537242</v>
      </c>
      <c r="T33" s="112">
        <f t="shared" si="6"/>
        <v>594528200</v>
      </c>
      <c r="U33" s="42">
        <f t="shared" si="7"/>
        <v>0.3447202424500014</v>
      </c>
      <c r="V33" s="110">
        <v>0</v>
      </c>
      <c r="W33" s="112">
        <v>0</v>
      </c>
      <c r="X33" s="112">
        <f t="shared" si="8"/>
        <v>0</v>
      </c>
      <c r="Y33" s="42">
        <f t="shared" si="9"/>
        <v>0</v>
      </c>
      <c r="Z33" s="82">
        <f t="shared" si="10"/>
        <v>1212914627</v>
      </c>
      <c r="AA33" s="83">
        <f t="shared" si="11"/>
        <v>122228883</v>
      </c>
      <c r="AB33" s="83">
        <f t="shared" si="12"/>
        <v>1335143510</v>
      </c>
      <c r="AC33" s="42">
        <f t="shared" si="13"/>
        <v>0.774144934542627</v>
      </c>
      <c r="AD33" s="82">
        <v>277113776</v>
      </c>
      <c r="AE33" s="83">
        <v>38376207</v>
      </c>
      <c r="AF33" s="83">
        <f t="shared" si="14"/>
        <v>315489983</v>
      </c>
      <c r="AG33" s="42">
        <f t="shared" si="15"/>
        <v>0.5594536354904841</v>
      </c>
      <c r="AH33" s="42">
        <f t="shared" si="16"/>
        <v>0.8844598308530132</v>
      </c>
      <c r="AI33" s="14">
        <v>1551159630</v>
      </c>
      <c r="AJ33" s="14">
        <v>1555646652</v>
      </c>
      <c r="AK33" s="14">
        <v>870312175</v>
      </c>
      <c r="AL33" s="14"/>
    </row>
    <row r="34" spans="1:38" s="15" customFormat="1" ht="12.75">
      <c r="A34" s="31" t="s">
        <v>98</v>
      </c>
      <c r="B34" s="65" t="s">
        <v>603</v>
      </c>
      <c r="C34" s="41" t="s">
        <v>604</v>
      </c>
      <c r="D34" s="82">
        <v>195458772</v>
      </c>
      <c r="E34" s="83">
        <v>33756950</v>
      </c>
      <c r="F34" s="84">
        <f t="shared" si="0"/>
        <v>229215722</v>
      </c>
      <c r="G34" s="82">
        <v>195458772</v>
      </c>
      <c r="H34" s="83">
        <v>33756950</v>
      </c>
      <c r="I34" s="85">
        <f t="shared" si="1"/>
        <v>229215722</v>
      </c>
      <c r="J34" s="82">
        <v>21822974</v>
      </c>
      <c r="K34" s="83">
        <v>26621376</v>
      </c>
      <c r="L34" s="83">
        <f t="shared" si="2"/>
        <v>48444350</v>
      </c>
      <c r="M34" s="42">
        <f t="shared" si="3"/>
        <v>0.21134828613545104</v>
      </c>
      <c r="N34" s="110">
        <v>25106066</v>
      </c>
      <c r="O34" s="111">
        <v>3406696</v>
      </c>
      <c r="P34" s="112">
        <f t="shared" si="4"/>
        <v>28512762</v>
      </c>
      <c r="Q34" s="42">
        <f t="shared" si="5"/>
        <v>0.12439269763528699</v>
      </c>
      <c r="R34" s="110">
        <v>44095949</v>
      </c>
      <c r="S34" s="112">
        <v>14586302</v>
      </c>
      <c r="T34" s="112">
        <f t="shared" si="6"/>
        <v>58682251</v>
      </c>
      <c r="U34" s="42">
        <f t="shared" si="7"/>
        <v>0.256013202270654</v>
      </c>
      <c r="V34" s="110">
        <v>0</v>
      </c>
      <c r="W34" s="112">
        <v>0</v>
      </c>
      <c r="X34" s="112">
        <f t="shared" si="8"/>
        <v>0</v>
      </c>
      <c r="Y34" s="42">
        <f t="shared" si="9"/>
        <v>0</v>
      </c>
      <c r="Z34" s="82">
        <f t="shared" si="10"/>
        <v>91024989</v>
      </c>
      <c r="AA34" s="83">
        <f t="shared" si="11"/>
        <v>44614374</v>
      </c>
      <c r="AB34" s="83">
        <f t="shared" si="12"/>
        <v>135639363</v>
      </c>
      <c r="AC34" s="42">
        <f t="shared" si="13"/>
        <v>0.5917541860413921</v>
      </c>
      <c r="AD34" s="82">
        <v>27194989</v>
      </c>
      <c r="AE34" s="83">
        <v>-2893869</v>
      </c>
      <c r="AF34" s="83">
        <f t="shared" si="14"/>
        <v>24301120</v>
      </c>
      <c r="AG34" s="42">
        <f t="shared" si="15"/>
        <v>0.46250889373841114</v>
      </c>
      <c r="AH34" s="42">
        <f t="shared" si="16"/>
        <v>1.4147961493132826</v>
      </c>
      <c r="AI34" s="14">
        <v>149870891</v>
      </c>
      <c r="AJ34" s="14">
        <v>149870891</v>
      </c>
      <c r="AK34" s="14">
        <v>69316620</v>
      </c>
      <c r="AL34" s="14"/>
    </row>
    <row r="35" spans="1:38" s="15" customFormat="1" ht="12.75">
      <c r="A35" s="31" t="s">
        <v>117</v>
      </c>
      <c r="B35" s="65" t="s">
        <v>605</v>
      </c>
      <c r="C35" s="41" t="s">
        <v>606</v>
      </c>
      <c r="D35" s="82">
        <v>142988522</v>
      </c>
      <c r="E35" s="83">
        <v>71819057</v>
      </c>
      <c r="F35" s="84">
        <f t="shared" si="0"/>
        <v>214807579</v>
      </c>
      <c r="G35" s="82">
        <v>146000706</v>
      </c>
      <c r="H35" s="83">
        <v>90029057</v>
      </c>
      <c r="I35" s="85">
        <f t="shared" si="1"/>
        <v>236029763</v>
      </c>
      <c r="J35" s="82">
        <v>17710576</v>
      </c>
      <c r="K35" s="83">
        <v>1063173</v>
      </c>
      <c r="L35" s="83">
        <f t="shared" si="2"/>
        <v>18773749</v>
      </c>
      <c r="M35" s="42">
        <f t="shared" si="3"/>
        <v>0.08739798235889991</v>
      </c>
      <c r="N35" s="110">
        <v>21608864</v>
      </c>
      <c r="O35" s="111">
        <v>3660932</v>
      </c>
      <c r="P35" s="112">
        <f t="shared" si="4"/>
        <v>25269796</v>
      </c>
      <c r="Q35" s="42">
        <f t="shared" si="5"/>
        <v>0.11763921979680242</v>
      </c>
      <c r="R35" s="110">
        <v>26895504</v>
      </c>
      <c r="S35" s="112">
        <v>7336689</v>
      </c>
      <c r="T35" s="112">
        <f t="shared" si="6"/>
        <v>34232193</v>
      </c>
      <c r="U35" s="42">
        <f t="shared" si="7"/>
        <v>0.14503337445625447</v>
      </c>
      <c r="V35" s="110">
        <v>0</v>
      </c>
      <c r="W35" s="112">
        <v>0</v>
      </c>
      <c r="X35" s="112">
        <f t="shared" si="8"/>
        <v>0</v>
      </c>
      <c r="Y35" s="42">
        <f t="shared" si="9"/>
        <v>0</v>
      </c>
      <c r="Z35" s="82">
        <f t="shared" si="10"/>
        <v>66214944</v>
      </c>
      <c r="AA35" s="83">
        <f t="shared" si="11"/>
        <v>12060794</v>
      </c>
      <c r="AB35" s="83">
        <f t="shared" si="12"/>
        <v>78275738</v>
      </c>
      <c r="AC35" s="42">
        <f t="shared" si="13"/>
        <v>0.33163503197687827</v>
      </c>
      <c r="AD35" s="82">
        <v>18878755</v>
      </c>
      <c r="AE35" s="83">
        <v>3929466</v>
      </c>
      <c r="AF35" s="83">
        <f t="shared" si="14"/>
        <v>22808221</v>
      </c>
      <c r="AG35" s="42">
        <f t="shared" si="15"/>
        <v>0.38381109484403947</v>
      </c>
      <c r="AH35" s="42">
        <f t="shared" si="16"/>
        <v>0.5008708044349448</v>
      </c>
      <c r="AI35" s="14">
        <v>189675940</v>
      </c>
      <c r="AJ35" s="14">
        <v>190601129</v>
      </c>
      <c r="AK35" s="14">
        <v>73154828</v>
      </c>
      <c r="AL35" s="14"/>
    </row>
    <row r="36" spans="1:38" s="61" customFormat="1" ht="12.75">
      <c r="A36" s="66"/>
      <c r="B36" s="67" t="s">
        <v>607</v>
      </c>
      <c r="C36" s="34"/>
      <c r="D36" s="86">
        <f>SUM(D31:D35)</f>
        <v>2410857333</v>
      </c>
      <c r="E36" s="87">
        <f>SUM(E31:E35)</f>
        <v>578456676</v>
      </c>
      <c r="F36" s="95">
        <f t="shared" si="0"/>
        <v>2989314009</v>
      </c>
      <c r="G36" s="86">
        <f>SUM(G31:G35)</f>
        <v>2513028793</v>
      </c>
      <c r="H36" s="87">
        <f>SUM(H31:H35)</f>
        <v>576344992</v>
      </c>
      <c r="I36" s="88">
        <f t="shared" si="1"/>
        <v>3089373785</v>
      </c>
      <c r="J36" s="86">
        <f>SUM(J31:J35)</f>
        <v>510384206</v>
      </c>
      <c r="K36" s="87">
        <f>SUM(K31:K35)</f>
        <v>67952143</v>
      </c>
      <c r="L36" s="87">
        <f t="shared" si="2"/>
        <v>578336349</v>
      </c>
      <c r="M36" s="46">
        <f t="shared" si="3"/>
        <v>0.19346791513330108</v>
      </c>
      <c r="N36" s="116">
        <f>SUM(N31:N35)</f>
        <v>585100346</v>
      </c>
      <c r="O36" s="117">
        <f>SUM(O31:O35)</f>
        <v>78833500</v>
      </c>
      <c r="P36" s="118">
        <f t="shared" si="4"/>
        <v>663933846</v>
      </c>
      <c r="Q36" s="46">
        <f t="shared" si="5"/>
        <v>0.222102410118535</v>
      </c>
      <c r="R36" s="116">
        <f>SUM(R31:R35)</f>
        <v>779503787</v>
      </c>
      <c r="S36" s="118">
        <f>SUM(S31:S35)</f>
        <v>105083686</v>
      </c>
      <c r="T36" s="118">
        <f t="shared" si="6"/>
        <v>884587473</v>
      </c>
      <c r="U36" s="46">
        <f t="shared" si="7"/>
        <v>0.28633229080112754</v>
      </c>
      <c r="V36" s="116">
        <f>SUM(V31:V35)</f>
        <v>0</v>
      </c>
      <c r="W36" s="118">
        <f>SUM(W31:W35)</f>
        <v>0</v>
      </c>
      <c r="X36" s="118">
        <f t="shared" si="8"/>
        <v>0</v>
      </c>
      <c r="Y36" s="46">
        <f t="shared" si="9"/>
        <v>0</v>
      </c>
      <c r="Z36" s="86">
        <f t="shared" si="10"/>
        <v>1874988339</v>
      </c>
      <c r="AA36" s="87">
        <f t="shared" si="11"/>
        <v>251869329</v>
      </c>
      <c r="AB36" s="87">
        <f t="shared" si="12"/>
        <v>2126857668</v>
      </c>
      <c r="AC36" s="46">
        <f t="shared" si="13"/>
        <v>0.6884429712994409</v>
      </c>
      <c r="AD36" s="86">
        <f>SUM(AD31:AD35)</f>
        <v>461221307</v>
      </c>
      <c r="AE36" s="87">
        <f>SUM(AE31:AE35)</f>
        <v>51309131</v>
      </c>
      <c r="AF36" s="87">
        <f t="shared" si="14"/>
        <v>512530438</v>
      </c>
      <c r="AG36" s="46">
        <f t="shared" si="15"/>
        <v>0.5615204900575194</v>
      </c>
      <c r="AH36" s="46">
        <f t="shared" si="16"/>
        <v>0.7259218329585335</v>
      </c>
      <c r="AI36" s="68">
        <f>SUM(AI31:AI35)</f>
        <v>2658406515</v>
      </c>
      <c r="AJ36" s="68">
        <f>SUM(AJ31:AJ35)</f>
        <v>2686242386</v>
      </c>
      <c r="AK36" s="68">
        <f>SUM(AK31:AK35)</f>
        <v>1508380141</v>
      </c>
      <c r="AL36" s="68"/>
    </row>
    <row r="37" spans="1:38" s="61" customFormat="1" ht="12.75">
      <c r="A37" s="66"/>
      <c r="B37" s="67" t="s">
        <v>608</v>
      </c>
      <c r="C37" s="34"/>
      <c r="D37" s="86">
        <f>SUM(D9:D14,D16:D21,D23:D29,D31:D35)</f>
        <v>7965887864</v>
      </c>
      <c r="E37" s="87">
        <f>SUM(E9:E14,E16:E21,E23:E29,E31:E35)</f>
        <v>2295019576</v>
      </c>
      <c r="F37" s="88">
        <f t="shared" si="0"/>
        <v>10260907440</v>
      </c>
      <c r="G37" s="86">
        <f>SUM(G9:G14,G16:G21,G23:G29,G31:G35)</f>
        <v>8180259863</v>
      </c>
      <c r="H37" s="87">
        <f>SUM(H9:H14,H16:H21,H23:H29,H31:H35)</f>
        <v>2138289692</v>
      </c>
      <c r="I37" s="95">
        <f t="shared" si="1"/>
        <v>10318549555</v>
      </c>
      <c r="J37" s="86">
        <f>SUM(J9:J14,J16:J21,J23:J29,J31:J35)</f>
        <v>1656177189</v>
      </c>
      <c r="K37" s="97">
        <f>SUM(K9:K14,K16:K21,K23:K29,K31:K35)</f>
        <v>404328284</v>
      </c>
      <c r="L37" s="87">
        <f t="shared" si="2"/>
        <v>2060505473</v>
      </c>
      <c r="M37" s="46">
        <f t="shared" si="3"/>
        <v>0.20081123283185956</v>
      </c>
      <c r="N37" s="116">
        <f>SUM(N9:N14,N16:N21,N23:N29,N31:N35)</f>
        <v>1771811409</v>
      </c>
      <c r="O37" s="117">
        <f>SUM(O9:O14,O16:O21,O23:O29,O31:O35)</f>
        <v>488812770</v>
      </c>
      <c r="P37" s="118">
        <f t="shared" si="4"/>
        <v>2260624179</v>
      </c>
      <c r="Q37" s="46">
        <f t="shared" si="5"/>
        <v>0.2203142550713819</v>
      </c>
      <c r="R37" s="116">
        <f>SUM(R9:R14,R16:R21,R23:R29,R31:R35)</f>
        <v>2055042470</v>
      </c>
      <c r="S37" s="118">
        <f>SUM(S9:S14,S16:S21,S23:S29,S31:S35)</f>
        <v>208580631</v>
      </c>
      <c r="T37" s="118">
        <f t="shared" si="6"/>
        <v>2263623101</v>
      </c>
      <c r="U37" s="46">
        <f t="shared" si="7"/>
        <v>0.21937415611897984</v>
      </c>
      <c r="V37" s="116">
        <f>SUM(V9:V14,V16:V21,V23:V29,V31:V35)</f>
        <v>0</v>
      </c>
      <c r="W37" s="118">
        <f>SUM(W9:W14,W16:W21,W23:W29,W31:W35)</f>
        <v>0</v>
      </c>
      <c r="X37" s="118">
        <f t="shared" si="8"/>
        <v>0</v>
      </c>
      <c r="Y37" s="46">
        <f t="shared" si="9"/>
        <v>0</v>
      </c>
      <c r="Z37" s="86">
        <f t="shared" si="10"/>
        <v>5483031068</v>
      </c>
      <c r="AA37" s="87">
        <f t="shared" si="11"/>
        <v>1101721685</v>
      </c>
      <c r="AB37" s="87">
        <f t="shared" si="12"/>
        <v>6584752753</v>
      </c>
      <c r="AC37" s="46">
        <f t="shared" si="13"/>
        <v>0.638147126967982</v>
      </c>
      <c r="AD37" s="86">
        <f>SUM(AD9:AD14,AD16:AD21,AD23:AD29,AD31:AD35)</f>
        <v>1568807753</v>
      </c>
      <c r="AE37" s="87">
        <f>SUM(AE9:AE14,AE16:AE21,AE23:AE29,AE31:AE35)</f>
        <v>203120686</v>
      </c>
      <c r="AF37" s="87">
        <f t="shared" si="14"/>
        <v>1771928439</v>
      </c>
      <c r="AG37" s="46">
        <f t="shared" si="15"/>
        <v>0.5560043131987563</v>
      </c>
      <c r="AH37" s="46">
        <f t="shared" si="16"/>
        <v>0.2774912638557183</v>
      </c>
      <c r="AI37" s="68">
        <f>SUM(AI9:AI14,AI16:AI21,AI23:AI29,AI31:AI35)</f>
        <v>9447465559</v>
      </c>
      <c r="AJ37" s="68">
        <f>SUM(AJ9:AJ14,AJ16:AJ21,AJ23:AJ29,AJ31:AJ35)</f>
        <v>9701677656</v>
      </c>
      <c r="AK37" s="68">
        <f>SUM(AK9:AK14,AK16:AK21,AK23:AK29,AK31:AK35)</f>
        <v>5394174622</v>
      </c>
      <c r="AL37" s="68"/>
    </row>
    <row r="38" spans="1:38" s="15" customFormat="1" ht="12.75">
      <c r="A38" s="69"/>
      <c r="B38" s="70"/>
      <c r="C38" s="71"/>
      <c r="D38" s="98"/>
      <c r="E38" s="98"/>
      <c r="F38" s="99"/>
      <c r="G38" s="100"/>
      <c r="H38" s="98"/>
      <c r="I38" s="101"/>
      <c r="J38" s="100"/>
      <c r="K38" s="102"/>
      <c r="L38" s="98"/>
      <c r="M38" s="75"/>
      <c r="N38" s="100"/>
      <c r="O38" s="102"/>
      <c r="P38" s="98"/>
      <c r="Q38" s="75"/>
      <c r="R38" s="100"/>
      <c r="S38" s="102"/>
      <c r="T38" s="98"/>
      <c r="U38" s="75"/>
      <c r="V38" s="100"/>
      <c r="W38" s="102"/>
      <c r="X38" s="98"/>
      <c r="Y38" s="75"/>
      <c r="Z38" s="100"/>
      <c r="AA38" s="102"/>
      <c r="AB38" s="98"/>
      <c r="AC38" s="75"/>
      <c r="AD38" s="100"/>
      <c r="AE38" s="98"/>
      <c r="AF38" s="98"/>
      <c r="AG38" s="75"/>
      <c r="AH38" s="75"/>
      <c r="AI38" s="14"/>
      <c r="AJ38" s="14"/>
      <c r="AK38" s="14"/>
      <c r="AL38" s="14"/>
    </row>
    <row r="39" spans="1:38" s="15" customFormat="1" ht="12.75">
      <c r="A39" s="14"/>
      <c r="B39" s="62"/>
      <c r="C39" s="14"/>
      <c r="D39" s="93"/>
      <c r="E39" s="93"/>
      <c r="F39" s="93"/>
      <c r="G39" s="93"/>
      <c r="H39" s="93"/>
      <c r="I39" s="93"/>
      <c r="J39" s="93"/>
      <c r="K39" s="93"/>
      <c r="L39" s="93"/>
      <c r="M39" s="14"/>
      <c r="N39" s="93"/>
      <c r="O39" s="93"/>
      <c r="P39" s="93"/>
      <c r="Q39" s="14"/>
      <c r="R39" s="93"/>
      <c r="S39" s="93"/>
      <c r="T39" s="93"/>
      <c r="U39" s="14"/>
      <c r="V39" s="93"/>
      <c r="W39" s="93"/>
      <c r="X39" s="93"/>
      <c r="Y39" s="14"/>
      <c r="Z39" s="93"/>
      <c r="AA39" s="93"/>
      <c r="AB39" s="93"/>
      <c r="AC39" s="14"/>
      <c r="AD39" s="93"/>
      <c r="AE39" s="93"/>
      <c r="AF39" s="93"/>
      <c r="AG39" s="14"/>
      <c r="AH39" s="14"/>
      <c r="AI39" s="14"/>
      <c r="AJ39" s="14"/>
      <c r="AK39" s="14"/>
      <c r="AL39" s="14"/>
    </row>
    <row r="40" spans="1:38" ht="12.75">
      <c r="A40" s="2"/>
      <c r="B40" s="2"/>
      <c r="C40" s="2"/>
      <c r="D40" s="94"/>
      <c r="E40" s="94"/>
      <c r="F40" s="94"/>
      <c r="G40" s="94"/>
      <c r="H40" s="94"/>
      <c r="I40" s="94"/>
      <c r="J40" s="94"/>
      <c r="K40" s="94"/>
      <c r="L40" s="94"/>
      <c r="M40" s="2"/>
      <c r="N40" s="94"/>
      <c r="O40" s="94"/>
      <c r="P40" s="94"/>
      <c r="Q40" s="2"/>
      <c r="R40" s="94"/>
      <c r="S40" s="94"/>
      <c r="T40" s="94"/>
      <c r="U40" s="2"/>
      <c r="V40" s="94"/>
      <c r="W40" s="94"/>
      <c r="X40" s="94"/>
      <c r="Y40" s="2"/>
      <c r="Z40" s="94"/>
      <c r="AA40" s="94"/>
      <c r="AB40" s="94"/>
      <c r="AC40" s="2"/>
      <c r="AD40" s="94"/>
      <c r="AE40" s="94"/>
      <c r="AF40" s="94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4"/>
      <c r="E41" s="94"/>
      <c r="F41" s="94"/>
      <c r="G41" s="94"/>
      <c r="H41" s="94"/>
      <c r="I41" s="94"/>
      <c r="J41" s="94"/>
      <c r="K41" s="94"/>
      <c r="L41" s="94"/>
      <c r="M41" s="2"/>
      <c r="N41" s="94"/>
      <c r="O41" s="94"/>
      <c r="P41" s="94"/>
      <c r="Q41" s="2"/>
      <c r="R41" s="94"/>
      <c r="S41" s="94"/>
      <c r="T41" s="94"/>
      <c r="U41" s="2"/>
      <c r="V41" s="94"/>
      <c r="W41" s="94"/>
      <c r="X41" s="94"/>
      <c r="Y41" s="2"/>
      <c r="Z41" s="94"/>
      <c r="AA41" s="94"/>
      <c r="AB41" s="94"/>
      <c r="AC41" s="2"/>
      <c r="AD41" s="94"/>
      <c r="AE41" s="94"/>
      <c r="AF41" s="94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4"/>
      <c r="E42" s="94"/>
      <c r="F42" s="94"/>
      <c r="G42" s="94"/>
      <c r="H42" s="94"/>
      <c r="I42" s="94"/>
      <c r="J42" s="94"/>
      <c r="K42" s="94"/>
      <c r="L42" s="94"/>
      <c r="M42" s="2"/>
      <c r="N42" s="94"/>
      <c r="O42" s="94"/>
      <c r="P42" s="94"/>
      <c r="Q42" s="2"/>
      <c r="R42" s="94"/>
      <c r="S42" s="94"/>
      <c r="T42" s="94"/>
      <c r="U42" s="2"/>
      <c r="V42" s="94"/>
      <c r="W42" s="94"/>
      <c r="X42" s="94"/>
      <c r="Y42" s="2"/>
      <c r="Z42" s="94"/>
      <c r="AA42" s="94"/>
      <c r="AB42" s="94"/>
      <c r="AC42" s="2"/>
      <c r="AD42" s="94"/>
      <c r="AE42" s="94"/>
      <c r="AF42" s="94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4"/>
      <c r="E43" s="94"/>
      <c r="F43" s="94"/>
      <c r="G43" s="94"/>
      <c r="H43" s="94"/>
      <c r="I43" s="94"/>
      <c r="J43" s="94"/>
      <c r="K43" s="94"/>
      <c r="L43" s="94"/>
      <c r="M43" s="2"/>
      <c r="N43" s="94"/>
      <c r="O43" s="94"/>
      <c r="P43" s="94"/>
      <c r="Q43" s="2"/>
      <c r="R43" s="94"/>
      <c r="S43" s="94"/>
      <c r="T43" s="94"/>
      <c r="U43" s="2"/>
      <c r="V43" s="94"/>
      <c r="W43" s="94"/>
      <c r="X43" s="94"/>
      <c r="Y43" s="2"/>
      <c r="Z43" s="94"/>
      <c r="AA43" s="94"/>
      <c r="AB43" s="94"/>
      <c r="AC43" s="2"/>
      <c r="AD43" s="94"/>
      <c r="AE43" s="94"/>
      <c r="AF43" s="94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4"/>
      <c r="E44" s="94"/>
      <c r="F44" s="94"/>
      <c r="G44" s="94"/>
      <c r="H44" s="94"/>
      <c r="I44" s="94"/>
      <c r="J44" s="94"/>
      <c r="K44" s="94"/>
      <c r="L44" s="94"/>
      <c r="M44" s="2"/>
      <c r="N44" s="94"/>
      <c r="O44" s="94"/>
      <c r="P44" s="94"/>
      <c r="Q44" s="2"/>
      <c r="R44" s="94"/>
      <c r="S44" s="94"/>
      <c r="T44" s="94"/>
      <c r="U44" s="2"/>
      <c r="V44" s="94"/>
      <c r="W44" s="94"/>
      <c r="X44" s="94"/>
      <c r="Y44" s="2"/>
      <c r="Z44" s="94"/>
      <c r="AA44" s="94"/>
      <c r="AB44" s="94"/>
      <c r="AC44" s="2"/>
      <c r="AD44" s="94"/>
      <c r="AE44" s="94"/>
      <c r="AF44" s="94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4"/>
      <c r="E45" s="94"/>
      <c r="F45" s="94"/>
      <c r="G45" s="94"/>
      <c r="H45" s="94"/>
      <c r="I45" s="94"/>
      <c r="J45" s="94"/>
      <c r="K45" s="94"/>
      <c r="L45" s="94"/>
      <c r="M45" s="2"/>
      <c r="N45" s="94"/>
      <c r="O45" s="94"/>
      <c r="P45" s="94"/>
      <c r="Q45" s="2"/>
      <c r="R45" s="94"/>
      <c r="S45" s="94"/>
      <c r="T45" s="94"/>
      <c r="U45" s="2"/>
      <c r="V45" s="94"/>
      <c r="W45" s="94"/>
      <c r="X45" s="94"/>
      <c r="Y45" s="2"/>
      <c r="Z45" s="94"/>
      <c r="AA45" s="94"/>
      <c r="AB45" s="94"/>
      <c r="AC45" s="2"/>
      <c r="AD45" s="94"/>
      <c r="AE45" s="94"/>
      <c r="AF45" s="94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4"/>
      <c r="E46" s="94"/>
      <c r="F46" s="94"/>
      <c r="G46" s="94"/>
      <c r="H46" s="94"/>
      <c r="I46" s="94"/>
      <c r="J46" s="94"/>
      <c r="K46" s="94"/>
      <c r="L46" s="94"/>
      <c r="M46" s="2"/>
      <c r="N46" s="94"/>
      <c r="O46" s="94"/>
      <c r="P46" s="94"/>
      <c r="Q46" s="2"/>
      <c r="R46" s="94"/>
      <c r="S46" s="94"/>
      <c r="T46" s="94"/>
      <c r="U46" s="2"/>
      <c r="V46" s="94"/>
      <c r="W46" s="94"/>
      <c r="X46" s="94"/>
      <c r="Y46" s="2"/>
      <c r="Z46" s="94"/>
      <c r="AA46" s="94"/>
      <c r="AB46" s="94"/>
      <c r="AC46" s="2"/>
      <c r="AD46" s="94"/>
      <c r="AE46" s="94"/>
      <c r="AF46" s="94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4"/>
      <c r="E47" s="94"/>
      <c r="F47" s="94"/>
      <c r="G47" s="94"/>
      <c r="H47" s="94"/>
      <c r="I47" s="94"/>
      <c r="J47" s="94"/>
      <c r="K47" s="94"/>
      <c r="L47" s="94"/>
      <c r="M47" s="2"/>
      <c r="N47" s="94"/>
      <c r="O47" s="94"/>
      <c r="P47" s="94"/>
      <c r="Q47" s="2"/>
      <c r="R47" s="94"/>
      <c r="S47" s="94"/>
      <c r="T47" s="94"/>
      <c r="U47" s="2"/>
      <c r="V47" s="94"/>
      <c r="W47" s="94"/>
      <c r="X47" s="94"/>
      <c r="Y47" s="2"/>
      <c r="Z47" s="94"/>
      <c r="AA47" s="94"/>
      <c r="AB47" s="94"/>
      <c r="AC47" s="2"/>
      <c r="AD47" s="94"/>
      <c r="AE47" s="94"/>
      <c r="AF47" s="94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4"/>
      <c r="E48" s="94"/>
      <c r="F48" s="94"/>
      <c r="G48" s="94"/>
      <c r="H48" s="94"/>
      <c r="I48" s="94"/>
      <c r="J48" s="94"/>
      <c r="K48" s="94"/>
      <c r="L48" s="94"/>
      <c r="M48" s="2"/>
      <c r="N48" s="94"/>
      <c r="O48" s="94"/>
      <c r="P48" s="94"/>
      <c r="Q48" s="2"/>
      <c r="R48" s="94"/>
      <c r="S48" s="94"/>
      <c r="T48" s="94"/>
      <c r="U48" s="2"/>
      <c r="V48" s="94"/>
      <c r="W48" s="94"/>
      <c r="X48" s="94"/>
      <c r="Y48" s="2"/>
      <c r="Z48" s="94"/>
      <c r="AA48" s="94"/>
      <c r="AB48" s="94"/>
      <c r="AC48" s="2"/>
      <c r="AD48" s="94"/>
      <c r="AE48" s="94"/>
      <c r="AF48" s="94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4"/>
      <c r="E49" s="94"/>
      <c r="F49" s="94"/>
      <c r="G49" s="94"/>
      <c r="H49" s="94"/>
      <c r="I49" s="94"/>
      <c r="J49" s="94"/>
      <c r="K49" s="94"/>
      <c r="L49" s="94"/>
      <c r="M49" s="2"/>
      <c r="N49" s="94"/>
      <c r="O49" s="94"/>
      <c r="P49" s="94"/>
      <c r="Q49" s="2"/>
      <c r="R49" s="94"/>
      <c r="S49" s="94"/>
      <c r="T49" s="94"/>
      <c r="U49" s="2"/>
      <c r="V49" s="94"/>
      <c r="W49" s="94"/>
      <c r="X49" s="94"/>
      <c r="Y49" s="2"/>
      <c r="Z49" s="94"/>
      <c r="AA49" s="94"/>
      <c r="AB49" s="94"/>
      <c r="AC49" s="2"/>
      <c r="AD49" s="94"/>
      <c r="AE49" s="94"/>
      <c r="AF49" s="94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38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5" t="s">
        <v>41</v>
      </c>
      <c r="C9" s="41" t="s">
        <v>42</v>
      </c>
      <c r="D9" s="82">
        <v>26976064326</v>
      </c>
      <c r="E9" s="83">
        <v>3607364265</v>
      </c>
      <c r="F9" s="84">
        <f>$D9+$E9</f>
        <v>30583428591</v>
      </c>
      <c r="G9" s="82">
        <v>26966887754</v>
      </c>
      <c r="H9" s="83">
        <v>3995477237</v>
      </c>
      <c r="I9" s="85">
        <f>$G9+$H9</f>
        <v>30962364991</v>
      </c>
      <c r="J9" s="82">
        <v>5891316547</v>
      </c>
      <c r="K9" s="83">
        <v>377095898</v>
      </c>
      <c r="L9" s="83">
        <f>$J9+$K9</f>
        <v>6268412445</v>
      </c>
      <c r="M9" s="42">
        <f>IF($F9=0,0,$L9/$F9)</f>
        <v>0.2049610764322431</v>
      </c>
      <c r="N9" s="110">
        <v>6357866639</v>
      </c>
      <c r="O9" s="111">
        <v>610987863</v>
      </c>
      <c r="P9" s="112">
        <f>$N9+$O9</f>
        <v>6968854502</v>
      </c>
      <c r="Q9" s="42">
        <f>IF($F9=0,0,$P9/$F9)</f>
        <v>0.2278637426560727</v>
      </c>
      <c r="R9" s="110">
        <v>6063184274</v>
      </c>
      <c r="S9" s="112">
        <v>495051693</v>
      </c>
      <c r="T9" s="112">
        <f>$R9+$S9</f>
        <v>6558235967</v>
      </c>
      <c r="U9" s="42">
        <f>IF($I9=0,0,$T9/$I9)</f>
        <v>0.21181314699010617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18312367460</v>
      </c>
      <c r="AA9" s="83">
        <f>($K9+$O9)+$S9</f>
        <v>1483135454</v>
      </c>
      <c r="AB9" s="83">
        <f>$Z9+$AA9</f>
        <v>19795502914</v>
      </c>
      <c r="AC9" s="42">
        <f>IF($I9=0,0,$AB9/$I9)</f>
        <v>0.6393407906584031</v>
      </c>
      <c r="AD9" s="82">
        <v>5247194507</v>
      </c>
      <c r="AE9" s="83">
        <v>748742398</v>
      </c>
      <c r="AF9" s="83">
        <f>$AD9+$AE9</f>
        <v>5995936905</v>
      </c>
      <c r="AG9" s="42">
        <f>IF($AJ9=0,0,$AK9/$AJ9)</f>
        <v>0.6376958683023707</v>
      </c>
      <c r="AH9" s="42">
        <f>IF($AF9=0,0,$T9/$AF9-1)</f>
        <v>0.09378001651937007</v>
      </c>
      <c r="AI9" s="14">
        <v>29718242608</v>
      </c>
      <c r="AJ9" s="14">
        <v>29200782711</v>
      </c>
      <c r="AK9" s="14">
        <v>18621218486</v>
      </c>
      <c r="AL9" s="14"/>
    </row>
    <row r="10" spans="1:38" s="61" customFormat="1" ht="12.75">
      <c r="A10" s="66"/>
      <c r="B10" s="67" t="s">
        <v>97</v>
      </c>
      <c r="C10" s="34"/>
      <c r="D10" s="86">
        <f>D9</f>
        <v>26976064326</v>
      </c>
      <c r="E10" s="87">
        <f>E9</f>
        <v>3607364265</v>
      </c>
      <c r="F10" s="88">
        <f aca="true" t="shared" si="0" ref="F10:F45">$D10+$E10</f>
        <v>30583428591</v>
      </c>
      <c r="G10" s="86">
        <f>G9</f>
        <v>26966887754</v>
      </c>
      <c r="H10" s="87">
        <f>H9</f>
        <v>3995477237</v>
      </c>
      <c r="I10" s="88">
        <f aca="true" t="shared" si="1" ref="I10:I45">$G10+$H10</f>
        <v>30962364991</v>
      </c>
      <c r="J10" s="86">
        <f>J9</f>
        <v>5891316547</v>
      </c>
      <c r="K10" s="87">
        <f>K9</f>
        <v>377095898</v>
      </c>
      <c r="L10" s="87">
        <f aca="true" t="shared" si="2" ref="L10:L45">$J10+$K10</f>
        <v>6268412445</v>
      </c>
      <c r="M10" s="46">
        <f aca="true" t="shared" si="3" ref="M10:M45">IF($F10=0,0,$L10/$F10)</f>
        <v>0.2049610764322431</v>
      </c>
      <c r="N10" s="116">
        <f>N9</f>
        <v>6357866639</v>
      </c>
      <c r="O10" s="117">
        <f>O9</f>
        <v>610987863</v>
      </c>
      <c r="P10" s="118">
        <f aca="true" t="shared" si="4" ref="P10:P45">$N10+$O10</f>
        <v>6968854502</v>
      </c>
      <c r="Q10" s="46">
        <f aca="true" t="shared" si="5" ref="Q10:Q45">IF($F10=0,0,$P10/$F10)</f>
        <v>0.2278637426560727</v>
      </c>
      <c r="R10" s="116">
        <f>R9</f>
        <v>6063184274</v>
      </c>
      <c r="S10" s="118">
        <f>S9</f>
        <v>495051693</v>
      </c>
      <c r="T10" s="118">
        <f aca="true" t="shared" si="6" ref="T10:T45">$R10+$S10</f>
        <v>6558235967</v>
      </c>
      <c r="U10" s="46">
        <f aca="true" t="shared" si="7" ref="U10:U45">IF($I10=0,0,$T10/$I10)</f>
        <v>0.21181314699010617</v>
      </c>
      <c r="V10" s="116">
        <f>V9</f>
        <v>0</v>
      </c>
      <c r="W10" s="118">
        <f>W9</f>
        <v>0</v>
      </c>
      <c r="X10" s="118">
        <f aca="true" t="shared" si="8" ref="X10:X45">$V10+$W10</f>
        <v>0</v>
      </c>
      <c r="Y10" s="46">
        <f aca="true" t="shared" si="9" ref="Y10:Y45">IF($I10=0,0,$X10/$I10)</f>
        <v>0</v>
      </c>
      <c r="Z10" s="86">
        <f aca="true" t="shared" si="10" ref="Z10:Z45">($J10+$N10)+$R10</f>
        <v>18312367460</v>
      </c>
      <c r="AA10" s="87">
        <f aca="true" t="shared" si="11" ref="AA10:AA45">($K10+$O10)+$S10</f>
        <v>1483135454</v>
      </c>
      <c r="AB10" s="87">
        <f aca="true" t="shared" si="12" ref="AB10:AB45">$Z10+$AA10</f>
        <v>19795502914</v>
      </c>
      <c r="AC10" s="46">
        <f aca="true" t="shared" si="13" ref="AC10:AC45">IF($I10=0,0,$AB10/$I10)</f>
        <v>0.6393407906584031</v>
      </c>
      <c r="AD10" s="86">
        <f>AD9</f>
        <v>5247194507</v>
      </c>
      <c r="AE10" s="87">
        <f>AE9</f>
        <v>748742398</v>
      </c>
      <c r="AF10" s="87">
        <f aca="true" t="shared" si="14" ref="AF10:AF45">$AD10+$AE10</f>
        <v>5995936905</v>
      </c>
      <c r="AG10" s="46">
        <f aca="true" t="shared" si="15" ref="AG10:AG45">IF($AJ10=0,0,$AK10/$AJ10)</f>
        <v>0.6376958683023707</v>
      </c>
      <c r="AH10" s="46">
        <f aca="true" t="shared" si="16" ref="AH10:AH45">IF($AF10=0,0,$T10/$AF10-1)</f>
        <v>0.09378001651937007</v>
      </c>
      <c r="AI10" s="68">
        <f>AI9</f>
        <v>29718242608</v>
      </c>
      <c r="AJ10" s="68">
        <f>AJ9</f>
        <v>29200782711</v>
      </c>
      <c r="AK10" s="68">
        <f>AK9</f>
        <v>18621218486</v>
      </c>
      <c r="AL10" s="68"/>
    </row>
    <row r="11" spans="1:38" s="15" customFormat="1" ht="12.75">
      <c r="A11" s="31" t="s">
        <v>98</v>
      </c>
      <c r="B11" s="65" t="s">
        <v>609</v>
      </c>
      <c r="C11" s="41" t="s">
        <v>610</v>
      </c>
      <c r="D11" s="82">
        <v>143954944</v>
      </c>
      <c r="E11" s="83">
        <v>57772030</v>
      </c>
      <c r="F11" s="84">
        <f t="shared" si="0"/>
        <v>201726974</v>
      </c>
      <c r="G11" s="82">
        <v>143954944</v>
      </c>
      <c r="H11" s="83">
        <v>57772030</v>
      </c>
      <c r="I11" s="85">
        <f t="shared" si="1"/>
        <v>201726974</v>
      </c>
      <c r="J11" s="82">
        <v>30915143</v>
      </c>
      <c r="K11" s="83">
        <v>8364317</v>
      </c>
      <c r="L11" s="83">
        <f t="shared" si="2"/>
        <v>39279460</v>
      </c>
      <c r="M11" s="42">
        <f t="shared" si="3"/>
        <v>0.1947159530584145</v>
      </c>
      <c r="N11" s="110">
        <v>30160182</v>
      </c>
      <c r="O11" s="111">
        <v>13751362</v>
      </c>
      <c r="P11" s="112">
        <f t="shared" si="4"/>
        <v>43911544</v>
      </c>
      <c r="Q11" s="42">
        <f t="shared" si="5"/>
        <v>0.21767809792259116</v>
      </c>
      <c r="R11" s="110">
        <v>31023575</v>
      </c>
      <c r="S11" s="112">
        <v>10671178</v>
      </c>
      <c r="T11" s="112">
        <f t="shared" si="6"/>
        <v>41694753</v>
      </c>
      <c r="U11" s="42">
        <f t="shared" si="7"/>
        <v>0.20668903207758424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92098900</v>
      </c>
      <c r="AA11" s="83">
        <f t="shared" si="11"/>
        <v>32786857</v>
      </c>
      <c r="AB11" s="83">
        <f t="shared" si="12"/>
        <v>124885757</v>
      </c>
      <c r="AC11" s="42">
        <f t="shared" si="13"/>
        <v>0.6190830830585898</v>
      </c>
      <c r="AD11" s="82">
        <v>30231454</v>
      </c>
      <c r="AE11" s="83">
        <v>11062031</v>
      </c>
      <c r="AF11" s="83">
        <f t="shared" si="14"/>
        <v>41293485</v>
      </c>
      <c r="AG11" s="42">
        <f t="shared" si="15"/>
        <v>0.8957880516215125</v>
      </c>
      <c r="AH11" s="42">
        <f t="shared" si="16"/>
        <v>0.009717465115865132</v>
      </c>
      <c r="AI11" s="14">
        <v>0</v>
      </c>
      <c r="AJ11" s="14">
        <v>132945504</v>
      </c>
      <c r="AK11" s="14">
        <v>119090994</v>
      </c>
      <c r="AL11" s="14"/>
    </row>
    <row r="12" spans="1:38" s="15" customFormat="1" ht="12.75">
      <c r="A12" s="31" t="s">
        <v>98</v>
      </c>
      <c r="B12" s="65" t="s">
        <v>611</v>
      </c>
      <c r="C12" s="41" t="s">
        <v>612</v>
      </c>
      <c r="D12" s="82">
        <v>127419936</v>
      </c>
      <c r="E12" s="83">
        <v>40182920</v>
      </c>
      <c r="F12" s="84">
        <f t="shared" si="0"/>
        <v>167602856</v>
      </c>
      <c r="G12" s="82">
        <v>118203895</v>
      </c>
      <c r="H12" s="83">
        <v>69748279</v>
      </c>
      <c r="I12" s="85">
        <f t="shared" si="1"/>
        <v>187952174</v>
      </c>
      <c r="J12" s="82">
        <v>30741128</v>
      </c>
      <c r="K12" s="83">
        <v>1336004</v>
      </c>
      <c r="L12" s="83">
        <f t="shared" si="2"/>
        <v>32077132</v>
      </c>
      <c r="M12" s="42">
        <f t="shared" si="3"/>
        <v>0.19138774102990225</v>
      </c>
      <c r="N12" s="110">
        <v>24418248</v>
      </c>
      <c r="O12" s="111">
        <v>3699156</v>
      </c>
      <c r="P12" s="112">
        <f t="shared" si="4"/>
        <v>28117404</v>
      </c>
      <c r="Q12" s="42">
        <f t="shared" si="5"/>
        <v>0.16776208157216604</v>
      </c>
      <c r="R12" s="110">
        <v>24104130</v>
      </c>
      <c r="S12" s="112">
        <v>14006769</v>
      </c>
      <c r="T12" s="112">
        <f t="shared" si="6"/>
        <v>38110899</v>
      </c>
      <c r="U12" s="42">
        <f t="shared" si="7"/>
        <v>0.20276913104500724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79263506</v>
      </c>
      <c r="AA12" s="83">
        <f t="shared" si="11"/>
        <v>19041929</v>
      </c>
      <c r="AB12" s="83">
        <f t="shared" si="12"/>
        <v>98305435</v>
      </c>
      <c r="AC12" s="42">
        <f t="shared" si="13"/>
        <v>0.5230343065890795</v>
      </c>
      <c r="AD12" s="82">
        <v>30029866</v>
      </c>
      <c r="AE12" s="83">
        <v>9054682</v>
      </c>
      <c r="AF12" s="83">
        <f t="shared" si="14"/>
        <v>39084548</v>
      </c>
      <c r="AG12" s="42">
        <f t="shared" si="15"/>
        <v>0.633650928404175</v>
      </c>
      <c r="AH12" s="42">
        <f t="shared" si="16"/>
        <v>-0.024911353714516582</v>
      </c>
      <c r="AI12" s="14">
        <v>145476186</v>
      </c>
      <c r="AJ12" s="14">
        <v>172152231</v>
      </c>
      <c r="AK12" s="14">
        <v>109084421</v>
      </c>
      <c r="AL12" s="14"/>
    </row>
    <row r="13" spans="1:38" s="15" customFormat="1" ht="12.75">
      <c r="A13" s="31" t="s">
        <v>98</v>
      </c>
      <c r="B13" s="65" t="s">
        <v>613</v>
      </c>
      <c r="C13" s="41" t="s">
        <v>614</v>
      </c>
      <c r="D13" s="82">
        <v>147813070</v>
      </c>
      <c r="E13" s="83">
        <v>33942700</v>
      </c>
      <c r="F13" s="84">
        <f t="shared" si="0"/>
        <v>181755770</v>
      </c>
      <c r="G13" s="82">
        <v>151998000</v>
      </c>
      <c r="H13" s="83">
        <v>42646348</v>
      </c>
      <c r="I13" s="85">
        <f t="shared" si="1"/>
        <v>194644348</v>
      </c>
      <c r="J13" s="82">
        <v>36862878</v>
      </c>
      <c r="K13" s="83">
        <v>2548827</v>
      </c>
      <c r="L13" s="83">
        <f t="shared" si="2"/>
        <v>39411705</v>
      </c>
      <c r="M13" s="42">
        <f t="shared" si="3"/>
        <v>0.21683881067434613</v>
      </c>
      <c r="N13" s="110">
        <v>37724179</v>
      </c>
      <c r="O13" s="111">
        <v>4647965</v>
      </c>
      <c r="P13" s="112">
        <f t="shared" si="4"/>
        <v>42372144</v>
      </c>
      <c r="Q13" s="42">
        <f t="shared" si="5"/>
        <v>0.23312681627658918</v>
      </c>
      <c r="R13" s="110">
        <v>30194790</v>
      </c>
      <c r="S13" s="112">
        <v>12475418</v>
      </c>
      <c r="T13" s="112">
        <f t="shared" si="6"/>
        <v>42670208</v>
      </c>
      <c r="U13" s="42">
        <f t="shared" si="7"/>
        <v>0.2192214078571652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104781847</v>
      </c>
      <c r="AA13" s="83">
        <f t="shared" si="11"/>
        <v>19672210</v>
      </c>
      <c r="AB13" s="83">
        <f t="shared" si="12"/>
        <v>124454057</v>
      </c>
      <c r="AC13" s="42">
        <f t="shared" si="13"/>
        <v>0.639392092700272</v>
      </c>
      <c r="AD13" s="82">
        <v>32924944</v>
      </c>
      <c r="AE13" s="83">
        <v>11154758</v>
      </c>
      <c r="AF13" s="83">
        <f t="shared" si="14"/>
        <v>44079702</v>
      </c>
      <c r="AG13" s="42">
        <f t="shared" si="15"/>
        <v>0.5796453481200087</v>
      </c>
      <c r="AH13" s="42">
        <f t="shared" si="16"/>
        <v>-0.03197603286882478</v>
      </c>
      <c r="AI13" s="14">
        <v>179836803</v>
      </c>
      <c r="AJ13" s="14">
        <v>203601684</v>
      </c>
      <c r="AK13" s="14">
        <v>118016769</v>
      </c>
      <c r="AL13" s="14"/>
    </row>
    <row r="14" spans="1:38" s="15" customFormat="1" ht="12.75">
      <c r="A14" s="31" t="s">
        <v>98</v>
      </c>
      <c r="B14" s="65" t="s">
        <v>615</v>
      </c>
      <c r="C14" s="41" t="s">
        <v>616</v>
      </c>
      <c r="D14" s="82">
        <v>541913903</v>
      </c>
      <c r="E14" s="83">
        <v>170722589</v>
      </c>
      <c r="F14" s="84">
        <f t="shared" si="0"/>
        <v>712636492</v>
      </c>
      <c r="G14" s="82">
        <v>541913903</v>
      </c>
      <c r="H14" s="83">
        <v>170722589</v>
      </c>
      <c r="I14" s="85">
        <f t="shared" si="1"/>
        <v>712636492</v>
      </c>
      <c r="J14" s="82">
        <v>85388985</v>
      </c>
      <c r="K14" s="83">
        <v>9562561</v>
      </c>
      <c r="L14" s="83">
        <f t="shared" si="2"/>
        <v>94951546</v>
      </c>
      <c r="M14" s="42">
        <f t="shared" si="3"/>
        <v>0.1332398032740653</v>
      </c>
      <c r="N14" s="110">
        <v>97795586</v>
      </c>
      <c r="O14" s="111">
        <v>16310954</v>
      </c>
      <c r="P14" s="112">
        <f t="shared" si="4"/>
        <v>114106540</v>
      </c>
      <c r="Q14" s="42">
        <f t="shared" si="5"/>
        <v>0.1601188562204586</v>
      </c>
      <c r="R14" s="110">
        <v>82843485</v>
      </c>
      <c r="S14" s="112">
        <v>17389081</v>
      </c>
      <c r="T14" s="112">
        <f t="shared" si="6"/>
        <v>100232566</v>
      </c>
      <c r="U14" s="42">
        <f t="shared" si="7"/>
        <v>0.14065034154888606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266028056</v>
      </c>
      <c r="AA14" s="83">
        <f t="shared" si="11"/>
        <v>43262596</v>
      </c>
      <c r="AB14" s="83">
        <f t="shared" si="12"/>
        <v>309290652</v>
      </c>
      <c r="AC14" s="42">
        <f t="shared" si="13"/>
        <v>0.43400900104340995</v>
      </c>
      <c r="AD14" s="82">
        <v>98672996</v>
      </c>
      <c r="AE14" s="83">
        <v>10326590</v>
      </c>
      <c r="AF14" s="83">
        <f t="shared" si="14"/>
        <v>108999586</v>
      </c>
      <c r="AG14" s="42">
        <f t="shared" si="15"/>
        <v>0.48484041427664115</v>
      </c>
      <c r="AH14" s="42">
        <f t="shared" si="16"/>
        <v>-0.08043168163959813</v>
      </c>
      <c r="AI14" s="14">
        <v>717920664</v>
      </c>
      <c r="AJ14" s="14">
        <v>632398581</v>
      </c>
      <c r="AK14" s="14">
        <v>306612390</v>
      </c>
      <c r="AL14" s="14"/>
    </row>
    <row r="15" spans="1:38" s="15" customFormat="1" ht="12.75">
      <c r="A15" s="31" t="s">
        <v>98</v>
      </c>
      <c r="B15" s="65" t="s">
        <v>617</v>
      </c>
      <c r="C15" s="41" t="s">
        <v>618</v>
      </c>
      <c r="D15" s="82">
        <v>322499900</v>
      </c>
      <c r="E15" s="83">
        <v>86603200</v>
      </c>
      <c r="F15" s="84">
        <f t="shared" si="0"/>
        <v>409103100</v>
      </c>
      <c r="G15" s="82">
        <v>373067703</v>
      </c>
      <c r="H15" s="83">
        <v>90225769</v>
      </c>
      <c r="I15" s="85">
        <f t="shared" si="1"/>
        <v>463293472</v>
      </c>
      <c r="J15" s="82">
        <v>76010512</v>
      </c>
      <c r="K15" s="83">
        <v>4021626</v>
      </c>
      <c r="L15" s="83">
        <f t="shared" si="2"/>
        <v>80032138</v>
      </c>
      <c r="M15" s="42">
        <f t="shared" si="3"/>
        <v>0.19562828538820654</v>
      </c>
      <c r="N15" s="110">
        <v>60334351</v>
      </c>
      <c r="O15" s="111">
        <v>23840422</v>
      </c>
      <c r="P15" s="112">
        <f t="shared" si="4"/>
        <v>84174773</v>
      </c>
      <c r="Q15" s="42">
        <f t="shared" si="5"/>
        <v>0.20575442474036496</v>
      </c>
      <c r="R15" s="110">
        <v>64588490</v>
      </c>
      <c r="S15" s="112">
        <v>14038118</v>
      </c>
      <c r="T15" s="112">
        <f t="shared" si="6"/>
        <v>78626608</v>
      </c>
      <c r="U15" s="42">
        <f t="shared" si="7"/>
        <v>0.16971231573925566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200933353</v>
      </c>
      <c r="AA15" s="83">
        <f t="shared" si="11"/>
        <v>41900166</v>
      </c>
      <c r="AB15" s="83">
        <f t="shared" si="12"/>
        <v>242833519</v>
      </c>
      <c r="AC15" s="42">
        <f t="shared" si="13"/>
        <v>0.5241462133099083</v>
      </c>
      <c r="AD15" s="82">
        <v>52192876</v>
      </c>
      <c r="AE15" s="83">
        <v>5630931</v>
      </c>
      <c r="AF15" s="83">
        <f t="shared" si="14"/>
        <v>57823807</v>
      </c>
      <c r="AG15" s="42">
        <f t="shared" si="15"/>
        <v>0.5876659580328053</v>
      </c>
      <c r="AH15" s="42">
        <f t="shared" si="16"/>
        <v>0.3597618710922994</v>
      </c>
      <c r="AI15" s="14">
        <v>328608989</v>
      </c>
      <c r="AJ15" s="14">
        <v>372012047</v>
      </c>
      <c r="AK15" s="14">
        <v>218618816</v>
      </c>
      <c r="AL15" s="14"/>
    </row>
    <row r="16" spans="1:38" s="15" customFormat="1" ht="12.75">
      <c r="A16" s="31" t="s">
        <v>117</v>
      </c>
      <c r="B16" s="65" t="s">
        <v>619</v>
      </c>
      <c r="C16" s="41" t="s">
        <v>620</v>
      </c>
      <c r="D16" s="82">
        <v>237882010</v>
      </c>
      <c r="E16" s="83">
        <v>61935130</v>
      </c>
      <c r="F16" s="84">
        <f t="shared" si="0"/>
        <v>299817140</v>
      </c>
      <c r="G16" s="82">
        <v>237882010</v>
      </c>
      <c r="H16" s="83">
        <v>61935130</v>
      </c>
      <c r="I16" s="85">
        <f t="shared" si="1"/>
        <v>299817140</v>
      </c>
      <c r="J16" s="82">
        <v>32366856</v>
      </c>
      <c r="K16" s="83">
        <v>2576098</v>
      </c>
      <c r="L16" s="83">
        <f t="shared" si="2"/>
        <v>34942954</v>
      </c>
      <c r="M16" s="42">
        <f t="shared" si="3"/>
        <v>0.11654755295177588</v>
      </c>
      <c r="N16" s="110">
        <v>75910669</v>
      </c>
      <c r="O16" s="111">
        <v>10201017</v>
      </c>
      <c r="P16" s="112">
        <f t="shared" si="4"/>
        <v>86111686</v>
      </c>
      <c r="Q16" s="42">
        <f t="shared" si="5"/>
        <v>0.28721401985223394</v>
      </c>
      <c r="R16" s="110">
        <v>57807534</v>
      </c>
      <c r="S16" s="112">
        <v>9133227</v>
      </c>
      <c r="T16" s="112">
        <f t="shared" si="6"/>
        <v>66940761</v>
      </c>
      <c r="U16" s="42">
        <f t="shared" si="7"/>
        <v>0.22327196170305674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166085059</v>
      </c>
      <c r="AA16" s="83">
        <f t="shared" si="11"/>
        <v>21910342</v>
      </c>
      <c r="AB16" s="83">
        <f t="shared" si="12"/>
        <v>187995401</v>
      </c>
      <c r="AC16" s="42">
        <f t="shared" si="13"/>
        <v>0.6270335345070666</v>
      </c>
      <c r="AD16" s="82">
        <v>49879170</v>
      </c>
      <c r="AE16" s="83">
        <v>10193007</v>
      </c>
      <c r="AF16" s="83">
        <f t="shared" si="14"/>
        <v>60072177</v>
      </c>
      <c r="AG16" s="42">
        <f t="shared" si="15"/>
        <v>0.5273672807586305</v>
      </c>
      <c r="AH16" s="42">
        <f t="shared" si="16"/>
        <v>0.11433885607308691</v>
      </c>
      <c r="AI16" s="14">
        <v>296341260</v>
      </c>
      <c r="AJ16" s="14">
        <v>315228030</v>
      </c>
      <c r="AK16" s="14">
        <v>166240949</v>
      </c>
      <c r="AL16" s="14"/>
    </row>
    <row r="17" spans="1:38" s="61" customFormat="1" ht="12.75">
      <c r="A17" s="66"/>
      <c r="B17" s="67" t="s">
        <v>621</v>
      </c>
      <c r="C17" s="34"/>
      <c r="D17" s="86">
        <f>SUM(D11:D16)</f>
        <v>1521483763</v>
      </c>
      <c r="E17" s="87">
        <f>SUM(E11:E16)</f>
        <v>451158569</v>
      </c>
      <c r="F17" s="95">
        <f t="shared" si="0"/>
        <v>1972642332</v>
      </c>
      <c r="G17" s="86">
        <f>SUM(G11:G16)</f>
        <v>1567020455</v>
      </c>
      <c r="H17" s="87">
        <f>SUM(H11:H16)</f>
        <v>493050145</v>
      </c>
      <c r="I17" s="88">
        <f t="shared" si="1"/>
        <v>2060070600</v>
      </c>
      <c r="J17" s="86">
        <f>SUM(J11:J16)</f>
        <v>292285502</v>
      </c>
      <c r="K17" s="87">
        <f>SUM(K11:K16)</f>
        <v>28409433</v>
      </c>
      <c r="L17" s="87">
        <f t="shared" si="2"/>
        <v>320694935</v>
      </c>
      <c r="M17" s="46">
        <f t="shared" si="3"/>
        <v>0.1625712526785621</v>
      </c>
      <c r="N17" s="116">
        <f>SUM(N11:N16)</f>
        <v>326343215</v>
      </c>
      <c r="O17" s="117">
        <f>SUM(O11:O16)</f>
        <v>72450876</v>
      </c>
      <c r="P17" s="118">
        <f t="shared" si="4"/>
        <v>398794091</v>
      </c>
      <c r="Q17" s="46">
        <f t="shared" si="5"/>
        <v>0.20216239129151975</v>
      </c>
      <c r="R17" s="116">
        <f>SUM(R11:R16)</f>
        <v>290562004</v>
      </c>
      <c r="S17" s="118">
        <f>SUM(S11:S16)</f>
        <v>77713791</v>
      </c>
      <c r="T17" s="118">
        <f t="shared" si="6"/>
        <v>368275795</v>
      </c>
      <c r="U17" s="46">
        <f t="shared" si="7"/>
        <v>0.17876853103966436</v>
      </c>
      <c r="V17" s="116">
        <f>SUM(V11:V16)</f>
        <v>0</v>
      </c>
      <c r="W17" s="118">
        <f>SUM(W11:W16)</f>
        <v>0</v>
      </c>
      <c r="X17" s="118">
        <f t="shared" si="8"/>
        <v>0</v>
      </c>
      <c r="Y17" s="46">
        <f t="shared" si="9"/>
        <v>0</v>
      </c>
      <c r="Z17" s="86">
        <f t="shared" si="10"/>
        <v>909190721</v>
      </c>
      <c r="AA17" s="87">
        <f t="shared" si="11"/>
        <v>178574100</v>
      </c>
      <c r="AB17" s="87">
        <f t="shared" si="12"/>
        <v>1087764821</v>
      </c>
      <c r="AC17" s="46">
        <f t="shared" si="13"/>
        <v>0.5280230789177808</v>
      </c>
      <c r="AD17" s="86">
        <f>SUM(AD11:AD16)</f>
        <v>293931306</v>
      </c>
      <c r="AE17" s="87">
        <f>SUM(AE11:AE16)</f>
        <v>57421999</v>
      </c>
      <c r="AF17" s="87">
        <f t="shared" si="14"/>
        <v>351353305</v>
      </c>
      <c r="AG17" s="46">
        <f t="shared" si="15"/>
        <v>0.5675451121723808</v>
      </c>
      <c r="AH17" s="46">
        <f t="shared" si="16"/>
        <v>0.048163742191069</v>
      </c>
      <c r="AI17" s="68">
        <f>SUM(AI11:AI16)</f>
        <v>1668183902</v>
      </c>
      <c r="AJ17" s="68">
        <f>SUM(AJ11:AJ16)</f>
        <v>1828338077</v>
      </c>
      <c r="AK17" s="68">
        <f>SUM(AK11:AK16)</f>
        <v>1037664339</v>
      </c>
      <c r="AL17" s="68"/>
    </row>
    <row r="18" spans="1:38" s="15" customFormat="1" ht="12.75">
      <c r="A18" s="31" t="s">
        <v>98</v>
      </c>
      <c r="B18" s="65" t="s">
        <v>622</v>
      </c>
      <c r="C18" s="41" t="s">
        <v>623</v>
      </c>
      <c r="D18" s="82">
        <v>256996966</v>
      </c>
      <c r="E18" s="83">
        <v>72355930</v>
      </c>
      <c r="F18" s="84">
        <f t="shared" si="0"/>
        <v>329352896</v>
      </c>
      <c r="G18" s="82">
        <v>259677674</v>
      </c>
      <c r="H18" s="83">
        <v>76662675</v>
      </c>
      <c r="I18" s="85">
        <f t="shared" si="1"/>
        <v>336340349</v>
      </c>
      <c r="J18" s="82">
        <v>59319584</v>
      </c>
      <c r="K18" s="83">
        <v>4459206</v>
      </c>
      <c r="L18" s="83">
        <f t="shared" si="2"/>
        <v>63778790</v>
      </c>
      <c r="M18" s="42">
        <f t="shared" si="3"/>
        <v>0.1936487906273033</v>
      </c>
      <c r="N18" s="110">
        <v>43291505</v>
      </c>
      <c r="O18" s="111">
        <v>16525748</v>
      </c>
      <c r="P18" s="112">
        <f t="shared" si="4"/>
        <v>59817253</v>
      </c>
      <c r="Q18" s="42">
        <f t="shared" si="5"/>
        <v>0.18162054661271296</v>
      </c>
      <c r="R18" s="110">
        <v>59031268</v>
      </c>
      <c r="S18" s="112">
        <v>13640902</v>
      </c>
      <c r="T18" s="112">
        <f t="shared" si="6"/>
        <v>72672170</v>
      </c>
      <c r="U18" s="42">
        <f t="shared" si="7"/>
        <v>0.21606735622433454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161642357</v>
      </c>
      <c r="AA18" s="83">
        <f t="shared" si="11"/>
        <v>34625856</v>
      </c>
      <c r="AB18" s="83">
        <f t="shared" si="12"/>
        <v>196268213</v>
      </c>
      <c r="AC18" s="42">
        <f t="shared" si="13"/>
        <v>0.5835404927881549</v>
      </c>
      <c r="AD18" s="82">
        <v>51701214</v>
      </c>
      <c r="AE18" s="83">
        <v>8649126</v>
      </c>
      <c r="AF18" s="83">
        <f t="shared" si="14"/>
        <v>60350340</v>
      </c>
      <c r="AG18" s="42">
        <f t="shared" si="15"/>
        <v>0.6714353153980062</v>
      </c>
      <c r="AH18" s="42">
        <f t="shared" si="16"/>
        <v>0.20417167492345523</v>
      </c>
      <c r="AI18" s="14">
        <v>283863557</v>
      </c>
      <c r="AJ18" s="14">
        <v>290786778</v>
      </c>
      <c r="AK18" s="14">
        <v>195244512</v>
      </c>
      <c r="AL18" s="14"/>
    </row>
    <row r="19" spans="1:38" s="15" customFormat="1" ht="12.75">
      <c r="A19" s="31" t="s">
        <v>98</v>
      </c>
      <c r="B19" s="65" t="s">
        <v>58</v>
      </c>
      <c r="C19" s="41" t="s">
        <v>59</v>
      </c>
      <c r="D19" s="82">
        <v>1109347981</v>
      </c>
      <c r="E19" s="83">
        <v>286877461</v>
      </c>
      <c r="F19" s="84">
        <f t="shared" si="0"/>
        <v>1396225442</v>
      </c>
      <c r="G19" s="82">
        <v>1101891006</v>
      </c>
      <c r="H19" s="83">
        <v>278517774</v>
      </c>
      <c r="I19" s="85">
        <f t="shared" si="1"/>
        <v>1380408780</v>
      </c>
      <c r="J19" s="82">
        <v>239365926</v>
      </c>
      <c r="K19" s="83">
        <v>20542478</v>
      </c>
      <c r="L19" s="83">
        <f t="shared" si="2"/>
        <v>259908404</v>
      </c>
      <c r="M19" s="42">
        <f t="shared" si="3"/>
        <v>0.18615074341268162</v>
      </c>
      <c r="N19" s="110">
        <v>198733650</v>
      </c>
      <c r="O19" s="111">
        <v>40866333</v>
      </c>
      <c r="P19" s="112">
        <f t="shared" si="4"/>
        <v>239599983</v>
      </c>
      <c r="Q19" s="42">
        <f t="shared" si="5"/>
        <v>0.1716055128294962</v>
      </c>
      <c r="R19" s="110">
        <v>246572317</v>
      </c>
      <c r="S19" s="112">
        <v>42223338</v>
      </c>
      <c r="T19" s="112">
        <f t="shared" si="6"/>
        <v>288795655</v>
      </c>
      <c r="U19" s="42">
        <f t="shared" si="7"/>
        <v>0.20921024205597996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684671893</v>
      </c>
      <c r="AA19" s="83">
        <f t="shared" si="11"/>
        <v>103632149</v>
      </c>
      <c r="AB19" s="83">
        <f t="shared" si="12"/>
        <v>788304042</v>
      </c>
      <c r="AC19" s="42">
        <f t="shared" si="13"/>
        <v>0.5710656534653452</v>
      </c>
      <c r="AD19" s="82">
        <v>216129063</v>
      </c>
      <c r="AE19" s="83">
        <v>25502264</v>
      </c>
      <c r="AF19" s="83">
        <f t="shared" si="14"/>
        <v>241631327</v>
      </c>
      <c r="AG19" s="42">
        <f t="shared" si="15"/>
        <v>0.5801479866258265</v>
      </c>
      <c r="AH19" s="42">
        <f t="shared" si="16"/>
        <v>0.1951912799783615</v>
      </c>
      <c r="AI19" s="14">
        <v>1233798042</v>
      </c>
      <c r="AJ19" s="14">
        <v>1304424227</v>
      </c>
      <c r="AK19" s="14">
        <v>756759089</v>
      </c>
      <c r="AL19" s="14"/>
    </row>
    <row r="20" spans="1:38" s="15" customFormat="1" ht="12.75">
      <c r="A20" s="31" t="s">
        <v>98</v>
      </c>
      <c r="B20" s="65" t="s">
        <v>88</v>
      </c>
      <c r="C20" s="41" t="s">
        <v>89</v>
      </c>
      <c r="D20" s="82">
        <v>688699100</v>
      </c>
      <c r="E20" s="83">
        <v>215564000</v>
      </c>
      <c r="F20" s="84">
        <f t="shared" si="0"/>
        <v>904263100</v>
      </c>
      <c r="G20" s="82">
        <v>747506904</v>
      </c>
      <c r="H20" s="83">
        <v>144689112</v>
      </c>
      <c r="I20" s="85">
        <f t="shared" si="1"/>
        <v>892196016</v>
      </c>
      <c r="J20" s="82">
        <v>123031644</v>
      </c>
      <c r="K20" s="83">
        <v>7333114</v>
      </c>
      <c r="L20" s="83">
        <f t="shared" si="2"/>
        <v>130364758</v>
      </c>
      <c r="M20" s="42">
        <f t="shared" si="3"/>
        <v>0.14416684480434952</v>
      </c>
      <c r="N20" s="110">
        <v>120342709</v>
      </c>
      <c r="O20" s="111">
        <v>15351311</v>
      </c>
      <c r="P20" s="112">
        <f t="shared" si="4"/>
        <v>135694020</v>
      </c>
      <c r="Q20" s="42">
        <f t="shared" si="5"/>
        <v>0.15006033089263512</v>
      </c>
      <c r="R20" s="110">
        <v>165106933</v>
      </c>
      <c r="S20" s="112">
        <v>21957780</v>
      </c>
      <c r="T20" s="112">
        <f t="shared" si="6"/>
        <v>187064713</v>
      </c>
      <c r="U20" s="42">
        <f t="shared" si="7"/>
        <v>0.2096677295631412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408481286</v>
      </c>
      <c r="AA20" s="83">
        <f t="shared" si="11"/>
        <v>44642205</v>
      </c>
      <c r="AB20" s="83">
        <f t="shared" si="12"/>
        <v>453123491</v>
      </c>
      <c r="AC20" s="42">
        <f t="shared" si="13"/>
        <v>0.5078743716335985</v>
      </c>
      <c r="AD20" s="82">
        <v>106828383</v>
      </c>
      <c r="AE20" s="83">
        <v>34302959</v>
      </c>
      <c r="AF20" s="83">
        <f t="shared" si="14"/>
        <v>141131342</v>
      </c>
      <c r="AG20" s="42">
        <f t="shared" si="15"/>
        <v>0.4739083488653242</v>
      </c>
      <c r="AH20" s="42">
        <f t="shared" si="16"/>
        <v>0.3254654164629145</v>
      </c>
      <c r="AI20" s="14">
        <v>922930166</v>
      </c>
      <c r="AJ20" s="14">
        <v>927395065</v>
      </c>
      <c r="AK20" s="14">
        <v>439500264</v>
      </c>
      <c r="AL20" s="14"/>
    </row>
    <row r="21" spans="1:38" s="15" customFormat="1" ht="12.75">
      <c r="A21" s="31" t="s">
        <v>98</v>
      </c>
      <c r="B21" s="65" t="s">
        <v>624</v>
      </c>
      <c r="C21" s="41" t="s">
        <v>625</v>
      </c>
      <c r="D21" s="82">
        <v>553058669</v>
      </c>
      <c r="E21" s="83">
        <v>122879195</v>
      </c>
      <c r="F21" s="85">
        <f t="shared" si="0"/>
        <v>675937864</v>
      </c>
      <c r="G21" s="82">
        <v>585578608</v>
      </c>
      <c r="H21" s="83">
        <v>147122217</v>
      </c>
      <c r="I21" s="85">
        <f t="shared" si="1"/>
        <v>732700825</v>
      </c>
      <c r="J21" s="82">
        <v>126090090</v>
      </c>
      <c r="K21" s="83">
        <v>29010132</v>
      </c>
      <c r="L21" s="83">
        <f t="shared" si="2"/>
        <v>155100222</v>
      </c>
      <c r="M21" s="42">
        <f t="shared" si="3"/>
        <v>0.22945928947102157</v>
      </c>
      <c r="N21" s="110">
        <v>112496604</v>
      </c>
      <c r="O21" s="111">
        <v>30039367</v>
      </c>
      <c r="P21" s="112">
        <f t="shared" si="4"/>
        <v>142535971</v>
      </c>
      <c r="Q21" s="42">
        <f t="shared" si="5"/>
        <v>0.2108714108076656</v>
      </c>
      <c r="R21" s="110">
        <v>121477922</v>
      </c>
      <c r="S21" s="112">
        <v>47362988</v>
      </c>
      <c r="T21" s="112">
        <f t="shared" si="6"/>
        <v>168840910</v>
      </c>
      <c r="U21" s="42">
        <f t="shared" si="7"/>
        <v>0.23043635852327585</v>
      </c>
      <c r="V21" s="110">
        <v>0</v>
      </c>
      <c r="W21" s="112">
        <v>0</v>
      </c>
      <c r="X21" s="112">
        <f t="shared" si="8"/>
        <v>0</v>
      </c>
      <c r="Y21" s="42">
        <f t="shared" si="9"/>
        <v>0</v>
      </c>
      <c r="Z21" s="82">
        <f t="shared" si="10"/>
        <v>360064616</v>
      </c>
      <c r="AA21" s="83">
        <f t="shared" si="11"/>
        <v>106412487</v>
      </c>
      <c r="AB21" s="83">
        <f t="shared" si="12"/>
        <v>466477103</v>
      </c>
      <c r="AC21" s="42">
        <f t="shared" si="13"/>
        <v>0.6366542619902196</v>
      </c>
      <c r="AD21" s="82">
        <v>98937351</v>
      </c>
      <c r="AE21" s="83">
        <v>19887407</v>
      </c>
      <c r="AF21" s="83">
        <f t="shared" si="14"/>
        <v>118824758</v>
      </c>
      <c r="AG21" s="42">
        <f t="shared" si="15"/>
        <v>0.5088336969185931</v>
      </c>
      <c r="AH21" s="42">
        <f t="shared" si="16"/>
        <v>0.4209236596972492</v>
      </c>
      <c r="AI21" s="14">
        <v>552145981</v>
      </c>
      <c r="AJ21" s="14">
        <v>623800041</v>
      </c>
      <c r="AK21" s="14">
        <v>317410481</v>
      </c>
      <c r="AL21" s="14"/>
    </row>
    <row r="22" spans="1:38" s="15" customFormat="1" ht="12.75">
      <c r="A22" s="31" t="s">
        <v>98</v>
      </c>
      <c r="B22" s="65" t="s">
        <v>626</v>
      </c>
      <c r="C22" s="41" t="s">
        <v>627</v>
      </c>
      <c r="D22" s="82">
        <v>354079545</v>
      </c>
      <c r="E22" s="83">
        <v>61000626</v>
      </c>
      <c r="F22" s="84">
        <f t="shared" si="0"/>
        <v>415080171</v>
      </c>
      <c r="G22" s="82">
        <v>367254997</v>
      </c>
      <c r="H22" s="83">
        <v>78256186</v>
      </c>
      <c r="I22" s="85">
        <f t="shared" si="1"/>
        <v>445511183</v>
      </c>
      <c r="J22" s="82">
        <v>82885292</v>
      </c>
      <c r="K22" s="83">
        <v>9325986</v>
      </c>
      <c r="L22" s="83">
        <f t="shared" si="2"/>
        <v>92211278</v>
      </c>
      <c r="M22" s="42">
        <f t="shared" si="3"/>
        <v>0.22215293440264097</v>
      </c>
      <c r="N22" s="110">
        <v>81158124</v>
      </c>
      <c r="O22" s="111">
        <v>12171727</v>
      </c>
      <c r="P22" s="112">
        <f t="shared" si="4"/>
        <v>93329851</v>
      </c>
      <c r="Q22" s="42">
        <f t="shared" si="5"/>
        <v>0.22484777043228113</v>
      </c>
      <c r="R22" s="110">
        <v>77859315</v>
      </c>
      <c r="S22" s="112">
        <v>16978206</v>
      </c>
      <c r="T22" s="112">
        <f t="shared" si="6"/>
        <v>94837521</v>
      </c>
      <c r="U22" s="42">
        <f t="shared" si="7"/>
        <v>0.21287349143826093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241902731</v>
      </c>
      <c r="AA22" s="83">
        <f t="shared" si="11"/>
        <v>38475919</v>
      </c>
      <c r="AB22" s="83">
        <f t="shared" si="12"/>
        <v>280378650</v>
      </c>
      <c r="AC22" s="42">
        <f t="shared" si="13"/>
        <v>0.6293414412450338</v>
      </c>
      <c r="AD22" s="82">
        <v>68245959</v>
      </c>
      <c r="AE22" s="83">
        <v>30041751</v>
      </c>
      <c r="AF22" s="83">
        <f t="shared" si="14"/>
        <v>98287710</v>
      </c>
      <c r="AG22" s="42">
        <f t="shared" si="15"/>
        <v>0.669162249601501</v>
      </c>
      <c r="AH22" s="42">
        <f t="shared" si="16"/>
        <v>-0.03510295437751065</v>
      </c>
      <c r="AI22" s="14">
        <v>377349505</v>
      </c>
      <c r="AJ22" s="14">
        <v>390812097</v>
      </c>
      <c r="AK22" s="14">
        <v>261516702</v>
      </c>
      <c r="AL22" s="14"/>
    </row>
    <row r="23" spans="1:38" s="15" customFormat="1" ht="12.75">
      <c r="A23" s="31" t="s">
        <v>117</v>
      </c>
      <c r="B23" s="65" t="s">
        <v>628</v>
      </c>
      <c r="C23" s="41" t="s">
        <v>629</v>
      </c>
      <c r="D23" s="82">
        <v>454346851</v>
      </c>
      <c r="E23" s="83">
        <v>19411544</v>
      </c>
      <c r="F23" s="84">
        <f t="shared" si="0"/>
        <v>473758395</v>
      </c>
      <c r="G23" s="82">
        <v>521707212</v>
      </c>
      <c r="H23" s="83">
        <v>11811321</v>
      </c>
      <c r="I23" s="85">
        <f t="shared" si="1"/>
        <v>533518533</v>
      </c>
      <c r="J23" s="82">
        <v>72550152</v>
      </c>
      <c r="K23" s="83">
        <v>553939</v>
      </c>
      <c r="L23" s="83">
        <f t="shared" si="2"/>
        <v>73104091</v>
      </c>
      <c r="M23" s="42">
        <f t="shared" si="3"/>
        <v>0.1543066925494798</v>
      </c>
      <c r="N23" s="110">
        <v>90209891</v>
      </c>
      <c r="O23" s="111">
        <v>1981628</v>
      </c>
      <c r="P23" s="112">
        <f t="shared" si="4"/>
        <v>92191519</v>
      </c>
      <c r="Q23" s="42">
        <f t="shared" si="5"/>
        <v>0.19459606409718608</v>
      </c>
      <c r="R23" s="110">
        <v>101782278</v>
      </c>
      <c r="S23" s="112">
        <v>2735829</v>
      </c>
      <c r="T23" s="112">
        <f t="shared" si="6"/>
        <v>104518107</v>
      </c>
      <c r="U23" s="42">
        <f t="shared" si="7"/>
        <v>0.1959034232837044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264542321</v>
      </c>
      <c r="AA23" s="83">
        <f t="shared" si="11"/>
        <v>5271396</v>
      </c>
      <c r="AB23" s="83">
        <f t="shared" si="12"/>
        <v>269813717</v>
      </c>
      <c r="AC23" s="42">
        <f t="shared" si="13"/>
        <v>0.5057251066477948</v>
      </c>
      <c r="AD23" s="82">
        <v>78589196</v>
      </c>
      <c r="AE23" s="83">
        <v>2184098</v>
      </c>
      <c r="AF23" s="83">
        <f t="shared" si="14"/>
        <v>80773294</v>
      </c>
      <c r="AG23" s="42">
        <f t="shared" si="15"/>
        <v>0.6009565180971432</v>
      </c>
      <c r="AH23" s="42">
        <f t="shared" si="16"/>
        <v>0.29396861046672185</v>
      </c>
      <c r="AI23" s="14">
        <v>504670868</v>
      </c>
      <c r="AJ23" s="14">
        <v>450709507</v>
      </c>
      <c r="AK23" s="14">
        <v>270856816</v>
      </c>
      <c r="AL23" s="14"/>
    </row>
    <row r="24" spans="1:38" s="61" customFormat="1" ht="12.75">
      <c r="A24" s="66"/>
      <c r="B24" s="67" t="s">
        <v>630</v>
      </c>
      <c r="C24" s="34"/>
      <c r="D24" s="86">
        <f>SUM(D18:D23)</f>
        <v>3416529112</v>
      </c>
      <c r="E24" s="87">
        <f>SUM(E18:E23)</f>
        <v>778088756</v>
      </c>
      <c r="F24" s="95">
        <f t="shared" si="0"/>
        <v>4194617868</v>
      </c>
      <c r="G24" s="86">
        <f>SUM(G18:G23)</f>
        <v>3583616401</v>
      </c>
      <c r="H24" s="87">
        <f>SUM(H18:H23)</f>
        <v>737059285</v>
      </c>
      <c r="I24" s="88">
        <f t="shared" si="1"/>
        <v>4320675686</v>
      </c>
      <c r="J24" s="86">
        <f>SUM(J18:J23)</f>
        <v>703242688</v>
      </c>
      <c r="K24" s="87">
        <f>SUM(K18:K23)</f>
        <v>71224855</v>
      </c>
      <c r="L24" s="87">
        <f t="shared" si="2"/>
        <v>774467543</v>
      </c>
      <c r="M24" s="46">
        <f t="shared" si="3"/>
        <v>0.184633634665097</v>
      </c>
      <c r="N24" s="116">
        <f>SUM(N18:N23)</f>
        <v>646232483</v>
      </c>
      <c r="O24" s="117">
        <f>SUM(O18:O23)</f>
        <v>116936114</v>
      </c>
      <c r="P24" s="118">
        <f t="shared" si="4"/>
        <v>763168597</v>
      </c>
      <c r="Q24" s="46">
        <f t="shared" si="5"/>
        <v>0.18193995758757397</v>
      </c>
      <c r="R24" s="116">
        <f>SUM(R18:R23)</f>
        <v>771830033</v>
      </c>
      <c r="S24" s="118">
        <f>SUM(S18:S23)</f>
        <v>144899043</v>
      </c>
      <c r="T24" s="118">
        <f t="shared" si="6"/>
        <v>916729076</v>
      </c>
      <c r="U24" s="46">
        <f t="shared" si="7"/>
        <v>0.21217261896569017</v>
      </c>
      <c r="V24" s="116">
        <f>SUM(V18:V23)</f>
        <v>0</v>
      </c>
      <c r="W24" s="118">
        <f>SUM(W18:W23)</f>
        <v>0</v>
      </c>
      <c r="X24" s="118">
        <f t="shared" si="8"/>
        <v>0</v>
      </c>
      <c r="Y24" s="46">
        <f t="shared" si="9"/>
        <v>0</v>
      </c>
      <c r="Z24" s="86">
        <f t="shared" si="10"/>
        <v>2121305204</v>
      </c>
      <c r="AA24" s="87">
        <f t="shared" si="11"/>
        <v>333060012</v>
      </c>
      <c r="AB24" s="87">
        <f t="shared" si="12"/>
        <v>2454365216</v>
      </c>
      <c r="AC24" s="46">
        <f t="shared" si="13"/>
        <v>0.5680512480843488</v>
      </c>
      <c r="AD24" s="86">
        <f>SUM(AD18:AD23)</f>
        <v>620431166</v>
      </c>
      <c r="AE24" s="87">
        <f>SUM(AE18:AE23)</f>
        <v>120567605</v>
      </c>
      <c r="AF24" s="87">
        <f t="shared" si="14"/>
        <v>740998771</v>
      </c>
      <c r="AG24" s="46">
        <f t="shared" si="15"/>
        <v>0.5620181769016844</v>
      </c>
      <c r="AH24" s="46">
        <f t="shared" si="16"/>
        <v>0.2371533015673517</v>
      </c>
      <c r="AI24" s="68">
        <f>SUM(AI18:AI23)</f>
        <v>3874758119</v>
      </c>
      <c r="AJ24" s="68">
        <f>SUM(AJ18:AJ23)</f>
        <v>3987927715</v>
      </c>
      <c r="AK24" s="68">
        <f>SUM(AK18:AK23)</f>
        <v>2241287864</v>
      </c>
      <c r="AL24" s="68"/>
    </row>
    <row r="25" spans="1:38" s="15" customFormat="1" ht="12.75">
      <c r="A25" s="31" t="s">
        <v>98</v>
      </c>
      <c r="B25" s="65" t="s">
        <v>631</v>
      </c>
      <c r="C25" s="41" t="s">
        <v>632</v>
      </c>
      <c r="D25" s="82">
        <v>235677316</v>
      </c>
      <c r="E25" s="83">
        <v>83051900</v>
      </c>
      <c r="F25" s="84">
        <f t="shared" si="0"/>
        <v>318729216</v>
      </c>
      <c r="G25" s="82">
        <v>242459620</v>
      </c>
      <c r="H25" s="83">
        <v>82043031</v>
      </c>
      <c r="I25" s="85">
        <f t="shared" si="1"/>
        <v>324502651</v>
      </c>
      <c r="J25" s="82">
        <v>46283491</v>
      </c>
      <c r="K25" s="83">
        <v>16847393</v>
      </c>
      <c r="L25" s="83">
        <f t="shared" si="2"/>
        <v>63130884</v>
      </c>
      <c r="M25" s="42">
        <f t="shared" si="3"/>
        <v>0.1980705904287105</v>
      </c>
      <c r="N25" s="110">
        <v>51346174</v>
      </c>
      <c r="O25" s="111">
        <v>19185644</v>
      </c>
      <c r="P25" s="112">
        <f t="shared" si="4"/>
        <v>70531818</v>
      </c>
      <c r="Q25" s="42">
        <f t="shared" si="5"/>
        <v>0.22129072096108066</v>
      </c>
      <c r="R25" s="110">
        <v>47479947</v>
      </c>
      <c r="S25" s="112">
        <v>12999559</v>
      </c>
      <c r="T25" s="112">
        <f t="shared" si="6"/>
        <v>60479506</v>
      </c>
      <c r="U25" s="42">
        <f t="shared" si="7"/>
        <v>0.18637599974491426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145109612</v>
      </c>
      <c r="AA25" s="83">
        <f t="shared" si="11"/>
        <v>49032596</v>
      </c>
      <c r="AB25" s="83">
        <f t="shared" si="12"/>
        <v>194142208</v>
      </c>
      <c r="AC25" s="42">
        <f t="shared" si="13"/>
        <v>0.5982761848068847</v>
      </c>
      <c r="AD25" s="82">
        <v>58143128</v>
      </c>
      <c r="AE25" s="83">
        <v>15304966</v>
      </c>
      <c r="AF25" s="83">
        <f t="shared" si="14"/>
        <v>73448094</v>
      </c>
      <c r="AG25" s="42">
        <f t="shared" si="15"/>
        <v>0.6089336363029308</v>
      </c>
      <c r="AH25" s="42">
        <f t="shared" si="16"/>
        <v>-0.1765680672394303</v>
      </c>
      <c r="AI25" s="14">
        <v>360428909</v>
      </c>
      <c r="AJ25" s="14">
        <v>368859453</v>
      </c>
      <c r="AK25" s="14">
        <v>224610928</v>
      </c>
      <c r="AL25" s="14"/>
    </row>
    <row r="26" spans="1:38" s="15" customFormat="1" ht="12.75">
      <c r="A26" s="31" t="s">
        <v>98</v>
      </c>
      <c r="B26" s="65" t="s">
        <v>633</v>
      </c>
      <c r="C26" s="41" t="s">
        <v>634</v>
      </c>
      <c r="D26" s="82">
        <v>708004860</v>
      </c>
      <c r="E26" s="83">
        <v>161809089</v>
      </c>
      <c r="F26" s="84">
        <f t="shared" si="0"/>
        <v>869813949</v>
      </c>
      <c r="G26" s="82">
        <v>682261634</v>
      </c>
      <c r="H26" s="83">
        <v>166705480</v>
      </c>
      <c r="I26" s="85">
        <f t="shared" si="1"/>
        <v>848967114</v>
      </c>
      <c r="J26" s="82">
        <v>148247494</v>
      </c>
      <c r="K26" s="83">
        <v>8766138</v>
      </c>
      <c r="L26" s="83">
        <f t="shared" si="2"/>
        <v>157013632</v>
      </c>
      <c r="M26" s="42">
        <f t="shared" si="3"/>
        <v>0.18051404231964094</v>
      </c>
      <c r="N26" s="110">
        <v>167539945</v>
      </c>
      <c r="O26" s="111">
        <v>32449869</v>
      </c>
      <c r="P26" s="112">
        <f t="shared" si="4"/>
        <v>199989814</v>
      </c>
      <c r="Q26" s="42">
        <f t="shared" si="5"/>
        <v>0.22992251875234068</v>
      </c>
      <c r="R26" s="110">
        <v>139256342</v>
      </c>
      <c r="S26" s="112">
        <v>20318244</v>
      </c>
      <c r="T26" s="112">
        <f t="shared" si="6"/>
        <v>159574586</v>
      </c>
      <c r="U26" s="42">
        <f t="shared" si="7"/>
        <v>0.18796321243604733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455043781</v>
      </c>
      <c r="AA26" s="83">
        <f t="shared" si="11"/>
        <v>61534251</v>
      </c>
      <c r="AB26" s="83">
        <f t="shared" si="12"/>
        <v>516578032</v>
      </c>
      <c r="AC26" s="42">
        <f t="shared" si="13"/>
        <v>0.6084782596184285</v>
      </c>
      <c r="AD26" s="82">
        <v>164252360</v>
      </c>
      <c r="AE26" s="83">
        <v>16036026</v>
      </c>
      <c r="AF26" s="83">
        <f t="shared" si="14"/>
        <v>180288386</v>
      </c>
      <c r="AG26" s="42">
        <f t="shared" si="15"/>
        <v>0.6135075838110288</v>
      </c>
      <c r="AH26" s="42">
        <f t="shared" si="16"/>
        <v>-0.11489259213846426</v>
      </c>
      <c r="AI26" s="14">
        <v>680569685</v>
      </c>
      <c r="AJ26" s="14">
        <v>709431245</v>
      </c>
      <c r="AK26" s="14">
        <v>435241449</v>
      </c>
      <c r="AL26" s="14"/>
    </row>
    <row r="27" spans="1:38" s="15" customFormat="1" ht="12.75">
      <c r="A27" s="31" t="s">
        <v>98</v>
      </c>
      <c r="B27" s="65" t="s">
        <v>635</v>
      </c>
      <c r="C27" s="41" t="s">
        <v>636</v>
      </c>
      <c r="D27" s="82">
        <v>148735948</v>
      </c>
      <c r="E27" s="83">
        <v>32012000</v>
      </c>
      <c r="F27" s="84">
        <f t="shared" si="0"/>
        <v>180747948</v>
      </c>
      <c r="G27" s="82">
        <v>164443623</v>
      </c>
      <c r="H27" s="83">
        <v>31409653</v>
      </c>
      <c r="I27" s="85">
        <f t="shared" si="1"/>
        <v>195853276</v>
      </c>
      <c r="J27" s="82">
        <v>29817951</v>
      </c>
      <c r="K27" s="83">
        <v>3078206</v>
      </c>
      <c r="L27" s="83">
        <f t="shared" si="2"/>
        <v>32896157</v>
      </c>
      <c r="M27" s="42">
        <f t="shared" si="3"/>
        <v>0.18200016854409876</v>
      </c>
      <c r="N27" s="110">
        <v>38420509</v>
      </c>
      <c r="O27" s="111">
        <v>10351636</v>
      </c>
      <c r="P27" s="112">
        <f t="shared" si="4"/>
        <v>48772145</v>
      </c>
      <c r="Q27" s="42">
        <f t="shared" si="5"/>
        <v>0.26983512421396894</v>
      </c>
      <c r="R27" s="110">
        <v>33934839</v>
      </c>
      <c r="S27" s="112">
        <v>7975488</v>
      </c>
      <c r="T27" s="112">
        <f t="shared" si="6"/>
        <v>41910327</v>
      </c>
      <c r="U27" s="42">
        <f t="shared" si="7"/>
        <v>0.21398838894070887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102173299</v>
      </c>
      <c r="AA27" s="83">
        <f t="shared" si="11"/>
        <v>21405330</v>
      </c>
      <c r="AB27" s="83">
        <f t="shared" si="12"/>
        <v>123578629</v>
      </c>
      <c r="AC27" s="42">
        <f t="shared" si="13"/>
        <v>0.6309755523313278</v>
      </c>
      <c r="AD27" s="82">
        <v>23421130</v>
      </c>
      <c r="AE27" s="83">
        <v>4960964</v>
      </c>
      <c r="AF27" s="83">
        <f t="shared" si="14"/>
        <v>28382094</v>
      </c>
      <c r="AG27" s="42">
        <f t="shared" si="15"/>
        <v>0.6519224703474873</v>
      </c>
      <c r="AH27" s="42">
        <f t="shared" si="16"/>
        <v>0.4766467548166107</v>
      </c>
      <c r="AI27" s="14">
        <v>0</v>
      </c>
      <c r="AJ27" s="14">
        <v>142841605</v>
      </c>
      <c r="AK27" s="14">
        <v>93121652</v>
      </c>
      <c r="AL27" s="14"/>
    </row>
    <row r="28" spans="1:38" s="15" customFormat="1" ht="12.75">
      <c r="A28" s="31" t="s">
        <v>98</v>
      </c>
      <c r="B28" s="65" t="s">
        <v>637</v>
      </c>
      <c r="C28" s="41" t="s">
        <v>638</v>
      </c>
      <c r="D28" s="82">
        <v>112563462</v>
      </c>
      <c r="E28" s="83">
        <v>84992580</v>
      </c>
      <c r="F28" s="84">
        <f t="shared" si="0"/>
        <v>197556042</v>
      </c>
      <c r="G28" s="82">
        <v>111962797</v>
      </c>
      <c r="H28" s="83">
        <v>86171135</v>
      </c>
      <c r="I28" s="85">
        <f t="shared" si="1"/>
        <v>198133932</v>
      </c>
      <c r="J28" s="82">
        <v>18823255</v>
      </c>
      <c r="K28" s="83">
        <v>5121391</v>
      </c>
      <c r="L28" s="83">
        <f t="shared" si="2"/>
        <v>23944646</v>
      </c>
      <c r="M28" s="42">
        <f t="shared" si="3"/>
        <v>0.12120432135403887</v>
      </c>
      <c r="N28" s="110">
        <v>22364428</v>
      </c>
      <c r="O28" s="111">
        <v>7361269</v>
      </c>
      <c r="P28" s="112">
        <f t="shared" si="4"/>
        <v>29725697</v>
      </c>
      <c r="Q28" s="42">
        <f t="shared" si="5"/>
        <v>0.1504671621230395</v>
      </c>
      <c r="R28" s="110">
        <v>20244046</v>
      </c>
      <c r="S28" s="112">
        <v>8964528</v>
      </c>
      <c r="T28" s="112">
        <f t="shared" si="6"/>
        <v>29208574</v>
      </c>
      <c r="U28" s="42">
        <f t="shared" si="7"/>
        <v>0.14741833317071606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61431729</v>
      </c>
      <c r="AA28" s="83">
        <f t="shared" si="11"/>
        <v>21447188</v>
      </c>
      <c r="AB28" s="83">
        <f t="shared" si="12"/>
        <v>82878917</v>
      </c>
      <c r="AC28" s="42">
        <f t="shared" si="13"/>
        <v>0.41829744235833366</v>
      </c>
      <c r="AD28" s="82">
        <v>16903159</v>
      </c>
      <c r="AE28" s="83">
        <v>9902609</v>
      </c>
      <c r="AF28" s="83">
        <f t="shared" si="14"/>
        <v>26805768</v>
      </c>
      <c r="AG28" s="42">
        <f t="shared" si="15"/>
        <v>0.37884633899066755</v>
      </c>
      <c r="AH28" s="42">
        <f t="shared" si="16"/>
        <v>0.08963764813602815</v>
      </c>
      <c r="AI28" s="14">
        <v>101513950</v>
      </c>
      <c r="AJ28" s="14">
        <v>184865986</v>
      </c>
      <c r="AK28" s="14">
        <v>70035802</v>
      </c>
      <c r="AL28" s="14"/>
    </row>
    <row r="29" spans="1:38" s="15" customFormat="1" ht="12.75">
      <c r="A29" s="31" t="s">
        <v>117</v>
      </c>
      <c r="B29" s="65" t="s">
        <v>639</v>
      </c>
      <c r="C29" s="41" t="s">
        <v>640</v>
      </c>
      <c r="D29" s="82">
        <v>109406509</v>
      </c>
      <c r="E29" s="83">
        <v>13662000</v>
      </c>
      <c r="F29" s="84">
        <f t="shared" si="0"/>
        <v>123068509</v>
      </c>
      <c r="G29" s="82">
        <v>121223329</v>
      </c>
      <c r="H29" s="83">
        <v>13662000</v>
      </c>
      <c r="I29" s="85">
        <f t="shared" si="1"/>
        <v>134885329</v>
      </c>
      <c r="J29" s="82">
        <v>21066794</v>
      </c>
      <c r="K29" s="83">
        <v>41220</v>
      </c>
      <c r="L29" s="83">
        <f t="shared" si="2"/>
        <v>21108014</v>
      </c>
      <c r="M29" s="42">
        <f t="shared" si="3"/>
        <v>0.17151433922060436</v>
      </c>
      <c r="N29" s="110">
        <v>30562823</v>
      </c>
      <c r="O29" s="111">
        <v>244765</v>
      </c>
      <c r="P29" s="112">
        <f t="shared" si="4"/>
        <v>30807588</v>
      </c>
      <c r="Q29" s="42">
        <f t="shared" si="5"/>
        <v>0.2503287660696369</v>
      </c>
      <c r="R29" s="110">
        <v>27404573</v>
      </c>
      <c r="S29" s="112">
        <v>125980</v>
      </c>
      <c r="T29" s="112">
        <f t="shared" si="6"/>
        <v>27530553</v>
      </c>
      <c r="U29" s="42">
        <f t="shared" si="7"/>
        <v>0.20410339066600786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79034190</v>
      </c>
      <c r="AA29" s="83">
        <f t="shared" si="11"/>
        <v>411965</v>
      </c>
      <c r="AB29" s="83">
        <f t="shared" si="12"/>
        <v>79446155</v>
      </c>
      <c r="AC29" s="42">
        <f t="shared" si="13"/>
        <v>0.588990334152649</v>
      </c>
      <c r="AD29" s="82">
        <v>25022463</v>
      </c>
      <c r="AE29" s="83">
        <v>1523614</v>
      </c>
      <c r="AF29" s="83">
        <f t="shared" si="14"/>
        <v>26546077</v>
      </c>
      <c r="AG29" s="42">
        <f t="shared" si="15"/>
        <v>0.6892560677347765</v>
      </c>
      <c r="AH29" s="42">
        <f t="shared" si="16"/>
        <v>0.03708555505207034</v>
      </c>
      <c r="AI29" s="14">
        <v>104913857</v>
      </c>
      <c r="AJ29" s="14">
        <v>106023174</v>
      </c>
      <c r="AK29" s="14">
        <v>73077116</v>
      </c>
      <c r="AL29" s="14"/>
    </row>
    <row r="30" spans="1:38" s="61" customFormat="1" ht="12.75">
      <c r="A30" s="66"/>
      <c r="B30" s="67" t="s">
        <v>641</v>
      </c>
      <c r="C30" s="34"/>
      <c r="D30" s="86">
        <f>SUM(D25:D29)</f>
        <v>1314388095</v>
      </c>
      <c r="E30" s="87">
        <f>SUM(E25:E29)</f>
        <v>375527569</v>
      </c>
      <c r="F30" s="95">
        <f t="shared" si="0"/>
        <v>1689915664</v>
      </c>
      <c r="G30" s="86">
        <f>SUM(G25:G29)</f>
        <v>1322351003</v>
      </c>
      <c r="H30" s="87">
        <f>SUM(H25:H29)</f>
        <v>379991299</v>
      </c>
      <c r="I30" s="88">
        <f t="shared" si="1"/>
        <v>1702342302</v>
      </c>
      <c r="J30" s="86">
        <f>SUM(J25:J29)</f>
        <v>264238985</v>
      </c>
      <c r="K30" s="87">
        <f>SUM(K25:K29)</f>
        <v>33854348</v>
      </c>
      <c r="L30" s="87">
        <f t="shared" si="2"/>
        <v>298093333</v>
      </c>
      <c r="M30" s="46">
        <f t="shared" si="3"/>
        <v>0.17639539022581663</v>
      </c>
      <c r="N30" s="116">
        <f>SUM(N25:N29)</f>
        <v>310233879</v>
      </c>
      <c r="O30" s="117">
        <f>SUM(O25:O29)</f>
        <v>69593183</v>
      </c>
      <c r="P30" s="118">
        <f t="shared" si="4"/>
        <v>379827062</v>
      </c>
      <c r="Q30" s="46">
        <f t="shared" si="5"/>
        <v>0.22476095706513316</v>
      </c>
      <c r="R30" s="116">
        <f>SUM(R25:R29)</f>
        <v>268319747</v>
      </c>
      <c r="S30" s="118">
        <f>SUM(S25:S29)</f>
        <v>50383799</v>
      </c>
      <c r="T30" s="118">
        <f t="shared" si="6"/>
        <v>318703546</v>
      </c>
      <c r="U30" s="46">
        <f t="shared" si="7"/>
        <v>0.18721472504417622</v>
      </c>
      <c r="V30" s="116">
        <f>SUM(V25:V29)</f>
        <v>0</v>
      </c>
      <c r="W30" s="118">
        <f>SUM(W25:W29)</f>
        <v>0</v>
      </c>
      <c r="X30" s="118">
        <f t="shared" si="8"/>
        <v>0</v>
      </c>
      <c r="Y30" s="46">
        <f t="shared" si="9"/>
        <v>0</v>
      </c>
      <c r="Z30" s="86">
        <f t="shared" si="10"/>
        <v>842792611</v>
      </c>
      <c r="AA30" s="87">
        <f t="shared" si="11"/>
        <v>153831330</v>
      </c>
      <c r="AB30" s="87">
        <f t="shared" si="12"/>
        <v>996623941</v>
      </c>
      <c r="AC30" s="46">
        <f t="shared" si="13"/>
        <v>0.5854427395883393</v>
      </c>
      <c r="AD30" s="86">
        <f>SUM(AD25:AD29)</f>
        <v>287742240</v>
      </c>
      <c r="AE30" s="87">
        <f>SUM(AE25:AE29)</f>
        <v>47728179</v>
      </c>
      <c r="AF30" s="87">
        <f t="shared" si="14"/>
        <v>335470419</v>
      </c>
      <c r="AG30" s="46">
        <f t="shared" si="15"/>
        <v>0.5926416846107958</v>
      </c>
      <c r="AH30" s="46">
        <f t="shared" si="16"/>
        <v>-0.04998018320059394</v>
      </c>
      <c r="AI30" s="68">
        <f>SUM(AI25:AI29)</f>
        <v>1247426401</v>
      </c>
      <c r="AJ30" s="68">
        <f>SUM(AJ25:AJ29)</f>
        <v>1512021463</v>
      </c>
      <c r="AK30" s="68">
        <f>SUM(AK25:AK29)</f>
        <v>896086947</v>
      </c>
      <c r="AL30" s="68"/>
    </row>
    <row r="31" spans="1:38" s="15" customFormat="1" ht="12.75">
      <c r="A31" s="31" t="s">
        <v>98</v>
      </c>
      <c r="B31" s="65" t="s">
        <v>642</v>
      </c>
      <c r="C31" s="41" t="s">
        <v>643</v>
      </c>
      <c r="D31" s="82">
        <v>66238642</v>
      </c>
      <c r="E31" s="83">
        <v>21488000</v>
      </c>
      <c r="F31" s="85">
        <f t="shared" si="0"/>
        <v>87726642</v>
      </c>
      <c r="G31" s="82">
        <v>66238642</v>
      </c>
      <c r="H31" s="83">
        <v>21488000</v>
      </c>
      <c r="I31" s="85">
        <f t="shared" si="1"/>
        <v>87726642</v>
      </c>
      <c r="J31" s="82">
        <v>17665179</v>
      </c>
      <c r="K31" s="83">
        <v>2361782</v>
      </c>
      <c r="L31" s="83">
        <f t="shared" si="2"/>
        <v>20026961</v>
      </c>
      <c r="M31" s="42">
        <f t="shared" si="3"/>
        <v>0.22828824338220993</v>
      </c>
      <c r="N31" s="110">
        <v>16984157</v>
      </c>
      <c r="O31" s="111">
        <v>699689</v>
      </c>
      <c r="P31" s="112">
        <f t="shared" si="4"/>
        <v>17683846</v>
      </c>
      <c r="Q31" s="42">
        <f t="shared" si="5"/>
        <v>0.20157896845065607</v>
      </c>
      <c r="R31" s="110">
        <v>13948351</v>
      </c>
      <c r="S31" s="112">
        <v>605490</v>
      </c>
      <c r="T31" s="112">
        <f t="shared" si="6"/>
        <v>14553841</v>
      </c>
      <c r="U31" s="42">
        <f t="shared" si="7"/>
        <v>0.16589989845958084</v>
      </c>
      <c r="V31" s="110">
        <v>0</v>
      </c>
      <c r="W31" s="112">
        <v>0</v>
      </c>
      <c r="X31" s="112">
        <f t="shared" si="8"/>
        <v>0</v>
      </c>
      <c r="Y31" s="42">
        <f t="shared" si="9"/>
        <v>0</v>
      </c>
      <c r="Z31" s="82">
        <f t="shared" si="10"/>
        <v>48597687</v>
      </c>
      <c r="AA31" s="83">
        <f t="shared" si="11"/>
        <v>3666961</v>
      </c>
      <c r="AB31" s="83">
        <f t="shared" si="12"/>
        <v>52264648</v>
      </c>
      <c r="AC31" s="42">
        <f t="shared" si="13"/>
        <v>0.5957671102924469</v>
      </c>
      <c r="AD31" s="82">
        <v>16059012</v>
      </c>
      <c r="AE31" s="83">
        <v>3610315</v>
      </c>
      <c r="AF31" s="83">
        <f t="shared" si="14"/>
        <v>19669327</v>
      </c>
      <c r="AG31" s="42">
        <f t="shared" si="15"/>
        <v>0.6246601478844646</v>
      </c>
      <c r="AH31" s="42">
        <f t="shared" si="16"/>
        <v>-0.26007427707109654</v>
      </c>
      <c r="AI31" s="14">
        <v>87984225</v>
      </c>
      <c r="AJ31" s="14">
        <v>87984225</v>
      </c>
      <c r="AK31" s="14">
        <v>54960239</v>
      </c>
      <c r="AL31" s="14"/>
    </row>
    <row r="32" spans="1:38" s="15" customFormat="1" ht="12.75">
      <c r="A32" s="31" t="s">
        <v>98</v>
      </c>
      <c r="B32" s="65" t="s">
        <v>644</v>
      </c>
      <c r="C32" s="41" t="s">
        <v>645</v>
      </c>
      <c r="D32" s="82">
        <v>258412705</v>
      </c>
      <c r="E32" s="83">
        <v>56889870</v>
      </c>
      <c r="F32" s="84">
        <f t="shared" si="0"/>
        <v>315302575</v>
      </c>
      <c r="G32" s="82">
        <v>259740244</v>
      </c>
      <c r="H32" s="83">
        <v>56500879</v>
      </c>
      <c r="I32" s="85">
        <f t="shared" si="1"/>
        <v>316241123</v>
      </c>
      <c r="J32" s="82">
        <v>46405974</v>
      </c>
      <c r="K32" s="83">
        <v>6092040</v>
      </c>
      <c r="L32" s="83">
        <f t="shared" si="2"/>
        <v>52498014</v>
      </c>
      <c r="M32" s="42">
        <f t="shared" si="3"/>
        <v>0.1665004289926906</v>
      </c>
      <c r="N32" s="110">
        <v>56365092</v>
      </c>
      <c r="O32" s="111">
        <v>6285583</v>
      </c>
      <c r="P32" s="112">
        <f t="shared" si="4"/>
        <v>62650675</v>
      </c>
      <c r="Q32" s="42">
        <f t="shared" si="5"/>
        <v>0.19870016919462202</v>
      </c>
      <c r="R32" s="110">
        <v>64472212</v>
      </c>
      <c r="S32" s="112">
        <v>6829857</v>
      </c>
      <c r="T32" s="112">
        <f t="shared" si="6"/>
        <v>71302069</v>
      </c>
      <c r="U32" s="42">
        <f t="shared" si="7"/>
        <v>0.22546741651938795</v>
      </c>
      <c r="V32" s="110">
        <v>0</v>
      </c>
      <c r="W32" s="112">
        <v>0</v>
      </c>
      <c r="X32" s="112">
        <f t="shared" si="8"/>
        <v>0</v>
      </c>
      <c r="Y32" s="42">
        <f t="shared" si="9"/>
        <v>0</v>
      </c>
      <c r="Z32" s="82">
        <f t="shared" si="10"/>
        <v>167243278</v>
      </c>
      <c r="AA32" s="83">
        <f t="shared" si="11"/>
        <v>19207480</v>
      </c>
      <c r="AB32" s="83">
        <f t="shared" si="12"/>
        <v>186450758</v>
      </c>
      <c r="AC32" s="42">
        <f t="shared" si="13"/>
        <v>0.5895841636003804</v>
      </c>
      <c r="AD32" s="82">
        <v>46560068</v>
      </c>
      <c r="AE32" s="83">
        <v>9516045</v>
      </c>
      <c r="AF32" s="83">
        <f t="shared" si="14"/>
        <v>56076113</v>
      </c>
      <c r="AG32" s="42">
        <f t="shared" si="15"/>
        <v>0.6199736425777347</v>
      </c>
      <c r="AH32" s="42">
        <f t="shared" si="16"/>
        <v>0.27152302799589556</v>
      </c>
      <c r="AI32" s="14">
        <v>276546568</v>
      </c>
      <c r="AJ32" s="14">
        <v>312277882</v>
      </c>
      <c r="AK32" s="14">
        <v>193604056</v>
      </c>
      <c r="AL32" s="14"/>
    </row>
    <row r="33" spans="1:38" s="15" customFormat="1" ht="12.75">
      <c r="A33" s="31" t="s">
        <v>98</v>
      </c>
      <c r="B33" s="65" t="s">
        <v>646</v>
      </c>
      <c r="C33" s="41" t="s">
        <v>647</v>
      </c>
      <c r="D33" s="82">
        <v>552202835</v>
      </c>
      <c r="E33" s="83">
        <v>233345630</v>
      </c>
      <c r="F33" s="84">
        <f t="shared" si="0"/>
        <v>785548465</v>
      </c>
      <c r="G33" s="82">
        <v>614580675</v>
      </c>
      <c r="H33" s="83">
        <v>260537752</v>
      </c>
      <c r="I33" s="85">
        <f t="shared" si="1"/>
        <v>875118427</v>
      </c>
      <c r="J33" s="82">
        <v>95607512</v>
      </c>
      <c r="K33" s="83">
        <v>33519639</v>
      </c>
      <c r="L33" s="83">
        <f t="shared" si="2"/>
        <v>129127151</v>
      </c>
      <c r="M33" s="42">
        <f t="shared" si="3"/>
        <v>0.16437833787887296</v>
      </c>
      <c r="N33" s="110">
        <v>117389899</v>
      </c>
      <c r="O33" s="111">
        <v>112149545</v>
      </c>
      <c r="P33" s="112">
        <f t="shared" si="4"/>
        <v>229539444</v>
      </c>
      <c r="Q33" s="42">
        <f t="shared" si="5"/>
        <v>0.2922027783479916</v>
      </c>
      <c r="R33" s="110">
        <v>155682987</v>
      </c>
      <c r="S33" s="112">
        <v>63328219</v>
      </c>
      <c r="T33" s="112">
        <f t="shared" si="6"/>
        <v>219011206</v>
      </c>
      <c r="U33" s="42">
        <f t="shared" si="7"/>
        <v>0.25026464903818096</v>
      </c>
      <c r="V33" s="110">
        <v>0</v>
      </c>
      <c r="W33" s="112">
        <v>0</v>
      </c>
      <c r="X33" s="112">
        <f t="shared" si="8"/>
        <v>0</v>
      </c>
      <c r="Y33" s="42">
        <f t="shared" si="9"/>
        <v>0</v>
      </c>
      <c r="Z33" s="82">
        <f t="shared" si="10"/>
        <v>368680398</v>
      </c>
      <c r="AA33" s="83">
        <f t="shared" si="11"/>
        <v>208997403</v>
      </c>
      <c r="AB33" s="83">
        <f t="shared" si="12"/>
        <v>577677801</v>
      </c>
      <c r="AC33" s="42">
        <f t="shared" si="13"/>
        <v>0.6601138579384525</v>
      </c>
      <c r="AD33" s="82">
        <v>90362104</v>
      </c>
      <c r="AE33" s="83">
        <v>24167202</v>
      </c>
      <c r="AF33" s="83">
        <f t="shared" si="14"/>
        <v>114529306</v>
      </c>
      <c r="AG33" s="42">
        <f t="shared" si="15"/>
        <v>0.5150869860554893</v>
      </c>
      <c r="AH33" s="42">
        <f t="shared" si="16"/>
        <v>0.9122721829817078</v>
      </c>
      <c r="AI33" s="14">
        <v>654100941</v>
      </c>
      <c r="AJ33" s="14">
        <v>671352778</v>
      </c>
      <c r="AK33" s="14">
        <v>345805079</v>
      </c>
      <c r="AL33" s="14"/>
    </row>
    <row r="34" spans="1:38" s="15" customFormat="1" ht="12.75">
      <c r="A34" s="31" t="s">
        <v>98</v>
      </c>
      <c r="B34" s="65" t="s">
        <v>64</v>
      </c>
      <c r="C34" s="41" t="s">
        <v>65</v>
      </c>
      <c r="D34" s="82">
        <v>1008524513</v>
      </c>
      <c r="E34" s="83">
        <v>175181300</v>
      </c>
      <c r="F34" s="84">
        <f t="shared" si="0"/>
        <v>1183705813</v>
      </c>
      <c r="G34" s="82">
        <v>1061882646</v>
      </c>
      <c r="H34" s="83">
        <v>150516860</v>
      </c>
      <c r="I34" s="85">
        <f t="shared" si="1"/>
        <v>1212399506</v>
      </c>
      <c r="J34" s="82">
        <v>153887475</v>
      </c>
      <c r="K34" s="83">
        <v>37440364</v>
      </c>
      <c r="L34" s="83">
        <f t="shared" si="2"/>
        <v>191327839</v>
      </c>
      <c r="M34" s="42">
        <f t="shared" si="3"/>
        <v>0.16163461976679505</v>
      </c>
      <c r="N34" s="110">
        <v>221014526</v>
      </c>
      <c r="O34" s="111">
        <v>36603936</v>
      </c>
      <c r="P34" s="112">
        <f t="shared" si="4"/>
        <v>257618462</v>
      </c>
      <c r="Q34" s="42">
        <f t="shared" si="5"/>
        <v>0.21763723652508582</v>
      </c>
      <c r="R34" s="110">
        <v>160259901</v>
      </c>
      <c r="S34" s="112">
        <v>11870371</v>
      </c>
      <c r="T34" s="112">
        <f t="shared" si="6"/>
        <v>172130272</v>
      </c>
      <c r="U34" s="42">
        <f t="shared" si="7"/>
        <v>0.14197487803991238</v>
      </c>
      <c r="V34" s="110">
        <v>0</v>
      </c>
      <c r="W34" s="112">
        <v>0</v>
      </c>
      <c r="X34" s="112">
        <f t="shared" si="8"/>
        <v>0</v>
      </c>
      <c r="Y34" s="42">
        <f t="shared" si="9"/>
        <v>0</v>
      </c>
      <c r="Z34" s="82">
        <f t="shared" si="10"/>
        <v>535161902</v>
      </c>
      <c r="AA34" s="83">
        <f t="shared" si="11"/>
        <v>85914671</v>
      </c>
      <c r="AB34" s="83">
        <f t="shared" si="12"/>
        <v>621076573</v>
      </c>
      <c r="AC34" s="42">
        <f t="shared" si="13"/>
        <v>0.5122705592722339</v>
      </c>
      <c r="AD34" s="82">
        <v>143297947</v>
      </c>
      <c r="AE34" s="83">
        <v>33136115</v>
      </c>
      <c r="AF34" s="83">
        <f t="shared" si="14"/>
        <v>176434062</v>
      </c>
      <c r="AG34" s="42">
        <f t="shared" si="15"/>
        <v>0.5090221769363868</v>
      </c>
      <c r="AH34" s="42">
        <f t="shared" si="16"/>
        <v>-0.024393192285058873</v>
      </c>
      <c r="AI34" s="14">
        <v>1139403178</v>
      </c>
      <c r="AJ34" s="14">
        <v>1174483506</v>
      </c>
      <c r="AK34" s="14">
        <v>597838151</v>
      </c>
      <c r="AL34" s="14"/>
    </row>
    <row r="35" spans="1:38" s="15" customFormat="1" ht="12.75">
      <c r="A35" s="31" t="s">
        <v>98</v>
      </c>
      <c r="B35" s="65" t="s">
        <v>648</v>
      </c>
      <c r="C35" s="41" t="s">
        <v>649</v>
      </c>
      <c r="D35" s="82">
        <v>342719741</v>
      </c>
      <c r="E35" s="83">
        <v>70865167</v>
      </c>
      <c r="F35" s="84">
        <f t="shared" si="0"/>
        <v>413584908</v>
      </c>
      <c r="G35" s="82">
        <v>345160118</v>
      </c>
      <c r="H35" s="83">
        <v>81892728</v>
      </c>
      <c r="I35" s="85">
        <f t="shared" si="1"/>
        <v>427052846</v>
      </c>
      <c r="J35" s="82">
        <v>58870636</v>
      </c>
      <c r="K35" s="83">
        <v>7936616</v>
      </c>
      <c r="L35" s="83">
        <f t="shared" si="2"/>
        <v>66807252</v>
      </c>
      <c r="M35" s="42">
        <f t="shared" si="3"/>
        <v>0.16153213211542042</v>
      </c>
      <c r="N35" s="110">
        <v>73972306</v>
      </c>
      <c r="O35" s="111">
        <v>6163445</v>
      </c>
      <c r="P35" s="112">
        <f t="shared" si="4"/>
        <v>80135751</v>
      </c>
      <c r="Q35" s="42">
        <f t="shared" si="5"/>
        <v>0.1937588859020939</v>
      </c>
      <c r="R35" s="110">
        <v>68534780</v>
      </c>
      <c r="S35" s="112">
        <v>5971718</v>
      </c>
      <c r="T35" s="112">
        <f t="shared" si="6"/>
        <v>74506498</v>
      </c>
      <c r="U35" s="42">
        <f t="shared" si="7"/>
        <v>0.17446669352017385</v>
      </c>
      <c r="V35" s="110">
        <v>0</v>
      </c>
      <c r="W35" s="112">
        <v>0</v>
      </c>
      <c r="X35" s="112">
        <f t="shared" si="8"/>
        <v>0</v>
      </c>
      <c r="Y35" s="42">
        <f t="shared" si="9"/>
        <v>0</v>
      </c>
      <c r="Z35" s="82">
        <f t="shared" si="10"/>
        <v>201377722</v>
      </c>
      <c r="AA35" s="83">
        <f t="shared" si="11"/>
        <v>20071779</v>
      </c>
      <c r="AB35" s="83">
        <f t="shared" si="12"/>
        <v>221449501</v>
      </c>
      <c r="AC35" s="42">
        <f t="shared" si="13"/>
        <v>0.5185529216681535</v>
      </c>
      <c r="AD35" s="82">
        <v>41647334</v>
      </c>
      <c r="AE35" s="83">
        <v>2737545</v>
      </c>
      <c r="AF35" s="83">
        <f t="shared" si="14"/>
        <v>44384879</v>
      </c>
      <c r="AG35" s="42">
        <f t="shared" si="15"/>
        <v>0.49380323793489556</v>
      </c>
      <c r="AH35" s="42">
        <f t="shared" si="16"/>
        <v>0.6786459640906084</v>
      </c>
      <c r="AI35" s="14">
        <v>314713563</v>
      </c>
      <c r="AJ35" s="14">
        <v>332592728</v>
      </c>
      <c r="AK35" s="14">
        <v>164235366</v>
      </c>
      <c r="AL35" s="14"/>
    </row>
    <row r="36" spans="1:38" s="15" customFormat="1" ht="12.75">
      <c r="A36" s="31" t="s">
        <v>98</v>
      </c>
      <c r="B36" s="65" t="s">
        <v>650</v>
      </c>
      <c r="C36" s="41" t="s">
        <v>651</v>
      </c>
      <c r="D36" s="82">
        <v>279444696</v>
      </c>
      <c r="E36" s="83">
        <v>113401175</v>
      </c>
      <c r="F36" s="84">
        <f t="shared" si="0"/>
        <v>392845871</v>
      </c>
      <c r="G36" s="82">
        <v>279444696</v>
      </c>
      <c r="H36" s="83">
        <v>108671793</v>
      </c>
      <c r="I36" s="85">
        <f t="shared" si="1"/>
        <v>388116489</v>
      </c>
      <c r="J36" s="82">
        <v>66565590</v>
      </c>
      <c r="K36" s="83">
        <v>6106549</v>
      </c>
      <c r="L36" s="83">
        <f t="shared" si="2"/>
        <v>72672139</v>
      </c>
      <c r="M36" s="42">
        <f t="shared" si="3"/>
        <v>0.18498893424795598</v>
      </c>
      <c r="N36" s="110">
        <v>73860678</v>
      </c>
      <c r="O36" s="111">
        <v>18192560</v>
      </c>
      <c r="P36" s="112">
        <f t="shared" si="4"/>
        <v>92053238</v>
      </c>
      <c r="Q36" s="42">
        <f t="shared" si="5"/>
        <v>0.23432405631673292</v>
      </c>
      <c r="R36" s="110">
        <v>45571448</v>
      </c>
      <c r="S36" s="112">
        <v>28868336</v>
      </c>
      <c r="T36" s="112">
        <f t="shared" si="6"/>
        <v>74439784</v>
      </c>
      <c r="U36" s="42">
        <f t="shared" si="7"/>
        <v>0.1917975301482231</v>
      </c>
      <c r="V36" s="110">
        <v>0</v>
      </c>
      <c r="W36" s="112">
        <v>0</v>
      </c>
      <c r="X36" s="112">
        <f t="shared" si="8"/>
        <v>0</v>
      </c>
      <c r="Y36" s="42">
        <f t="shared" si="9"/>
        <v>0</v>
      </c>
      <c r="Z36" s="82">
        <f t="shared" si="10"/>
        <v>185997716</v>
      </c>
      <c r="AA36" s="83">
        <f t="shared" si="11"/>
        <v>53167445</v>
      </c>
      <c r="AB36" s="83">
        <f t="shared" si="12"/>
        <v>239165161</v>
      </c>
      <c r="AC36" s="42">
        <f t="shared" si="13"/>
        <v>0.6162200467602396</v>
      </c>
      <c r="AD36" s="82">
        <v>82298183</v>
      </c>
      <c r="AE36" s="83">
        <v>33128559</v>
      </c>
      <c r="AF36" s="83">
        <f t="shared" si="14"/>
        <v>115426742</v>
      </c>
      <c r="AG36" s="42">
        <f t="shared" si="15"/>
        <v>1.1011543298929254</v>
      </c>
      <c r="AH36" s="42">
        <f t="shared" si="16"/>
        <v>-0.3550906600136041</v>
      </c>
      <c r="AI36" s="14">
        <v>0</v>
      </c>
      <c r="AJ36" s="14">
        <v>205545487</v>
      </c>
      <c r="AK36" s="14">
        <v>226337303</v>
      </c>
      <c r="AL36" s="14"/>
    </row>
    <row r="37" spans="1:38" s="15" customFormat="1" ht="12.75">
      <c r="A37" s="31" t="s">
        <v>98</v>
      </c>
      <c r="B37" s="65" t="s">
        <v>652</v>
      </c>
      <c r="C37" s="41" t="s">
        <v>653</v>
      </c>
      <c r="D37" s="82">
        <v>472627990</v>
      </c>
      <c r="E37" s="83">
        <v>68288000</v>
      </c>
      <c r="F37" s="84">
        <f t="shared" si="0"/>
        <v>540915990</v>
      </c>
      <c r="G37" s="82">
        <v>477131770</v>
      </c>
      <c r="H37" s="83">
        <v>57733000</v>
      </c>
      <c r="I37" s="85">
        <f t="shared" si="1"/>
        <v>534864770</v>
      </c>
      <c r="J37" s="82">
        <v>100535784</v>
      </c>
      <c r="K37" s="83">
        <v>5134938</v>
      </c>
      <c r="L37" s="83">
        <f t="shared" si="2"/>
        <v>105670722</v>
      </c>
      <c r="M37" s="42">
        <f t="shared" si="3"/>
        <v>0.19535514562991566</v>
      </c>
      <c r="N37" s="110">
        <v>130016875</v>
      </c>
      <c r="O37" s="111">
        <v>8208561</v>
      </c>
      <c r="P37" s="112">
        <f t="shared" si="4"/>
        <v>138225436</v>
      </c>
      <c r="Q37" s="42">
        <f t="shared" si="5"/>
        <v>0.2555395635466424</v>
      </c>
      <c r="R37" s="110">
        <v>109606865</v>
      </c>
      <c r="S37" s="112">
        <v>14371106</v>
      </c>
      <c r="T37" s="112">
        <f t="shared" si="6"/>
        <v>123977971</v>
      </c>
      <c r="U37" s="42">
        <f t="shared" si="7"/>
        <v>0.23179311473440287</v>
      </c>
      <c r="V37" s="110">
        <v>0</v>
      </c>
      <c r="W37" s="112">
        <v>0</v>
      </c>
      <c r="X37" s="112">
        <f t="shared" si="8"/>
        <v>0</v>
      </c>
      <c r="Y37" s="42">
        <f t="shared" si="9"/>
        <v>0</v>
      </c>
      <c r="Z37" s="82">
        <f t="shared" si="10"/>
        <v>340159524</v>
      </c>
      <c r="AA37" s="83">
        <f t="shared" si="11"/>
        <v>27714605</v>
      </c>
      <c r="AB37" s="83">
        <f t="shared" si="12"/>
        <v>367874129</v>
      </c>
      <c r="AC37" s="42">
        <f t="shared" si="13"/>
        <v>0.6877890443223621</v>
      </c>
      <c r="AD37" s="82">
        <v>91465535</v>
      </c>
      <c r="AE37" s="83">
        <v>19287525</v>
      </c>
      <c r="AF37" s="83">
        <f t="shared" si="14"/>
        <v>110753060</v>
      </c>
      <c r="AG37" s="42">
        <f t="shared" si="15"/>
        <v>0.6312289745735693</v>
      </c>
      <c r="AH37" s="42">
        <f t="shared" si="16"/>
        <v>0.1194089896929258</v>
      </c>
      <c r="AI37" s="14">
        <v>449437630</v>
      </c>
      <c r="AJ37" s="14">
        <v>514421790</v>
      </c>
      <c r="AK37" s="14">
        <v>324717939</v>
      </c>
      <c r="AL37" s="14"/>
    </row>
    <row r="38" spans="1:38" s="15" customFormat="1" ht="12.75">
      <c r="A38" s="31" t="s">
        <v>117</v>
      </c>
      <c r="B38" s="65" t="s">
        <v>654</v>
      </c>
      <c r="C38" s="41" t="s">
        <v>655</v>
      </c>
      <c r="D38" s="82">
        <v>210348286</v>
      </c>
      <c r="E38" s="83">
        <v>41226000</v>
      </c>
      <c r="F38" s="84">
        <f t="shared" si="0"/>
        <v>251574286</v>
      </c>
      <c r="G38" s="82">
        <v>228965158</v>
      </c>
      <c r="H38" s="83">
        <v>28804664</v>
      </c>
      <c r="I38" s="85">
        <f t="shared" si="1"/>
        <v>257769822</v>
      </c>
      <c r="J38" s="82">
        <v>41226596</v>
      </c>
      <c r="K38" s="83">
        <v>2144743</v>
      </c>
      <c r="L38" s="83">
        <f t="shared" si="2"/>
        <v>43371339</v>
      </c>
      <c r="M38" s="42">
        <f t="shared" si="3"/>
        <v>0.17239973007416187</v>
      </c>
      <c r="N38" s="110">
        <v>50503779</v>
      </c>
      <c r="O38" s="111">
        <v>5067448</v>
      </c>
      <c r="P38" s="112">
        <f t="shared" si="4"/>
        <v>55571227</v>
      </c>
      <c r="Q38" s="42">
        <f t="shared" si="5"/>
        <v>0.22089390725727828</v>
      </c>
      <c r="R38" s="110">
        <v>43697508</v>
      </c>
      <c r="S38" s="112">
        <v>3436050</v>
      </c>
      <c r="T38" s="112">
        <f t="shared" si="6"/>
        <v>47133558</v>
      </c>
      <c r="U38" s="42">
        <f t="shared" si="7"/>
        <v>0.18285134246630314</v>
      </c>
      <c r="V38" s="110">
        <v>0</v>
      </c>
      <c r="W38" s="112">
        <v>0</v>
      </c>
      <c r="X38" s="112">
        <f t="shared" si="8"/>
        <v>0</v>
      </c>
      <c r="Y38" s="42">
        <f t="shared" si="9"/>
        <v>0</v>
      </c>
      <c r="Z38" s="82">
        <f t="shared" si="10"/>
        <v>135427883</v>
      </c>
      <c r="AA38" s="83">
        <f t="shared" si="11"/>
        <v>10648241</v>
      </c>
      <c r="AB38" s="83">
        <f t="shared" si="12"/>
        <v>146076124</v>
      </c>
      <c r="AC38" s="42">
        <f t="shared" si="13"/>
        <v>0.5666921087449872</v>
      </c>
      <c r="AD38" s="82">
        <v>49113849</v>
      </c>
      <c r="AE38" s="83">
        <v>7224778</v>
      </c>
      <c r="AF38" s="83">
        <f t="shared" si="14"/>
        <v>56338627</v>
      </c>
      <c r="AG38" s="42">
        <f t="shared" si="15"/>
        <v>0.5433506829858117</v>
      </c>
      <c r="AH38" s="42">
        <f t="shared" si="16"/>
        <v>-0.16338823805557068</v>
      </c>
      <c r="AI38" s="14">
        <v>223833190</v>
      </c>
      <c r="AJ38" s="14">
        <v>283404716</v>
      </c>
      <c r="AK38" s="14">
        <v>153988146</v>
      </c>
      <c r="AL38" s="14"/>
    </row>
    <row r="39" spans="1:38" s="61" customFormat="1" ht="12.75">
      <c r="A39" s="66"/>
      <c r="B39" s="67" t="s">
        <v>656</v>
      </c>
      <c r="C39" s="34"/>
      <c r="D39" s="86">
        <f>SUM(D31:D38)</f>
        <v>3190519408</v>
      </c>
      <c r="E39" s="87">
        <f>SUM(E31:E38)</f>
        <v>780685142</v>
      </c>
      <c r="F39" s="95">
        <f t="shared" si="0"/>
        <v>3971204550</v>
      </c>
      <c r="G39" s="86">
        <f>SUM(G31:G38)</f>
        <v>3333143949</v>
      </c>
      <c r="H39" s="87">
        <f>SUM(H31:H38)</f>
        <v>766145676</v>
      </c>
      <c r="I39" s="88">
        <f t="shared" si="1"/>
        <v>4099289625</v>
      </c>
      <c r="J39" s="86">
        <f>SUM(J31:J38)</f>
        <v>580764746</v>
      </c>
      <c r="K39" s="87">
        <f>SUM(K31:K38)</f>
        <v>100736671</v>
      </c>
      <c r="L39" s="87">
        <f t="shared" si="2"/>
        <v>681501417</v>
      </c>
      <c r="M39" s="46">
        <f t="shared" si="3"/>
        <v>0.1716107564894888</v>
      </c>
      <c r="N39" s="116">
        <f>SUM(N31:N38)</f>
        <v>740107312</v>
      </c>
      <c r="O39" s="117">
        <f>SUM(O31:O38)</f>
        <v>193370767</v>
      </c>
      <c r="P39" s="118">
        <f t="shared" si="4"/>
        <v>933478079</v>
      </c>
      <c r="Q39" s="46">
        <f t="shared" si="5"/>
        <v>0.2350616965827157</v>
      </c>
      <c r="R39" s="116">
        <f>SUM(R31:R38)</f>
        <v>661774052</v>
      </c>
      <c r="S39" s="118">
        <f>SUM(S31:S38)</f>
        <v>135281147</v>
      </c>
      <c r="T39" s="118">
        <f t="shared" si="6"/>
        <v>797055199</v>
      </c>
      <c r="U39" s="46">
        <f t="shared" si="7"/>
        <v>0.1944373957231675</v>
      </c>
      <c r="V39" s="116">
        <f>SUM(V31:V38)</f>
        <v>0</v>
      </c>
      <c r="W39" s="118">
        <f>SUM(W31:W38)</f>
        <v>0</v>
      </c>
      <c r="X39" s="118">
        <f t="shared" si="8"/>
        <v>0</v>
      </c>
      <c r="Y39" s="46">
        <f t="shared" si="9"/>
        <v>0</v>
      </c>
      <c r="Z39" s="86">
        <f t="shared" si="10"/>
        <v>1982646110</v>
      </c>
      <c r="AA39" s="87">
        <f t="shared" si="11"/>
        <v>429388585</v>
      </c>
      <c r="AB39" s="87">
        <f t="shared" si="12"/>
        <v>2412034695</v>
      </c>
      <c r="AC39" s="46">
        <f t="shared" si="13"/>
        <v>0.588403093133484</v>
      </c>
      <c r="AD39" s="86">
        <f>SUM(AD31:AD38)</f>
        <v>560804032</v>
      </c>
      <c r="AE39" s="87">
        <f>SUM(AE31:AE38)</f>
        <v>132808084</v>
      </c>
      <c r="AF39" s="87">
        <f t="shared" si="14"/>
        <v>693612116</v>
      </c>
      <c r="AG39" s="46">
        <f t="shared" si="15"/>
        <v>0.5755025008057424</v>
      </c>
      <c r="AH39" s="46">
        <f t="shared" si="16"/>
        <v>0.1491367878585328</v>
      </c>
      <c r="AI39" s="68">
        <f>SUM(AI31:AI38)</f>
        <v>3146019295</v>
      </c>
      <c r="AJ39" s="68">
        <f>SUM(AJ31:AJ38)</f>
        <v>3582063112</v>
      </c>
      <c r="AK39" s="68">
        <f>SUM(AK31:AK38)</f>
        <v>2061486279</v>
      </c>
      <c r="AL39" s="68"/>
    </row>
    <row r="40" spans="1:38" s="15" customFormat="1" ht="12.75">
      <c r="A40" s="31" t="s">
        <v>98</v>
      </c>
      <c r="B40" s="65" t="s">
        <v>657</v>
      </c>
      <c r="C40" s="41" t="s">
        <v>658</v>
      </c>
      <c r="D40" s="82">
        <v>32777260</v>
      </c>
      <c r="E40" s="83">
        <v>13616351</v>
      </c>
      <c r="F40" s="84">
        <f t="shared" si="0"/>
        <v>46393611</v>
      </c>
      <c r="G40" s="82">
        <v>32777260</v>
      </c>
      <c r="H40" s="83">
        <v>13616351</v>
      </c>
      <c r="I40" s="85">
        <f t="shared" si="1"/>
        <v>46393611</v>
      </c>
      <c r="J40" s="82">
        <v>4023260</v>
      </c>
      <c r="K40" s="83">
        <v>973793</v>
      </c>
      <c r="L40" s="83">
        <f t="shared" si="2"/>
        <v>4997053</v>
      </c>
      <c r="M40" s="42">
        <f t="shared" si="3"/>
        <v>0.10770993876721517</v>
      </c>
      <c r="N40" s="110">
        <v>5661019</v>
      </c>
      <c r="O40" s="111">
        <v>1968884</v>
      </c>
      <c r="P40" s="112">
        <f t="shared" si="4"/>
        <v>7629903</v>
      </c>
      <c r="Q40" s="42">
        <f t="shared" si="5"/>
        <v>0.1644602098336342</v>
      </c>
      <c r="R40" s="110">
        <v>10190938</v>
      </c>
      <c r="S40" s="112">
        <v>2449447</v>
      </c>
      <c r="T40" s="112">
        <f t="shared" si="6"/>
        <v>12640385</v>
      </c>
      <c r="U40" s="42">
        <f t="shared" si="7"/>
        <v>0.272459606560912</v>
      </c>
      <c r="V40" s="110">
        <v>0</v>
      </c>
      <c r="W40" s="112">
        <v>0</v>
      </c>
      <c r="X40" s="112">
        <f t="shared" si="8"/>
        <v>0</v>
      </c>
      <c r="Y40" s="42">
        <f t="shared" si="9"/>
        <v>0</v>
      </c>
      <c r="Z40" s="82">
        <f t="shared" si="10"/>
        <v>19875217</v>
      </c>
      <c r="AA40" s="83">
        <f t="shared" si="11"/>
        <v>5392124</v>
      </c>
      <c r="AB40" s="83">
        <f t="shared" si="12"/>
        <v>25267341</v>
      </c>
      <c r="AC40" s="42">
        <f t="shared" si="13"/>
        <v>0.5446297551617614</v>
      </c>
      <c r="AD40" s="82">
        <v>3196756</v>
      </c>
      <c r="AE40" s="83">
        <v>4412639</v>
      </c>
      <c r="AF40" s="83">
        <f t="shared" si="14"/>
        <v>7609395</v>
      </c>
      <c r="AG40" s="42">
        <f t="shared" si="15"/>
        <v>0.4513060085462686</v>
      </c>
      <c r="AH40" s="42">
        <f t="shared" si="16"/>
        <v>0.6611550589764363</v>
      </c>
      <c r="AI40" s="14">
        <v>46393611</v>
      </c>
      <c r="AJ40" s="14">
        <v>63972246</v>
      </c>
      <c r="AK40" s="14">
        <v>28871059</v>
      </c>
      <c r="AL40" s="14"/>
    </row>
    <row r="41" spans="1:38" s="15" customFormat="1" ht="12.75">
      <c r="A41" s="31" t="s">
        <v>98</v>
      </c>
      <c r="B41" s="65" t="s">
        <v>659</v>
      </c>
      <c r="C41" s="41" t="s">
        <v>660</v>
      </c>
      <c r="D41" s="82">
        <v>25980432</v>
      </c>
      <c r="E41" s="83">
        <v>13346000</v>
      </c>
      <c r="F41" s="84">
        <f t="shared" si="0"/>
        <v>39326432</v>
      </c>
      <c r="G41" s="82">
        <v>25980432</v>
      </c>
      <c r="H41" s="83">
        <v>13346000</v>
      </c>
      <c r="I41" s="85">
        <f t="shared" si="1"/>
        <v>39326432</v>
      </c>
      <c r="J41" s="82">
        <v>8126139</v>
      </c>
      <c r="K41" s="83">
        <v>1737674</v>
      </c>
      <c r="L41" s="83">
        <f t="shared" si="2"/>
        <v>9863813</v>
      </c>
      <c r="M41" s="42">
        <f t="shared" si="3"/>
        <v>0.2508189148713008</v>
      </c>
      <c r="N41" s="110">
        <v>8579281</v>
      </c>
      <c r="O41" s="111">
        <v>532353</v>
      </c>
      <c r="P41" s="112">
        <f t="shared" si="4"/>
        <v>9111634</v>
      </c>
      <c r="Q41" s="42">
        <f t="shared" si="5"/>
        <v>0.2316923640568257</v>
      </c>
      <c r="R41" s="110">
        <v>9199198</v>
      </c>
      <c r="S41" s="112">
        <v>629105</v>
      </c>
      <c r="T41" s="112">
        <f t="shared" si="6"/>
        <v>9828303</v>
      </c>
      <c r="U41" s="42">
        <f t="shared" si="7"/>
        <v>0.24991595983078252</v>
      </c>
      <c r="V41" s="110">
        <v>0</v>
      </c>
      <c r="W41" s="112">
        <v>0</v>
      </c>
      <c r="X41" s="112">
        <f t="shared" si="8"/>
        <v>0</v>
      </c>
      <c r="Y41" s="42">
        <f t="shared" si="9"/>
        <v>0</v>
      </c>
      <c r="Z41" s="82">
        <f t="shared" si="10"/>
        <v>25904618</v>
      </c>
      <c r="AA41" s="83">
        <f t="shared" si="11"/>
        <v>2899132</v>
      </c>
      <c r="AB41" s="83">
        <f t="shared" si="12"/>
        <v>28803750</v>
      </c>
      <c r="AC41" s="42">
        <f t="shared" si="13"/>
        <v>0.732427238758909</v>
      </c>
      <c r="AD41" s="82">
        <v>9691693</v>
      </c>
      <c r="AE41" s="83">
        <v>3665602</v>
      </c>
      <c r="AF41" s="83">
        <f t="shared" si="14"/>
        <v>13357295</v>
      </c>
      <c r="AG41" s="42">
        <f t="shared" si="15"/>
        <v>0.8858217212082001</v>
      </c>
      <c r="AH41" s="42">
        <f t="shared" si="16"/>
        <v>-0.2641996002933229</v>
      </c>
      <c r="AI41" s="14">
        <v>28201734</v>
      </c>
      <c r="AJ41" s="14">
        <v>30715308</v>
      </c>
      <c r="AK41" s="14">
        <v>27208287</v>
      </c>
      <c r="AL41" s="14"/>
    </row>
    <row r="42" spans="1:38" s="15" customFormat="1" ht="12.75">
      <c r="A42" s="31" t="s">
        <v>98</v>
      </c>
      <c r="B42" s="65" t="s">
        <v>661</v>
      </c>
      <c r="C42" s="41" t="s">
        <v>662</v>
      </c>
      <c r="D42" s="82">
        <v>166967428</v>
      </c>
      <c r="E42" s="83">
        <v>50147800</v>
      </c>
      <c r="F42" s="84">
        <f t="shared" si="0"/>
        <v>217115228</v>
      </c>
      <c r="G42" s="82">
        <v>166967428</v>
      </c>
      <c r="H42" s="83">
        <v>50147800</v>
      </c>
      <c r="I42" s="85">
        <f t="shared" si="1"/>
        <v>217115228</v>
      </c>
      <c r="J42" s="82">
        <v>25817499</v>
      </c>
      <c r="K42" s="83">
        <v>9971105</v>
      </c>
      <c r="L42" s="83">
        <f t="shared" si="2"/>
        <v>35788604</v>
      </c>
      <c r="M42" s="42">
        <f t="shared" si="3"/>
        <v>0.16483691323576807</v>
      </c>
      <c r="N42" s="110">
        <v>30891581</v>
      </c>
      <c r="O42" s="111">
        <v>19236514</v>
      </c>
      <c r="P42" s="112">
        <f t="shared" si="4"/>
        <v>50128095</v>
      </c>
      <c r="Q42" s="42">
        <f t="shared" si="5"/>
        <v>0.23088244643991532</v>
      </c>
      <c r="R42" s="110">
        <v>28600285</v>
      </c>
      <c r="S42" s="112">
        <v>8160208</v>
      </c>
      <c r="T42" s="112">
        <f t="shared" si="6"/>
        <v>36760493</v>
      </c>
      <c r="U42" s="42">
        <f t="shared" si="7"/>
        <v>0.1693132874125255</v>
      </c>
      <c r="V42" s="110">
        <v>0</v>
      </c>
      <c r="W42" s="112">
        <v>0</v>
      </c>
      <c r="X42" s="112">
        <f t="shared" si="8"/>
        <v>0</v>
      </c>
      <c r="Y42" s="42">
        <f t="shared" si="9"/>
        <v>0</v>
      </c>
      <c r="Z42" s="82">
        <f t="shared" si="10"/>
        <v>85309365</v>
      </c>
      <c r="AA42" s="83">
        <f t="shared" si="11"/>
        <v>37367827</v>
      </c>
      <c r="AB42" s="83">
        <f t="shared" si="12"/>
        <v>122677192</v>
      </c>
      <c r="AC42" s="42">
        <f t="shared" si="13"/>
        <v>0.5650326470882089</v>
      </c>
      <c r="AD42" s="82">
        <v>64755777</v>
      </c>
      <c r="AE42" s="83">
        <v>4409375</v>
      </c>
      <c r="AF42" s="83">
        <f t="shared" si="14"/>
        <v>69165152</v>
      </c>
      <c r="AG42" s="42">
        <f t="shared" si="15"/>
        <v>0.6032148308587251</v>
      </c>
      <c r="AH42" s="42">
        <f t="shared" si="16"/>
        <v>-0.4685113538100806</v>
      </c>
      <c r="AI42" s="14">
        <v>194018558</v>
      </c>
      <c r="AJ42" s="14">
        <v>212971080</v>
      </c>
      <c r="AK42" s="14">
        <v>128467314</v>
      </c>
      <c r="AL42" s="14"/>
    </row>
    <row r="43" spans="1:38" s="15" customFormat="1" ht="12.75">
      <c r="A43" s="31" t="s">
        <v>117</v>
      </c>
      <c r="B43" s="65" t="s">
        <v>663</v>
      </c>
      <c r="C43" s="41" t="s">
        <v>664</v>
      </c>
      <c r="D43" s="82">
        <v>55206082</v>
      </c>
      <c r="E43" s="83">
        <v>9628400</v>
      </c>
      <c r="F43" s="85">
        <f t="shared" si="0"/>
        <v>64834482</v>
      </c>
      <c r="G43" s="82">
        <v>55206082</v>
      </c>
      <c r="H43" s="83">
        <v>9628400</v>
      </c>
      <c r="I43" s="84">
        <f t="shared" si="1"/>
        <v>64834482</v>
      </c>
      <c r="J43" s="82">
        <v>13937161</v>
      </c>
      <c r="K43" s="96">
        <v>3250414</v>
      </c>
      <c r="L43" s="83">
        <f t="shared" si="2"/>
        <v>17187575</v>
      </c>
      <c r="M43" s="42">
        <f t="shared" si="3"/>
        <v>0.26509928775246483</v>
      </c>
      <c r="N43" s="110">
        <v>14714456</v>
      </c>
      <c r="O43" s="111">
        <v>1641255</v>
      </c>
      <c r="P43" s="112">
        <f t="shared" si="4"/>
        <v>16355711</v>
      </c>
      <c r="Q43" s="42">
        <f t="shared" si="5"/>
        <v>0.2522687078767746</v>
      </c>
      <c r="R43" s="110">
        <v>15536672</v>
      </c>
      <c r="S43" s="112">
        <v>346240</v>
      </c>
      <c r="T43" s="112">
        <f t="shared" si="6"/>
        <v>15882912</v>
      </c>
      <c r="U43" s="42">
        <f t="shared" si="7"/>
        <v>0.24497630751488073</v>
      </c>
      <c r="V43" s="110">
        <v>0</v>
      </c>
      <c r="W43" s="112">
        <v>0</v>
      </c>
      <c r="X43" s="112">
        <f t="shared" si="8"/>
        <v>0</v>
      </c>
      <c r="Y43" s="42">
        <f t="shared" si="9"/>
        <v>0</v>
      </c>
      <c r="Z43" s="82">
        <f t="shared" si="10"/>
        <v>44188289</v>
      </c>
      <c r="AA43" s="83">
        <f t="shared" si="11"/>
        <v>5237909</v>
      </c>
      <c r="AB43" s="83">
        <f t="shared" si="12"/>
        <v>49426198</v>
      </c>
      <c r="AC43" s="42">
        <f t="shared" si="13"/>
        <v>0.7623443031441202</v>
      </c>
      <c r="AD43" s="82">
        <v>16125296</v>
      </c>
      <c r="AE43" s="83">
        <v>2115816</v>
      </c>
      <c r="AF43" s="83">
        <f t="shared" si="14"/>
        <v>18241112</v>
      </c>
      <c r="AG43" s="42">
        <f t="shared" si="15"/>
        <v>0.7799759452886108</v>
      </c>
      <c r="AH43" s="42">
        <f t="shared" si="16"/>
        <v>-0.1292793991945228</v>
      </c>
      <c r="AI43" s="14">
        <v>61437154</v>
      </c>
      <c r="AJ43" s="14">
        <v>66632269</v>
      </c>
      <c r="AK43" s="14">
        <v>51971567</v>
      </c>
      <c r="AL43" s="14"/>
    </row>
    <row r="44" spans="1:38" s="61" customFormat="1" ht="12.75">
      <c r="A44" s="66"/>
      <c r="B44" s="67" t="s">
        <v>665</v>
      </c>
      <c r="C44" s="34"/>
      <c r="D44" s="86">
        <f>SUM(D40:D43)</f>
        <v>280931202</v>
      </c>
      <c r="E44" s="87">
        <f>SUM(E40:E43)</f>
        <v>86738551</v>
      </c>
      <c r="F44" s="88">
        <f t="shared" si="0"/>
        <v>367669753</v>
      </c>
      <c r="G44" s="86">
        <f>SUM(G40:G43)</f>
        <v>280931202</v>
      </c>
      <c r="H44" s="87">
        <f>SUM(H40:H43)</f>
        <v>86738551</v>
      </c>
      <c r="I44" s="95">
        <f t="shared" si="1"/>
        <v>367669753</v>
      </c>
      <c r="J44" s="86">
        <f>SUM(J40:J43)</f>
        <v>51904059</v>
      </c>
      <c r="K44" s="97">
        <f>SUM(K40:K43)</f>
        <v>15932986</v>
      </c>
      <c r="L44" s="87">
        <f t="shared" si="2"/>
        <v>67837045</v>
      </c>
      <c r="M44" s="46">
        <f t="shared" si="3"/>
        <v>0.18450537322280083</v>
      </c>
      <c r="N44" s="116">
        <f>SUM(N40:N43)</f>
        <v>59846337</v>
      </c>
      <c r="O44" s="117">
        <f>SUM(O40:O43)</f>
        <v>23379006</v>
      </c>
      <c r="P44" s="118">
        <f t="shared" si="4"/>
        <v>83225343</v>
      </c>
      <c r="Q44" s="46">
        <f t="shared" si="5"/>
        <v>0.22635896023788502</v>
      </c>
      <c r="R44" s="116">
        <f>SUM(R40:R43)</f>
        <v>63527093</v>
      </c>
      <c r="S44" s="118">
        <f>SUM(S40:S43)</f>
        <v>11585000</v>
      </c>
      <c r="T44" s="118">
        <f t="shared" si="6"/>
        <v>75112093</v>
      </c>
      <c r="U44" s="46">
        <f t="shared" si="7"/>
        <v>0.2042922823733069</v>
      </c>
      <c r="V44" s="116">
        <f>SUM(V40:V43)</f>
        <v>0</v>
      </c>
      <c r="W44" s="118">
        <f>SUM(W40:W43)</f>
        <v>0</v>
      </c>
      <c r="X44" s="118">
        <f t="shared" si="8"/>
        <v>0</v>
      </c>
      <c r="Y44" s="46">
        <f t="shared" si="9"/>
        <v>0</v>
      </c>
      <c r="Z44" s="86">
        <f t="shared" si="10"/>
        <v>175277489</v>
      </c>
      <c r="AA44" s="87">
        <f t="shared" si="11"/>
        <v>50896992</v>
      </c>
      <c r="AB44" s="87">
        <f t="shared" si="12"/>
        <v>226174481</v>
      </c>
      <c r="AC44" s="46">
        <f t="shared" si="13"/>
        <v>0.6151566158339927</v>
      </c>
      <c r="AD44" s="86">
        <f>SUM(AD40:AD43)</f>
        <v>93769522</v>
      </c>
      <c r="AE44" s="87">
        <f>SUM(AE40:AE43)</f>
        <v>14603432</v>
      </c>
      <c r="AF44" s="87">
        <f t="shared" si="14"/>
        <v>108372954</v>
      </c>
      <c r="AG44" s="46">
        <f t="shared" si="15"/>
        <v>0.6319101669430636</v>
      </c>
      <c r="AH44" s="46">
        <f t="shared" si="16"/>
        <v>-0.3069110859523124</v>
      </c>
      <c r="AI44" s="68">
        <f>SUM(AI40:AI43)</f>
        <v>330051057</v>
      </c>
      <c r="AJ44" s="68">
        <f>SUM(AJ40:AJ43)</f>
        <v>374290903</v>
      </c>
      <c r="AK44" s="68">
        <f>SUM(AK40:AK43)</f>
        <v>236518227</v>
      </c>
      <c r="AL44" s="68"/>
    </row>
    <row r="45" spans="1:38" s="61" customFormat="1" ht="12.75">
      <c r="A45" s="66"/>
      <c r="B45" s="67" t="s">
        <v>666</v>
      </c>
      <c r="C45" s="34"/>
      <c r="D45" s="86">
        <f>SUM(D9,D11:D16,D18:D23,D25:D29,D31:D38,D40:D43)</f>
        <v>36699915906</v>
      </c>
      <c r="E45" s="87">
        <f>SUM(E9,E11:E16,E18:E23,E25:E29,E31:E38,E40:E43)</f>
        <v>6079562852</v>
      </c>
      <c r="F45" s="88">
        <f t="shared" si="0"/>
        <v>42779478758</v>
      </c>
      <c r="G45" s="86">
        <f>SUM(G9,G11:G16,G18:G23,G25:G29,G31:G38,G40:G43)</f>
        <v>37053950764</v>
      </c>
      <c r="H45" s="87">
        <f>SUM(H9,H11:H16,H18:H23,H25:H29,H31:H38,H40:H43)</f>
        <v>6458462193</v>
      </c>
      <c r="I45" s="95">
        <f t="shared" si="1"/>
        <v>43512412957</v>
      </c>
      <c r="J45" s="86">
        <f>SUM(J9,J11:J16,J18:J23,J25:J29,J31:J38,J40:J43)</f>
        <v>7783752527</v>
      </c>
      <c r="K45" s="97">
        <f>SUM(K9,K11:K16,K18:K23,K25:K29,K31:K38,K40:K43)</f>
        <v>627254191</v>
      </c>
      <c r="L45" s="87">
        <f t="shared" si="2"/>
        <v>8411006718</v>
      </c>
      <c r="M45" s="46">
        <f t="shared" si="3"/>
        <v>0.19661311830329617</v>
      </c>
      <c r="N45" s="116">
        <f>SUM(N9,N11:N16,N18:N23,N25:N29,N31:N38,N40:N43)</f>
        <v>8440629865</v>
      </c>
      <c r="O45" s="117">
        <f>SUM(O9,O11:O16,O18:O23,O25:O29,O31:O38,O40:O43)</f>
        <v>1086717809</v>
      </c>
      <c r="P45" s="118">
        <f t="shared" si="4"/>
        <v>9527347674</v>
      </c>
      <c r="Q45" s="46">
        <f t="shared" si="5"/>
        <v>0.2227083627618612</v>
      </c>
      <c r="R45" s="116">
        <f>SUM(R9,R11:R16,R18:R23,R25:R29,R31:R38,R40:R43)</f>
        <v>8119197203</v>
      </c>
      <c r="S45" s="118">
        <f>SUM(S9,S11:S16,S18:S23,S25:S29,S31:S38,S40:S43)</f>
        <v>914914473</v>
      </c>
      <c r="T45" s="118">
        <f t="shared" si="6"/>
        <v>9034111676</v>
      </c>
      <c r="U45" s="46">
        <f t="shared" si="7"/>
        <v>0.207621482286623</v>
      </c>
      <c r="V45" s="116">
        <f>SUM(V9,V11:V16,V18:V23,V25:V29,V31:V38,V40:V43)</f>
        <v>0</v>
      </c>
      <c r="W45" s="118">
        <f>SUM(W9,W11:W16,W18:W23,W25:W29,W31:W38,W40:W43)</f>
        <v>0</v>
      </c>
      <c r="X45" s="118">
        <f t="shared" si="8"/>
        <v>0</v>
      </c>
      <c r="Y45" s="46">
        <f t="shared" si="9"/>
        <v>0</v>
      </c>
      <c r="Z45" s="86">
        <f t="shared" si="10"/>
        <v>24343579595</v>
      </c>
      <c r="AA45" s="87">
        <f t="shared" si="11"/>
        <v>2628886473</v>
      </c>
      <c r="AB45" s="87">
        <f t="shared" si="12"/>
        <v>26972466068</v>
      </c>
      <c r="AC45" s="46">
        <f t="shared" si="13"/>
        <v>0.6198798052099486</v>
      </c>
      <c r="AD45" s="86">
        <f>SUM(AD9,AD11:AD16,AD18:AD23,AD25:AD29,AD31:AD38,AD40:AD43)</f>
        <v>7103872773</v>
      </c>
      <c r="AE45" s="87">
        <f>SUM(AE9,AE11:AE16,AE18:AE23,AE25:AE29,AE31:AE38,AE40:AE43)</f>
        <v>1121871697</v>
      </c>
      <c r="AF45" s="87">
        <f t="shared" si="14"/>
        <v>8225744470</v>
      </c>
      <c r="AG45" s="46">
        <f t="shared" si="15"/>
        <v>0.6198344904026905</v>
      </c>
      <c r="AH45" s="46">
        <f t="shared" si="16"/>
        <v>0.09827283219752148</v>
      </c>
      <c r="AI45" s="68">
        <f>SUM(AI9,AI11:AI16,AI18:AI23,AI25:AI29,AI31:AI38,AI40:AI43)</f>
        <v>39984681382</v>
      </c>
      <c r="AJ45" s="68">
        <f>SUM(AJ9,AJ11:AJ16,AJ18:AJ23,AJ25:AJ29,AJ31:AJ38,AJ40:AJ43)</f>
        <v>40485423981</v>
      </c>
      <c r="AK45" s="68">
        <f>SUM(AK9,AK11:AK16,AK18:AK23,AK25:AK29,AK31:AK38,AK40:AK43)</f>
        <v>25094262142</v>
      </c>
      <c r="AL45" s="68"/>
    </row>
    <row r="46" spans="1:38" s="15" customFormat="1" ht="12.75">
      <c r="A46" s="69"/>
      <c r="B46" s="70"/>
      <c r="C46" s="71"/>
      <c r="D46" s="98"/>
      <c r="E46" s="98"/>
      <c r="F46" s="99"/>
      <c r="G46" s="100"/>
      <c r="H46" s="98"/>
      <c r="I46" s="101"/>
      <c r="J46" s="100"/>
      <c r="K46" s="102"/>
      <c r="L46" s="98"/>
      <c r="M46" s="75"/>
      <c r="N46" s="100"/>
      <c r="O46" s="102"/>
      <c r="P46" s="98"/>
      <c r="Q46" s="75"/>
      <c r="R46" s="100"/>
      <c r="S46" s="102"/>
      <c r="T46" s="98"/>
      <c r="U46" s="75"/>
      <c r="V46" s="100"/>
      <c r="W46" s="102"/>
      <c r="X46" s="98"/>
      <c r="Y46" s="75"/>
      <c r="Z46" s="100"/>
      <c r="AA46" s="102"/>
      <c r="AB46" s="98"/>
      <c r="AC46" s="75"/>
      <c r="AD46" s="100"/>
      <c r="AE46" s="98"/>
      <c r="AF46" s="98"/>
      <c r="AG46" s="75"/>
      <c r="AH46" s="75"/>
      <c r="AI46" s="14"/>
      <c r="AJ46" s="14"/>
      <c r="AK46" s="14"/>
      <c r="AL46" s="14"/>
    </row>
    <row r="47" spans="1:38" s="15" customFormat="1" ht="12.75">
      <c r="A47" s="14"/>
      <c r="B47" s="14"/>
      <c r="C47" s="14"/>
      <c r="D47" s="93"/>
      <c r="E47" s="93"/>
      <c r="F47" s="93"/>
      <c r="G47" s="93"/>
      <c r="H47" s="93"/>
      <c r="I47" s="93"/>
      <c r="J47" s="93"/>
      <c r="K47" s="93"/>
      <c r="L47" s="93"/>
      <c r="M47" s="14"/>
      <c r="N47" s="93"/>
      <c r="O47" s="93"/>
      <c r="P47" s="93"/>
      <c r="Q47" s="14"/>
      <c r="R47" s="93"/>
      <c r="S47" s="93"/>
      <c r="T47" s="93"/>
      <c r="U47" s="14"/>
      <c r="V47" s="93"/>
      <c r="W47" s="93"/>
      <c r="X47" s="93"/>
      <c r="Y47" s="14"/>
      <c r="Z47" s="93"/>
      <c r="AA47" s="93"/>
      <c r="AB47" s="93"/>
      <c r="AC47" s="14"/>
      <c r="AD47" s="93"/>
      <c r="AE47" s="93"/>
      <c r="AF47" s="93"/>
      <c r="AG47" s="14"/>
      <c r="AH47" s="14"/>
      <c r="AI47" s="14"/>
      <c r="AJ47" s="14"/>
      <c r="AK47" s="14"/>
      <c r="AL47" s="14"/>
    </row>
    <row r="48" spans="1:38" s="15" customFormat="1" ht="12.75">
      <c r="A48" s="14"/>
      <c r="B48" s="14"/>
      <c r="C48" s="14"/>
      <c r="D48" s="93"/>
      <c r="E48" s="93"/>
      <c r="F48" s="93"/>
      <c r="G48" s="93"/>
      <c r="H48" s="93"/>
      <c r="I48" s="93"/>
      <c r="J48" s="93"/>
      <c r="K48" s="93"/>
      <c r="L48" s="93"/>
      <c r="M48" s="14"/>
      <c r="N48" s="93"/>
      <c r="O48" s="93"/>
      <c r="P48" s="93"/>
      <c r="Q48" s="14"/>
      <c r="R48" s="93"/>
      <c r="S48" s="93"/>
      <c r="T48" s="93"/>
      <c r="U48" s="14"/>
      <c r="V48" s="93"/>
      <c r="W48" s="93"/>
      <c r="X48" s="93"/>
      <c r="Y48" s="14"/>
      <c r="Z48" s="93"/>
      <c r="AA48" s="93"/>
      <c r="AB48" s="93"/>
      <c r="AC48" s="14"/>
      <c r="AD48" s="93"/>
      <c r="AE48" s="93"/>
      <c r="AF48" s="93"/>
      <c r="AG48" s="14"/>
      <c r="AH48" s="14"/>
      <c r="AI48" s="14"/>
      <c r="AJ48" s="14"/>
      <c r="AK48" s="14"/>
      <c r="AL48" s="14"/>
    </row>
    <row r="49" spans="1:38" s="15" customFormat="1" ht="12.75">
      <c r="A49" s="14"/>
      <c r="B49" s="14"/>
      <c r="C49" s="14"/>
      <c r="D49" s="93"/>
      <c r="E49" s="93"/>
      <c r="F49" s="93"/>
      <c r="G49" s="93"/>
      <c r="H49" s="93"/>
      <c r="I49" s="93"/>
      <c r="J49" s="93"/>
      <c r="K49" s="93"/>
      <c r="L49" s="93"/>
      <c r="M49" s="14"/>
      <c r="N49" s="93"/>
      <c r="O49" s="93"/>
      <c r="P49" s="93"/>
      <c r="Q49" s="14"/>
      <c r="R49" s="93"/>
      <c r="S49" s="93"/>
      <c r="T49" s="93"/>
      <c r="U49" s="14"/>
      <c r="V49" s="93"/>
      <c r="W49" s="93"/>
      <c r="X49" s="93"/>
      <c r="Y49" s="14"/>
      <c r="Z49" s="93"/>
      <c r="AA49" s="93"/>
      <c r="AB49" s="93"/>
      <c r="AC49" s="14"/>
      <c r="AD49" s="93"/>
      <c r="AE49" s="93"/>
      <c r="AF49" s="93"/>
      <c r="AG49" s="14"/>
      <c r="AH49" s="14"/>
      <c r="AI49" s="14"/>
      <c r="AJ49" s="14"/>
      <c r="AK49" s="14"/>
      <c r="AL49" s="14"/>
    </row>
    <row r="50" spans="1:38" ht="12.75">
      <c r="A50" s="2"/>
      <c r="B50" s="2"/>
      <c r="C50" s="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H1">
      <selection activeCell="AM8" sqref="AM8"/>
    </sheetView>
  </sheetViews>
  <sheetFormatPr defaultColWidth="9.140625" defaultRowHeight="12.75"/>
  <cols>
    <col min="1" max="1" width="1.28515625" style="3" customWidth="1"/>
    <col min="2" max="2" width="19.42187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6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40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41</v>
      </c>
      <c r="C9" s="41" t="s">
        <v>42</v>
      </c>
      <c r="D9" s="82">
        <v>26976064326</v>
      </c>
      <c r="E9" s="83">
        <v>3607364265</v>
      </c>
      <c r="F9" s="84">
        <f>$D9+$E9</f>
        <v>30583428591</v>
      </c>
      <c r="G9" s="82">
        <v>26966887754</v>
      </c>
      <c r="H9" s="83">
        <v>3995477237</v>
      </c>
      <c r="I9" s="85">
        <f>$G9+$H9</f>
        <v>30962364991</v>
      </c>
      <c r="J9" s="82">
        <v>5891316547</v>
      </c>
      <c r="K9" s="83">
        <v>377095898</v>
      </c>
      <c r="L9" s="83">
        <f>$J9+$K9</f>
        <v>6268412445</v>
      </c>
      <c r="M9" s="42">
        <f>IF($F9=0,0,$L9/$F9)</f>
        <v>0.2049610764322431</v>
      </c>
      <c r="N9" s="110">
        <v>6357866639</v>
      </c>
      <c r="O9" s="111">
        <v>610987863</v>
      </c>
      <c r="P9" s="112">
        <f>$N9+$O9</f>
        <v>6968854502</v>
      </c>
      <c r="Q9" s="42">
        <f>IF($F9=0,0,$P9/$F9)</f>
        <v>0.2278637426560727</v>
      </c>
      <c r="R9" s="110">
        <v>6063184274</v>
      </c>
      <c r="S9" s="112">
        <v>495051693</v>
      </c>
      <c r="T9" s="112">
        <f>$R9+$S9</f>
        <v>6558235967</v>
      </c>
      <c r="U9" s="42">
        <f>IF($I9=0,0,$T9/$I9)</f>
        <v>0.21181314699010617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18312367460</v>
      </c>
      <c r="AA9" s="83">
        <f>($K9+$O9)+$S9</f>
        <v>1483135454</v>
      </c>
      <c r="AB9" s="83">
        <f>$Z9+$AA9</f>
        <v>19795502914</v>
      </c>
      <c r="AC9" s="42">
        <f>IF($I9=0,0,$AB9/$I9)</f>
        <v>0.6393407906584031</v>
      </c>
      <c r="AD9" s="82">
        <v>5247194507</v>
      </c>
      <c r="AE9" s="83">
        <v>748742398</v>
      </c>
      <c r="AF9" s="83">
        <f>$AD9+$AE9</f>
        <v>5995936905</v>
      </c>
      <c r="AG9" s="42">
        <f>IF($AJ9=0,0,$AK9/$AJ9)</f>
        <v>0.6376958683023707</v>
      </c>
      <c r="AH9" s="42">
        <f>IF($AF9=0,0,$T9/$AF9-1)</f>
        <v>0.09378001651937007</v>
      </c>
      <c r="AI9" s="14">
        <v>29718242608</v>
      </c>
      <c r="AJ9" s="14">
        <v>29200782711</v>
      </c>
      <c r="AK9" s="14">
        <v>18621218486</v>
      </c>
      <c r="AL9" s="14"/>
    </row>
    <row r="10" spans="1:38" s="15" customFormat="1" ht="12.75">
      <c r="A10" s="31"/>
      <c r="B10" s="40" t="s">
        <v>43</v>
      </c>
      <c r="C10" s="41" t="s">
        <v>44</v>
      </c>
      <c r="D10" s="82">
        <v>20206393046</v>
      </c>
      <c r="E10" s="83">
        <v>2160091107</v>
      </c>
      <c r="F10" s="85">
        <f aca="true" t="shared" si="0" ref="F10:F15">$D10+$E10</f>
        <v>22366484153</v>
      </c>
      <c r="G10" s="82">
        <v>20265720807</v>
      </c>
      <c r="H10" s="83">
        <v>2160091107</v>
      </c>
      <c r="I10" s="85">
        <f aca="true" t="shared" si="1" ref="I10:I15">$G10+$H10</f>
        <v>22425811914</v>
      </c>
      <c r="J10" s="82">
        <v>4726965402</v>
      </c>
      <c r="K10" s="83">
        <v>164020600</v>
      </c>
      <c r="L10" s="83">
        <f aca="true" t="shared" si="2" ref="L10:L15">$J10+$K10</f>
        <v>4890986002</v>
      </c>
      <c r="M10" s="42">
        <f aca="true" t="shared" si="3" ref="M10:M15">IF($F10=0,0,$L10/$F10)</f>
        <v>0.21867478002097954</v>
      </c>
      <c r="N10" s="110">
        <v>4709077663</v>
      </c>
      <c r="O10" s="111">
        <v>376226424</v>
      </c>
      <c r="P10" s="112">
        <f aca="true" t="shared" si="4" ref="P10:P15">$N10+$O10</f>
        <v>5085304087</v>
      </c>
      <c r="Q10" s="42">
        <f aca="true" t="shared" si="5" ref="Q10:Q15">IF($F10=0,0,$P10/$F10)</f>
        <v>0.2273626937615008</v>
      </c>
      <c r="R10" s="110">
        <v>4336844956</v>
      </c>
      <c r="S10" s="112">
        <v>262037826</v>
      </c>
      <c r="T10" s="112">
        <f aca="true" t="shared" si="6" ref="T10:T15">$R10+$S10</f>
        <v>4598882782</v>
      </c>
      <c r="U10" s="42">
        <f aca="true" t="shared" si="7" ref="U10:U15">IF($I10=0,0,$T10/$I10)</f>
        <v>0.20507096017910534</v>
      </c>
      <c r="V10" s="110">
        <v>0</v>
      </c>
      <c r="W10" s="112">
        <v>0</v>
      </c>
      <c r="X10" s="112">
        <f aca="true" t="shared" si="8" ref="X10:X15">$V10+$W10</f>
        <v>0</v>
      </c>
      <c r="Y10" s="42">
        <f aca="true" t="shared" si="9" ref="Y10:Y15">IF($I10=0,0,$X10/$I10)</f>
        <v>0</v>
      </c>
      <c r="Z10" s="82">
        <f aca="true" t="shared" si="10" ref="Z10:Z15">($J10+$N10)+$R10</f>
        <v>13772888021</v>
      </c>
      <c r="AA10" s="83">
        <f aca="true" t="shared" si="11" ref="AA10:AA15">($K10+$O10)+$S10</f>
        <v>802284850</v>
      </c>
      <c r="AB10" s="83">
        <f aca="true" t="shared" si="12" ref="AB10:AB15">$Z10+$AA10</f>
        <v>14575172871</v>
      </c>
      <c r="AC10" s="42">
        <f aca="true" t="shared" si="13" ref="AC10:AC15">IF($I10=0,0,$AB10/$I10)</f>
        <v>0.6499284363435244</v>
      </c>
      <c r="AD10" s="82">
        <v>3301929985</v>
      </c>
      <c r="AE10" s="83">
        <v>224318267</v>
      </c>
      <c r="AF10" s="83">
        <f aca="true" t="shared" si="14" ref="AF10:AF15">$AD10+$AE10</f>
        <v>3526248252</v>
      </c>
      <c r="AG10" s="42">
        <f aca="true" t="shared" si="15" ref="AG10:AG15">IF($AJ10=0,0,$AK10/$AJ10)</f>
        <v>0.5916656220996103</v>
      </c>
      <c r="AH10" s="42">
        <f aca="true" t="shared" si="16" ref="AH10:AH15">IF($AF10=0,0,$T10/$AF10-1)</f>
        <v>0.30418576723622004</v>
      </c>
      <c r="AI10" s="14">
        <v>18315760465</v>
      </c>
      <c r="AJ10" s="14">
        <v>19810296722</v>
      </c>
      <c r="AK10" s="14">
        <v>11721071534</v>
      </c>
      <c r="AL10" s="14"/>
    </row>
    <row r="11" spans="1:38" s="15" customFormat="1" ht="12.75">
      <c r="A11" s="31"/>
      <c r="B11" s="40" t="s">
        <v>45</v>
      </c>
      <c r="C11" s="41" t="s">
        <v>46</v>
      </c>
      <c r="D11" s="82">
        <v>20521587991</v>
      </c>
      <c r="E11" s="83">
        <v>5370572000</v>
      </c>
      <c r="F11" s="85">
        <f t="shared" si="0"/>
        <v>25892159991</v>
      </c>
      <c r="G11" s="82">
        <v>20823767641</v>
      </c>
      <c r="H11" s="83">
        <v>5125772000</v>
      </c>
      <c r="I11" s="85">
        <f t="shared" si="1"/>
        <v>25949539641</v>
      </c>
      <c r="J11" s="82">
        <v>4486292143</v>
      </c>
      <c r="K11" s="83">
        <v>768717000</v>
      </c>
      <c r="L11" s="83">
        <f t="shared" si="2"/>
        <v>5255009143</v>
      </c>
      <c r="M11" s="42">
        <f t="shared" si="3"/>
        <v>0.20295754177429068</v>
      </c>
      <c r="N11" s="110">
        <v>4843405211</v>
      </c>
      <c r="O11" s="111">
        <v>1250232000</v>
      </c>
      <c r="P11" s="112">
        <f t="shared" si="4"/>
        <v>6093637211</v>
      </c>
      <c r="Q11" s="42">
        <f t="shared" si="5"/>
        <v>0.23534680818897</v>
      </c>
      <c r="R11" s="110">
        <v>4316901475</v>
      </c>
      <c r="S11" s="112">
        <v>668730000</v>
      </c>
      <c r="T11" s="112">
        <f t="shared" si="6"/>
        <v>4985631475</v>
      </c>
      <c r="U11" s="42">
        <f t="shared" si="7"/>
        <v>0.19212793536894793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13646598829</v>
      </c>
      <c r="AA11" s="83">
        <f t="shared" si="11"/>
        <v>2687679000</v>
      </c>
      <c r="AB11" s="83">
        <f t="shared" si="12"/>
        <v>16334277829</v>
      </c>
      <c r="AC11" s="42">
        <f t="shared" si="13"/>
        <v>0.629463106281547</v>
      </c>
      <c r="AD11" s="82">
        <v>4074176119</v>
      </c>
      <c r="AE11" s="83">
        <v>1240124000</v>
      </c>
      <c r="AF11" s="83">
        <f t="shared" si="14"/>
        <v>5314300119</v>
      </c>
      <c r="AG11" s="42">
        <f t="shared" si="15"/>
        <v>0.7056730982661956</v>
      </c>
      <c r="AH11" s="42">
        <f t="shared" si="16"/>
        <v>-0.06184608257725688</v>
      </c>
      <c r="AI11" s="14">
        <v>23494120120</v>
      </c>
      <c r="AJ11" s="14">
        <v>23963227080</v>
      </c>
      <c r="AK11" s="14">
        <v>16910204698</v>
      </c>
      <c r="AL11" s="14"/>
    </row>
    <row r="12" spans="1:38" s="15" customFormat="1" ht="12.75">
      <c r="A12" s="31"/>
      <c r="B12" s="40" t="s">
        <v>47</v>
      </c>
      <c r="C12" s="41" t="s">
        <v>48</v>
      </c>
      <c r="D12" s="82">
        <v>25295241460</v>
      </c>
      <c r="E12" s="83">
        <v>3058761260</v>
      </c>
      <c r="F12" s="85">
        <f t="shared" si="0"/>
        <v>28354002720</v>
      </c>
      <c r="G12" s="82">
        <v>26020194000</v>
      </c>
      <c r="H12" s="83">
        <v>3827969000</v>
      </c>
      <c r="I12" s="85">
        <f t="shared" si="1"/>
        <v>29848163000</v>
      </c>
      <c r="J12" s="82">
        <v>6378685664</v>
      </c>
      <c r="K12" s="83">
        <v>236659827</v>
      </c>
      <c r="L12" s="83">
        <f t="shared" si="2"/>
        <v>6615345491</v>
      </c>
      <c r="M12" s="42">
        <f t="shared" si="3"/>
        <v>0.23331257869753072</v>
      </c>
      <c r="N12" s="110">
        <v>6312652337</v>
      </c>
      <c r="O12" s="111">
        <v>672499049</v>
      </c>
      <c r="P12" s="112">
        <f t="shared" si="4"/>
        <v>6985151386</v>
      </c>
      <c r="Q12" s="42">
        <f t="shared" si="5"/>
        <v>0.246355036887716</v>
      </c>
      <c r="R12" s="110">
        <v>6358737086</v>
      </c>
      <c r="S12" s="112">
        <v>723018427</v>
      </c>
      <c r="T12" s="112">
        <f t="shared" si="6"/>
        <v>7081755513</v>
      </c>
      <c r="U12" s="42">
        <f t="shared" si="7"/>
        <v>0.23725934199032617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19050075087</v>
      </c>
      <c r="AA12" s="83">
        <f t="shared" si="11"/>
        <v>1632177303</v>
      </c>
      <c r="AB12" s="83">
        <f t="shared" si="12"/>
        <v>20682252390</v>
      </c>
      <c r="AC12" s="42">
        <f t="shared" si="13"/>
        <v>0.6929154196189561</v>
      </c>
      <c r="AD12" s="82">
        <v>4998895345</v>
      </c>
      <c r="AE12" s="83">
        <v>1230718976</v>
      </c>
      <c r="AF12" s="83">
        <f t="shared" si="14"/>
        <v>6229614321</v>
      </c>
      <c r="AG12" s="42">
        <f t="shared" si="15"/>
        <v>0.6807490148260749</v>
      </c>
      <c r="AH12" s="42">
        <f t="shared" si="16"/>
        <v>0.1367887557866041</v>
      </c>
      <c r="AI12" s="14">
        <v>25952701355</v>
      </c>
      <c r="AJ12" s="14">
        <v>28101529886</v>
      </c>
      <c r="AK12" s="14">
        <v>19130088785</v>
      </c>
      <c r="AL12" s="14"/>
    </row>
    <row r="13" spans="1:38" s="15" customFormat="1" ht="12.75">
      <c r="A13" s="31"/>
      <c r="B13" s="40" t="s">
        <v>49</v>
      </c>
      <c r="C13" s="41" t="s">
        <v>50</v>
      </c>
      <c r="D13" s="82">
        <v>5640299510</v>
      </c>
      <c r="E13" s="83">
        <v>2183122880</v>
      </c>
      <c r="F13" s="85">
        <f t="shared" si="0"/>
        <v>7823422390</v>
      </c>
      <c r="G13" s="82">
        <v>6035990211</v>
      </c>
      <c r="H13" s="83">
        <v>1626634050</v>
      </c>
      <c r="I13" s="85">
        <f t="shared" si="1"/>
        <v>7662624261</v>
      </c>
      <c r="J13" s="82">
        <v>1180295777</v>
      </c>
      <c r="K13" s="83">
        <v>328701479</v>
      </c>
      <c r="L13" s="83">
        <f t="shared" si="2"/>
        <v>1508997256</v>
      </c>
      <c r="M13" s="42">
        <f t="shared" si="3"/>
        <v>0.192881987035344</v>
      </c>
      <c r="N13" s="110">
        <v>1497680915</v>
      </c>
      <c r="O13" s="111">
        <v>396323776</v>
      </c>
      <c r="P13" s="112">
        <f t="shared" si="4"/>
        <v>1894004691</v>
      </c>
      <c r="Q13" s="42">
        <f t="shared" si="5"/>
        <v>0.24209413688578815</v>
      </c>
      <c r="R13" s="110">
        <v>1368279233</v>
      </c>
      <c r="S13" s="112">
        <v>210643578</v>
      </c>
      <c r="T13" s="112">
        <f t="shared" si="6"/>
        <v>1578922811</v>
      </c>
      <c r="U13" s="42">
        <f t="shared" si="7"/>
        <v>0.20605510034416655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4046255925</v>
      </c>
      <c r="AA13" s="83">
        <f t="shared" si="11"/>
        <v>935668833</v>
      </c>
      <c r="AB13" s="83">
        <f t="shared" si="12"/>
        <v>4981924758</v>
      </c>
      <c r="AC13" s="42">
        <f t="shared" si="13"/>
        <v>0.6501590823598391</v>
      </c>
      <c r="AD13" s="82">
        <v>1045850091</v>
      </c>
      <c r="AE13" s="83">
        <v>355147581</v>
      </c>
      <c r="AF13" s="83">
        <f t="shared" si="14"/>
        <v>1400997672</v>
      </c>
      <c r="AG13" s="42">
        <f t="shared" si="15"/>
        <v>0.5105463891963246</v>
      </c>
      <c r="AH13" s="42">
        <f t="shared" si="16"/>
        <v>0.12699888269336101</v>
      </c>
      <c r="AI13" s="14">
        <v>7523800350</v>
      </c>
      <c r="AJ13" s="14">
        <v>8155220180</v>
      </c>
      <c r="AK13" s="14">
        <v>4163618216</v>
      </c>
      <c r="AL13" s="14"/>
    </row>
    <row r="14" spans="1:38" s="15" customFormat="1" ht="12.75">
      <c r="A14" s="31"/>
      <c r="B14" s="40" t="s">
        <v>51</v>
      </c>
      <c r="C14" s="41" t="s">
        <v>52</v>
      </c>
      <c r="D14" s="82">
        <v>14831720271</v>
      </c>
      <c r="E14" s="83">
        <v>3194974947</v>
      </c>
      <c r="F14" s="85">
        <f t="shared" si="0"/>
        <v>18026695218</v>
      </c>
      <c r="G14" s="82">
        <v>15138875211</v>
      </c>
      <c r="H14" s="83">
        <v>2424280488</v>
      </c>
      <c r="I14" s="85">
        <f t="shared" si="1"/>
        <v>17563155699</v>
      </c>
      <c r="J14" s="82">
        <v>3491642735</v>
      </c>
      <c r="K14" s="83">
        <v>210122354</v>
      </c>
      <c r="L14" s="83">
        <f t="shared" si="2"/>
        <v>3701765089</v>
      </c>
      <c r="M14" s="42">
        <f t="shared" si="3"/>
        <v>0.20534906949021453</v>
      </c>
      <c r="N14" s="110">
        <v>3285627636</v>
      </c>
      <c r="O14" s="111">
        <v>454666734</v>
      </c>
      <c r="P14" s="112">
        <f t="shared" si="4"/>
        <v>3740294370</v>
      </c>
      <c r="Q14" s="42">
        <f t="shared" si="5"/>
        <v>0.20748641527290285</v>
      </c>
      <c r="R14" s="110">
        <v>3078175211</v>
      </c>
      <c r="S14" s="112">
        <v>420023987</v>
      </c>
      <c r="T14" s="112">
        <f t="shared" si="6"/>
        <v>3498199198</v>
      </c>
      <c r="U14" s="42">
        <f t="shared" si="7"/>
        <v>0.19917828310314292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9855445582</v>
      </c>
      <c r="AA14" s="83">
        <f t="shared" si="11"/>
        <v>1084813075</v>
      </c>
      <c r="AB14" s="83">
        <f t="shared" si="12"/>
        <v>10940258657</v>
      </c>
      <c r="AC14" s="42">
        <f t="shared" si="13"/>
        <v>0.622909620827589</v>
      </c>
      <c r="AD14" s="82">
        <v>2569997603</v>
      </c>
      <c r="AE14" s="83">
        <v>397417943</v>
      </c>
      <c r="AF14" s="83">
        <f t="shared" si="14"/>
        <v>2967415546</v>
      </c>
      <c r="AG14" s="42">
        <f t="shared" si="15"/>
        <v>0.637423644231781</v>
      </c>
      <c r="AH14" s="42">
        <f t="shared" si="16"/>
        <v>0.17887068520466665</v>
      </c>
      <c r="AI14" s="14">
        <v>17610781404</v>
      </c>
      <c r="AJ14" s="14">
        <v>16096125462</v>
      </c>
      <c r="AK14" s="14">
        <v>10260050950</v>
      </c>
      <c r="AL14" s="14"/>
    </row>
    <row r="15" spans="1:38" s="15" customFormat="1" ht="12.75">
      <c r="A15" s="31"/>
      <c r="B15" s="54" t="s">
        <v>97</v>
      </c>
      <c r="C15" s="41"/>
      <c r="D15" s="86">
        <f>SUM(D9:D14)</f>
        <v>113471306604</v>
      </c>
      <c r="E15" s="87">
        <f>SUM(E9:E14)</f>
        <v>19574886459</v>
      </c>
      <c r="F15" s="88">
        <f t="shared" si="0"/>
        <v>133046193063</v>
      </c>
      <c r="G15" s="86">
        <f>SUM(G9:G14)</f>
        <v>115251435624</v>
      </c>
      <c r="H15" s="87">
        <f>SUM(H9:H14)</f>
        <v>19160223882</v>
      </c>
      <c r="I15" s="88">
        <f t="shared" si="1"/>
        <v>134411659506</v>
      </c>
      <c r="J15" s="86">
        <f>SUM(J9:J14)</f>
        <v>26155198268</v>
      </c>
      <c r="K15" s="87">
        <f>SUM(K9:K14)</f>
        <v>2085317158</v>
      </c>
      <c r="L15" s="87">
        <f t="shared" si="2"/>
        <v>28240515426</v>
      </c>
      <c r="M15" s="46">
        <f t="shared" si="3"/>
        <v>0.21226098076047586</v>
      </c>
      <c r="N15" s="116">
        <f>SUM(N9:N14)</f>
        <v>27006310401</v>
      </c>
      <c r="O15" s="117">
        <f>SUM(O9:O14)</f>
        <v>3760935846</v>
      </c>
      <c r="P15" s="118">
        <f t="shared" si="4"/>
        <v>30767246247</v>
      </c>
      <c r="Q15" s="46">
        <f t="shared" si="5"/>
        <v>0.23125236084305772</v>
      </c>
      <c r="R15" s="116">
        <f>SUM(R9:R14)</f>
        <v>25522122235</v>
      </c>
      <c r="S15" s="118">
        <f>SUM(S9:S14)</f>
        <v>2779505511</v>
      </c>
      <c r="T15" s="118">
        <f t="shared" si="6"/>
        <v>28301627746</v>
      </c>
      <c r="U15" s="46">
        <f t="shared" si="7"/>
        <v>0.2105593208953472</v>
      </c>
      <c r="V15" s="116">
        <f>SUM(V9:V14)</f>
        <v>0</v>
      </c>
      <c r="W15" s="118">
        <f>SUM(W9:W14)</f>
        <v>0</v>
      </c>
      <c r="X15" s="118">
        <f t="shared" si="8"/>
        <v>0</v>
      </c>
      <c r="Y15" s="46">
        <f t="shared" si="9"/>
        <v>0</v>
      </c>
      <c r="Z15" s="86">
        <f t="shared" si="10"/>
        <v>78683630904</v>
      </c>
      <c r="AA15" s="87">
        <f t="shared" si="11"/>
        <v>8625758515</v>
      </c>
      <c r="AB15" s="87">
        <f t="shared" si="12"/>
        <v>87309389419</v>
      </c>
      <c r="AC15" s="46">
        <f t="shared" si="13"/>
        <v>0.6495670817538162</v>
      </c>
      <c r="AD15" s="86">
        <f>SUM(AD9:AD14)</f>
        <v>21238043650</v>
      </c>
      <c r="AE15" s="87">
        <f>SUM(AE9:AE14)</f>
        <v>4196469165</v>
      </c>
      <c r="AF15" s="87">
        <f t="shared" si="14"/>
        <v>25434512815</v>
      </c>
      <c r="AG15" s="46">
        <f t="shared" si="15"/>
        <v>0.6447623839700213</v>
      </c>
      <c r="AH15" s="46">
        <f t="shared" si="16"/>
        <v>0.11272537248321579</v>
      </c>
      <c r="AI15" s="14">
        <f>SUM(AI9:AI14)</f>
        <v>122615406302</v>
      </c>
      <c r="AJ15" s="14">
        <f>SUM(AJ9:AJ14)</f>
        <v>125327182041</v>
      </c>
      <c r="AK15" s="14">
        <f>SUM(AK9:AK14)</f>
        <v>80806252669</v>
      </c>
      <c r="AL15" s="14"/>
    </row>
    <row r="16" spans="1:38" s="15" customFormat="1" ht="12.75">
      <c r="A16" s="47"/>
      <c r="B16" s="55"/>
      <c r="C16" s="56"/>
      <c r="D16" s="106"/>
      <c r="E16" s="107"/>
      <c r="F16" s="108"/>
      <c r="G16" s="106"/>
      <c r="H16" s="107"/>
      <c r="I16" s="108"/>
      <c r="J16" s="106"/>
      <c r="K16" s="107"/>
      <c r="L16" s="107"/>
      <c r="M16" s="52"/>
      <c r="N16" s="119"/>
      <c r="O16" s="120"/>
      <c r="P16" s="121"/>
      <c r="Q16" s="52"/>
      <c r="R16" s="119"/>
      <c r="S16" s="121"/>
      <c r="T16" s="121"/>
      <c r="U16" s="52"/>
      <c r="V16" s="119"/>
      <c r="W16" s="121"/>
      <c r="X16" s="121"/>
      <c r="Y16" s="52"/>
      <c r="Z16" s="106"/>
      <c r="AA16" s="107"/>
      <c r="AB16" s="107"/>
      <c r="AC16" s="52"/>
      <c r="AD16" s="106"/>
      <c r="AE16" s="107"/>
      <c r="AF16" s="107"/>
      <c r="AG16" s="52"/>
      <c r="AH16" s="52"/>
      <c r="AI16" s="14"/>
      <c r="AJ16" s="14"/>
      <c r="AK16" s="14"/>
      <c r="AL16" s="14"/>
    </row>
    <row r="17" spans="1:38" ht="12.75">
      <c r="A17" s="57"/>
      <c r="B17" s="58"/>
      <c r="C17" s="59"/>
      <c r="D17" s="109"/>
      <c r="E17" s="109"/>
      <c r="F17" s="109"/>
      <c r="G17" s="109"/>
      <c r="H17" s="109"/>
      <c r="I17" s="109"/>
      <c r="J17" s="109"/>
      <c r="K17" s="109"/>
      <c r="L17" s="109"/>
      <c r="M17" s="53"/>
      <c r="N17" s="122"/>
      <c r="O17" s="122"/>
      <c r="P17" s="122"/>
      <c r="Q17" s="60"/>
      <c r="R17" s="122"/>
      <c r="S17" s="122"/>
      <c r="T17" s="122"/>
      <c r="U17" s="60"/>
      <c r="V17" s="122"/>
      <c r="W17" s="122"/>
      <c r="X17" s="122"/>
      <c r="Y17" s="60"/>
      <c r="Z17" s="109"/>
      <c r="AA17" s="109"/>
      <c r="AB17" s="109"/>
      <c r="AC17" s="53"/>
      <c r="AD17" s="109"/>
      <c r="AE17" s="109"/>
      <c r="AF17" s="109"/>
      <c r="AG17" s="53"/>
      <c r="AH17" s="53"/>
      <c r="AI17" s="2"/>
      <c r="AJ17" s="2"/>
      <c r="AK17" s="2"/>
      <c r="AL17" s="2"/>
    </row>
    <row r="18" spans="1:38" ht="12.75">
      <c r="A18" s="2"/>
      <c r="B18" s="2"/>
      <c r="C18" s="2"/>
      <c r="D18" s="94"/>
      <c r="E18" s="94"/>
      <c r="F18" s="94"/>
      <c r="G18" s="94"/>
      <c r="H18" s="94"/>
      <c r="I18" s="94"/>
      <c r="J18" s="94"/>
      <c r="K18" s="94"/>
      <c r="L18" s="94"/>
      <c r="M18" s="2"/>
      <c r="N18" s="94"/>
      <c r="O18" s="94"/>
      <c r="P18" s="94"/>
      <c r="Q18" s="2"/>
      <c r="R18" s="94"/>
      <c r="S18" s="94"/>
      <c r="T18" s="94"/>
      <c r="U18" s="2"/>
      <c r="V18" s="94"/>
      <c r="W18" s="94"/>
      <c r="X18" s="94"/>
      <c r="Y18" s="2"/>
      <c r="Z18" s="94"/>
      <c r="AA18" s="94"/>
      <c r="AB18" s="94"/>
      <c r="AC18" s="2"/>
      <c r="AD18" s="94"/>
      <c r="AE18" s="94"/>
      <c r="AF18" s="94"/>
      <c r="AG18" s="2"/>
      <c r="AH18" s="2"/>
      <c r="AI18" s="2"/>
      <c r="AJ18" s="2"/>
      <c r="AK18" s="2"/>
      <c r="AL18" s="2"/>
    </row>
    <row r="19" spans="1:38" ht="12.75">
      <c r="A19" s="2"/>
      <c r="B19" s="2"/>
      <c r="C19" s="2"/>
      <c r="D19" s="94"/>
      <c r="E19" s="94"/>
      <c r="F19" s="94"/>
      <c r="G19" s="94"/>
      <c r="H19" s="94"/>
      <c r="I19" s="94"/>
      <c r="J19" s="94"/>
      <c r="K19" s="94"/>
      <c r="L19" s="94"/>
      <c r="M19" s="2"/>
      <c r="N19" s="94"/>
      <c r="O19" s="94"/>
      <c r="P19" s="94"/>
      <c r="Q19" s="2"/>
      <c r="R19" s="94"/>
      <c r="S19" s="94"/>
      <c r="T19" s="94"/>
      <c r="U19" s="2"/>
      <c r="V19" s="94"/>
      <c r="W19" s="94"/>
      <c r="X19" s="94"/>
      <c r="Y19" s="2"/>
      <c r="Z19" s="94"/>
      <c r="AA19" s="94"/>
      <c r="AB19" s="94"/>
      <c r="AC19" s="2"/>
      <c r="AD19" s="94"/>
      <c r="AE19" s="94"/>
      <c r="AF19" s="94"/>
      <c r="AG19" s="2"/>
      <c r="AH19" s="2"/>
      <c r="AI19" s="2"/>
      <c r="AJ19" s="2"/>
      <c r="AK19" s="2"/>
      <c r="AL19" s="2"/>
    </row>
    <row r="20" spans="1:38" ht="12.75">
      <c r="A20" s="2"/>
      <c r="B20" s="2"/>
      <c r="C20" s="2"/>
      <c r="D20" s="94"/>
      <c r="E20" s="94"/>
      <c r="F20" s="94"/>
      <c r="G20" s="94"/>
      <c r="H20" s="94"/>
      <c r="I20" s="94"/>
      <c r="J20" s="94"/>
      <c r="K20" s="94"/>
      <c r="L20" s="94"/>
      <c r="M20" s="2"/>
      <c r="N20" s="94"/>
      <c r="O20" s="94"/>
      <c r="P20" s="94"/>
      <c r="Q20" s="2"/>
      <c r="R20" s="94"/>
      <c r="S20" s="94"/>
      <c r="T20" s="94"/>
      <c r="U20" s="2"/>
      <c r="V20" s="94"/>
      <c r="W20" s="94"/>
      <c r="X20" s="94"/>
      <c r="Y20" s="2"/>
      <c r="Z20" s="94"/>
      <c r="AA20" s="94"/>
      <c r="AB20" s="94"/>
      <c r="AC20" s="2"/>
      <c r="AD20" s="94"/>
      <c r="AE20" s="94"/>
      <c r="AF20" s="94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4"/>
      <c r="E21" s="94"/>
      <c r="F21" s="94"/>
      <c r="G21" s="94"/>
      <c r="H21" s="94"/>
      <c r="I21" s="94"/>
      <c r="J21" s="94"/>
      <c r="K21" s="94"/>
      <c r="L21" s="94"/>
      <c r="M21" s="2"/>
      <c r="N21" s="94"/>
      <c r="O21" s="94"/>
      <c r="P21" s="94"/>
      <c r="Q21" s="2"/>
      <c r="R21" s="94"/>
      <c r="S21" s="94"/>
      <c r="T21" s="94"/>
      <c r="U21" s="2"/>
      <c r="V21" s="94"/>
      <c r="W21" s="94"/>
      <c r="X21" s="94"/>
      <c r="Y21" s="2"/>
      <c r="Z21" s="94"/>
      <c r="AA21" s="94"/>
      <c r="AB21" s="94"/>
      <c r="AC21" s="2"/>
      <c r="AD21" s="94"/>
      <c r="AE21" s="94"/>
      <c r="AF21" s="94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4"/>
      <c r="E22" s="94"/>
      <c r="F22" s="94"/>
      <c r="G22" s="94"/>
      <c r="H22" s="94"/>
      <c r="I22" s="94"/>
      <c r="J22" s="94"/>
      <c r="K22" s="94"/>
      <c r="L22" s="94"/>
      <c r="M22" s="2"/>
      <c r="N22" s="94"/>
      <c r="O22" s="94"/>
      <c r="P22" s="94"/>
      <c r="Q22" s="2"/>
      <c r="R22" s="94"/>
      <c r="S22" s="94"/>
      <c r="T22" s="94"/>
      <c r="U22" s="2"/>
      <c r="V22" s="94"/>
      <c r="W22" s="94"/>
      <c r="X22" s="94"/>
      <c r="Y22" s="2"/>
      <c r="Z22" s="94"/>
      <c r="AA22" s="94"/>
      <c r="AB22" s="94"/>
      <c r="AC22" s="2"/>
      <c r="AD22" s="94"/>
      <c r="AE22" s="94"/>
      <c r="AF22" s="94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4"/>
      <c r="E23" s="94"/>
      <c r="F23" s="94"/>
      <c r="G23" s="94"/>
      <c r="H23" s="94"/>
      <c r="I23" s="94"/>
      <c r="J23" s="94"/>
      <c r="K23" s="94"/>
      <c r="L23" s="94"/>
      <c r="M23" s="2"/>
      <c r="N23" s="94"/>
      <c r="O23" s="94"/>
      <c r="P23" s="94"/>
      <c r="Q23" s="2"/>
      <c r="R23" s="94"/>
      <c r="S23" s="94"/>
      <c r="T23" s="94"/>
      <c r="U23" s="2"/>
      <c r="V23" s="94"/>
      <c r="W23" s="94"/>
      <c r="X23" s="94"/>
      <c r="Y23" s="2"/>
      <c r="Z23" s="94"/>
      <c r="AA23" s="94"/>
      <c r="AB23" s="94"/>
      <c r="AC23" s="2"/>
      <c r="AD23" s="94"/>
      <c r="AE23" s="94"/>
      <c r="AF23" s="94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4"/>
      <c r="E24" s="94"/>
      <c r="F24" s="94"/>
      <c r="G24" s="94"/>
      <c r="H24" s="94"/>
      <c r="I24" s="94"/>
      <c r="J24" s="94"/>
      <c r="K24" s="94"/>
      <c r="L24" s="94"/>
      <c r="M24" s="2"/>
      <c r="N24" s="94"/>
      <c r="O24" s="94"/>
      <c r="P24" s="94"/>
      <c r="Q24" s="2"/>
      <c r="R24" s="94"/>
      <c r="S24" s="94"/>
      <c r="T24" s="94"/>
      <c r="U24" s="2"/>
      <c r="V24" s="94"/>
      <c r="W24" s="94"/>
      <c r="X24" s="94"/>
      <c r="Y24" s="2"/>
      <c r="Z24" s="94"/>
      <c r="AA24" s="94"/>
      <c r="AB24" s="94"/>
      <c r="AC24" s="2"/>
      <c r="AD24" s="94"/>
      <c r="AE24" s="94"/>
      <c r="AF24" s="94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4"/>
      <c r="E25" s="94"/>
      <c r="F25" s="94"/>
      <c r="G25" s="94"/>
      <c r="H25" s="94"/>
      <c r="I25" s="94"/>
      <c r="J25" s="94"/>
      <c r="K25" s="94"/>
      <c r="L25" s="94"/>
      <c r="M25" s="2"/>
      <c r="N25" s="94"/>
      <c r="O25" s="94"/>
      <c r="P25" s="94"/>
      <c r="Q25" s="2"/>
      <c r="R25" s="94"/>
      <c r="S25" s="94"/>
      <c r="T25" s="94"/>
      <c r="U25" s="2"/>
      <c r="V25" s="94"/>
      <c r="W25" s="94"/>
      <c r="X25" s="94"/>
      <c r="Y25" s="2"/>
      <c r="Z25" s="94"/>
      <c r="AA25" s="94"/>
      <c r="AB25" s="94"/>
      <c r="AC25" s="2"/>
      <c r="AD25" s="94"/>
      <c r="AE25" s="94"/>
      <c r="AF25" s="94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4"/>
      <c r="E26" s="94"/>
      <c r="F26" s="94"/>
      <c r="G26" s="94"/>
      <c r="H26" s="94"/>
      <c r="I26" s="94"/>
      <c r="J26" s="94"/>
      <c r="K26" s="94"/>
      <c r="L26" s="94"/>
      <c r="M26" s="2"/>
      <c r="N26" s="94"/>
      <c r="O26" s="94"/>
      <c r="P26" s="94"/>
      <c r="Q26" s="2"/>
      <c r="R26" s="94"/>
      <c r="S26" s="94"/>
      <c r="T26" s="94"/>
      <c r="U26" s="2"/>
      <c r="V26" s="94"/>
      <c r="W26" s="94"/>
      <c r="X26" s="94"/>
      <c r="Y26" s="2"/>
      <c r="Z26" s="94"/>
      <c r="AA26" s="94"/>
      <c r="AB26" s="94"/>
      <c r="AC26" s="2"/>
      <c r="AD26" s="94"/>
      <c r="AE26" s="94"/>
      <c r="AF26" s="94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4"/>
      <c r="E27" s="94"/>
      <c r="F27" s="94"/>
      <c r="G27" s="94"/>
      <c r="H27" s="94"/>
      <c r="I27" s="94"/>
      <c r="J27" s="94"/>
      <c r="K27" s="94"/>
      <c r="L27" s="94"/>
      <c r="M27" s="2"/>
      <c r="N27" s="94"/>
      <c r="O27" s="94"/>
      <c r="P27" s="94"/>
      <c r="Q27" s="2"/>
      <c r="R27" s="94"/>
      <c r="S27" s="94"/>
      <c r="T27" s="94"/>
      <c r="U27" s="2"/>
      <c r="V27" s="94"/>
      <c r="W27" s="94"/>
      <c r="X27" s="94"/>
      <c r="Y27" s="2"/>
      <c r="Z27" s="94"/>
      <c r="AA27" s="94"/>
      <c r="AB27" s="94"/>
      <c r="AC27" s="2"/>
      <c r="AD27" s="94"/>
      <c r="AE27" s="94"/>
      <c r="AF27" s="94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4"/>
      <c r="E28" s="94"/>
      <c r="F28" s="94"/>
      <c r="G28" s="94"/>
      <c r="H28" s="94"/>
      <c r="I28" s="94"/>
      <c r="J28" s="94"/>
      <c r="K28" s="94"/>
      <c r="L28" s="94"/>
      <c r="M28" s="2"/>
      <c r="N28" s="94"/>
      <c r="O28" s="94"/>
      <c r="P28" s="94"/>
      <c r="Q28" s="2"/>
      <c r="R28" s="94"/>
      <c r="S28" s="94"/>
      <c r="T28" s="94"/>
      <c r="U28" s="2"/>
      <c r="V28" s="94"/>
      <c r="W28" s="94"/>
      <c r="X28" s="94"/>
      <c r="Y28" s="2"/>
      <c r="Z28" s="94"/>
      <c r="AA28" s="94"/>
      <c r="AB28" s="94"/>
      <c r="AC28" s="2"/>
      <c r="AD28" s="94"/>
      <c r="AE28" s="94"/>
      <c r="AF28" s="94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4"/>
      <c r="E29" s="94"/>
      <c r="F29" s="94"/>
      <c r="G29" s="94"/>
      <c r="H29" s="94"/>
      <c r="I29" s="94"/>
      <c r="J29" s="94"/>
      <c r="K29" s="94"/>
      <c r="L29" s="94"/>
      <c r="M29" s="2"/>
      <c r="N29" s="94"/>
      <c r="O29" s="94"/>
      <c r="P29" s="94"/>
      <c r="Q29" s="2"/>
      <c r="R29" s="94"/>
      <c r="S29" s="94"/>
      <c r="T29" s="94"/>
      <c r="U29" s="2"/>
      <c r="V29" s="94"/>
      <c r="W29" s="94"/>
      <c r="X29" s="94"/>
      <c r="Y29" s="2"/>
      <c r="Z29" s="94"/>
      <c r="AA29" s="94"/>
      <c r="AB29" s="94"/>
      <c r="AC29" s="2"/>
      <c r="AD29" s="94"/>
      <c r="AE29" s="94"/>
      <c r="AF29" s="94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4"/>
      <c r="E30" s="94"/>
      <c r="F30" s="94"/>
      <c r="G30" s="94"/>
      <c r="H30" s="94"/>
      <c r="I30" s="94"/>
      <c r="J30" s="94"/>
      <c r="K30" s="94"/>
      <c r="L30" s="94"/>
      <c r="M30" s="2"/>
      <c r="N30" s="94"/>
      <c r="O30" s="94"/>
      <c r="P30" s="94"/>
      <c r="Q30" s="2"/>
      <c r="R30" s="94"/>
      <c r="S30" s="94"/>
      <c r="T30" s="94"/>
      <c r="U30" s="2"/>
      <c r="V30" s="94"/>
      <c r="W30" s="94"/>
      <c r="X30" s="94"/>
      <c r="Y30" s="2"/>
      <c r="Z30" s="94"/>
      <c r="AA30" s="94"/>
      <c r="AB30" s="94"/>
      <c r="AC30" s="2"/>
      <c r="AD30" s="94"/>
      <c r="AE30" s="94"/>
      <c r="AF30" s="94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4"/>
      <c r="E31" s="94"/>
      <c r="F31" s="94"/>
      <c r="G31" s="94"/>
      <c r="H31" s="94"/>
      <c r="I31" s="94"/>
      <c r="J31" s="94"/>
      <c r="K31" s="94"/>
      <c r="L31" s="94"/>
      <c r="M31" s="2"/>
      <c r="N31" s="94"/>
      <c r="O31" s="94"/>
      <c r="P31" s="94"/>
      <c r="Q31" s="2"/>
      <c r="R31" s="94"/>
      <c r="S31" s="94"/>
      <c r="T31" s="94"/>
      <c r="U31" s="2"/>
      <c r="V31" s="94"/>
      <c r="W31" s="94"/>
      <c r="X31" s="94"/>
      <c r="Y31" s="2"/>
      <c r="Z31" s="94"/>
      <c r="AA31" s="94"/>
      <c r="AB31" s="94"/>
      <c r="AC31" s="2"/>
      <c r="AD31" s="94"/>
      <c r="AE31" s="94"/>
      <c r="AF31" s="94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4"/>
      <c r="E32" s="94"/>
      <c r="F32" s="94"/>
      <c r="G32" s="94"/>
      <c r="H32" s="94"/>
      <c r="I32" s="94"/>
      <c r="J32" s="94"/>
      <c r="K32" s="94"/>
      <c r="L32" s="94"/>
      <c r="M32" s="2"/>
      <c r="N32" s="94"/>
      <c r="O32" s="94"/>
      <c r="P32" s="94"/>
      <c r="Q32" s="2"/>
      <c r="R32" s="94"/>
      <c r="S32" s="94"/>
      <c r="T32" s="94"/>
      <c r="U32" s="2"/>
      <c r="V32" s="94"/>
      <c r="W32" s="94"/>
      <c r="X32" s="94"/>
      <c r="Y32" s="2"/>
      <c r="Z32" s="94"/>
      <c r="AA32" s="94"/>
      <c r="AB32" s="94"/>
      <c r="AC32" s="2"/>
      <c r="AD32" s="94"/>
      <c r="AE32" s="94"/>
      <c r="AF32" s="94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4"/>
      <c r="E33" s="94"/>
      <c r="F33" s="94"/>
      <c r="G33" s="94"/>
      <c r="H33" s="94"/>
      <c r="I33" s="94"/>
      <c r="J33" s="94"/>
      <c r="K33" s="94"/>
      <c r="L33" s="94"/>
      <c r="M33" s="2"/>
      <c r="N33" s="94"/>
      <c r="O33" s="94"/>
      <c r="P33" s="94"/>
      <c r="Q33" s="2"/>
      <c r="R33" s="94"/>
      <c r="S33" s="94"/>
      <c r="T33" s="94"/>
      <c r="U33" s="2"/>
      <c r="V33" s="94"/>
      <c r="W33" s="94"/>
      <c r="X33" s="94"/>
      <c r="Y33" s="2"/>
      <c r="Z33" s="94"/>
      <c r="AA33" s="94"/>
      <c r="AB33" s="94"/>
      <c r="AC33" s="2"/>
      <c r="AD33" s="94"/>
      <c r="AE33" s="94"/>
      <c r="AF33" s="94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4"/>
      <c r="E34" s="94"/>
      <c r="F34" s="94"/>
      <c r="G34" s="94"/>
      <c r="H34" s="94"/>
      <c r="I34" s="94"/>
      <c r="J34" s="94"/>
      <c r="K34" s="94"/>
      <c r="L34" s="94"/>
      <c r="M34" s="2"/>
      <c r="N34" s="94"/>
      <c r="O34" s="94"/>
      <c r="P34" s="94"/>
      <c r="Q34" s="2"/>
      <c r="R34" s="94"/>
      <c r="S34" s="94"/>
      <c r="T34" s="94"/>
      <c r="U34" s="2"/>
      <c r="V34" s="94"/>
      <c r="W34" s="94"/>
      <c r="X34" s="94"/>
      <c r="Y34" s="2"/>
      <c r="Z34" s="94"/>
      <c r="AA34" s="94"/>
      <c r="AB34" s="94"/>
      <c r="AC34" s="2"/>
      <c r="AD34" s="94"/>
      <c r="AE34" s="94"/>
      <c r="AF34" s="94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4"/>
      <c r="E35" s="94"/>
      <c r="F35" s="94"/>
      <c r="G35" s="94"/>
      <c r="H35" s="94"/>
      <c r="I35" s="94"/>
      <c r="J35" s="94"/>
      <c r="K35" s="94"/>
      <c r="L35" s="94"/>
      <c r="M35" s="2"/>
      <c r="N35" s="94"/>
      <c r="O35" s="94"/>
      <c r="P35" s="94"/>
      <c r="Q35" s="2"/>
      <c r="R35" s="94"/>
      <c r="S35" s="94"/>
      <c r="T35" s="94"/>
      <c r="U35" s="2"/>
      <c r="V35" s="94"/>
      <c r="W35" s="94"/>
      <c r="X35" s="94"/>
      <c r="Y35" s="2"/>
      <c r="Z35" s="94"/>
      <c r="AA35" s="94"/>
      <c r="AB35" s="94"/>
      <c r="AC35" s="2"/>
      <c r="AD35" s="94"/>
      <c r="AE35" s="94"/>
      <c r="AF35" s="94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4"/>
      <c r="E36" s="94"/>
      <c r="F36" s="94"/>
      <c r="G36" s="94"/>
      <c r="H36" s="94"/>
      <c r="I36" s="94"/>
      <c r="J36" s="94"/>
      <c r="K36" s="94"/>
      <c r="L36" s="94"/>
      <c r="M36" s="2"/>
      <c r="N36" s="94"/>
      <c r="O36" s="94"/>
      <c r="P36" s="94"/>
      <c r="Q36" s="2"/>
      <c r="R36" s="94"/>
      <c r="S36" s="94"/>
      <c r="T36" s="94"/>
      <c r="U36" s="2"/>
      <c r="V36" s="94"/>
      <c r="W36" s="94"/>
      <c r="X36" s="94"/>
      <c r="Y36" s="2"/>
      <c r="Z36" s="94"/>
      <c r="AA36" s="94"/>
      <c r="AB36" s="94"/>
      <c r="AC36" s="2"/>
      <c r="AD36" s="94"/>
      <c r="AE36" s="94"/>
      <c r="AF36" s="94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4"/>
      <c r="E37" s="94"/>
      <c r="F37" s="94"/>
      <c r="G37" s="94"/>
      <c r="H37" s="94"/>
      <c r="I37" s="94"/>
      <c r="J37" s="94"/>
      <c r="K37" s="94"/>
      <c r="L37" s="94"/>
      <c r="M37" s="2"/>
      <c r="N37" s="94"/>
      <c r="O37" s="94"/>
      <c r="P37" s="94"/>
      <c r="Q37" s="2"/>
      <c r="R37" s="94"/>
      <c r="S37" s="94"/>
      <c r="T37" s="94"/>
      <c r="U37" s="2"/>
      <c r="V37" s="94"/>
      <c r="W37" s="94"/>
      <c r="X37" s="94"/>
      <c r="Y37" s="2"/>
      <c r="Z37" s="94"/>
      <c r="AA37" s="94"/>
      <c r="AB37" s="94"/>
      <c r="AC37" s="2"/>
      <c r="AD37" s="94"/>
      <c r="AE37" s="94"/>
      <c r="AF37" s="94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4"/>
      <c r="E38" s="94"/>
      <c r="F38" s="94"/>
      <c r="G38" s="94"/>
      <c r="H38" s="94"/>
      <c r="I38" s="94"/>
      <c r="J38" s="94"/>
      <c r="K38" s="94"/>
      <c r="L38" s="94"/>
      <c r="M38" s="2"/>
      <c r="N38" s="94"/>
      <c r="O38" s="94"/>
      <c r="P38" s="94"/>
      <c r="Q38" s="2"/>
      <c r="R38" s="94"/>
      <c r="S38" s="94"/>
      <c r="T38" s="94"/>
      <c r="U38" s="2"/>
      <c r="V38" s="94"/>
      <c r="W38" s="94"/>
      <c r="X38" s="94"/>
      <c r="Y38" s="2"/>
      <c r="Z38" s="94"/>
      <c r="AA38" s="94"/>
      <c r="AB38" s="94"/>
      <c r="AC38" s="2"/>
      <c r="AD38" s="94"/>
      <c r="AE38" s="94"/>
      <c r="AF38" s="94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4"/>
      <c r="E39" s="94"/>
      <c r="F39" s="94"/>
      <c r="G39" s="94"/>
      <c r="H39" s="94"/>
      <c r="I39" s="94"/>
      <c r="J39" s="94"/>
      <c r="K39" s="94"/>
      <c r="L39" s="94"/>
      <c r="M39" s="2"/>
      <c r="N39" s="94"/>
      <c r="O39" s="94"/>
      <c r="P39" s="94"/>
      <c r="Q39" s="2"/>
      <c r="R39" s="94"/>
      <c r="S39" s="94"/>
      <c r="T39" s="94"/>
      <c r="U39" s="2"/>
      <c r="V39" s="94"/>
      <c r="W39" s="94"/>
      <c r="X39" s="94"/>
      <c r="Y39" s="2"/>
      <c r="Z39" s="94"/>
      <c r="AA39" s="94"/>
      <c r="AB39" s="94"/>
      <c r="AC39" s="2"/>
      <c r="AD39" s="94"/>
      <c r="AE39" s="94"/>
      <c r="AF39" s="94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4"/>
      <c r="E40" s="94"/>
      <c r="F40" s="94"/>
      <c r="G40" s="94"/>
      <c r="H40" s="94"/>
      <c r="I40" s="94"/>
      <c r="J40" s="94"/>
      <c r="K40" s="94"/>
      <c r="L40" s="94"/>
      <c r="M40" s="2"/>
      <c r="N40" s="94"/>
      <c r="O40" s="94"/>
      <c r="P40" s="94"/>
      <c r="Q40" s="2"/>
      <c r="R40" s="94"/>
      <c r="S40" s="94"/>
      <c r="T40" s="94"/>
      <c r="U40" s="2"/>
      <c r="V40" s="94"/>
      <c r="W40" s="94"/>
      <c r="X40" s="94"/>
      <c r="Y40" s="2"/>
      <c r="Z40" s="94"/>
      <c r="AA40" s="94"/>
      <c r="AB40" s="94"/>
      <c r="AC40" s="2"/>
      <c r="AD40" s="94"/>
      <c r="AE40" s="94"/>
      <c r="AF40" s="94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4"/>
      <c r="E41" s="94"/>
      <c r="F41" s="94"/>
      <c r="G41" s="94"/>
      <c r="H41" s="94"/>
      <c r="I41" s="94"/>
      <c r="J41" s="94"/>
      <c r="K41" s="94"/>
      <c r="L41" s="94"/>
      <c r="M41" s="2"/>
      <c r="N41" s="94"/>
      <c r="O41" s="94"/>
      <c r="P41" s="94"/>
      <c r="Q41" s="2"/>
      <c r="R41" s="94"/>
      <c r="S41" s="94"/>
      <c r="T41" s="94"/>
      <c r="U41" s="2"/>
      <c r="V41" s="94"/>
      <c r="W41" s="94"/>
      <c r="X41" s="94"/>
      <c r="Y41" s="2"/>
      <c r="Z41" s="94"/>
      <c r="AA41" s="94"/>
      <c r="AB41" s="94"/>
      <c r="AC41" s="2"/>
      <c r="AD41" s="94"/>
      <c r="AE41" s="94"/>
      <c r="AF41" s="94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4"/>
      <c r="E42" s="94"/>
      <c r="F42" s="94"/>
      <c r="G42" s="94"/>
      <c r="H42" s="94"/>
      <c r="I42" s="94"/>
      <c r="J42" s="94"/>
      <c r="K42" s="94"/>
      <c r="L42" s="94"/>
      <c r="M42" s="2"/>
      <c r="N42" s="94"/>
      <c r="O42" s="94"/>
      <c r="P42" s="94"/>
      <c r="Q42" s="2"/>
      <c r="R42" s="94"/>
      <c r="S42" s="94"/>
      <c r="T42" s="94"/>
      <c r="U42" s="2"/>
      <c r="V42" s="94"/>
      <c r="W42" s="94"/>
      <c r="X42" s="94"/>
      <c r="Y42" s="2"/>
      <c r="Z42" s="94"/>
      <c r="AA42" s="94"/>
      <c r="AB42" s="94"/>
      <c r="AC42" s="2"/>
      <c r="AD42" s="94"/>
      <c r="AE42" s="94"/>
      <c r="AF42" s="94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4"/>
      <c r="E43" s="94"/>
      <c r="F43" s="94"/>
      <c r="G43" s="94"/>
      <c r="H43" s="94"/>
      <c r="I43" s="94"/>
      <c r="J43" s="94"/>
      <c r="K43" s="94"/>
      <c r="L43" s="94"/>
      <c r="M43" s="2"/>
      <c r="N43" s="94"/>
      <c r="O43" s="94"/>
      <c r="P43" s="94"/>
      <c r="Q43" s="2"/>
      <c r="R43" s="94"/>
      <c r="S43" s="94"/>
      <c r="T43" s="94"/>
      <c r="U43" s="2"/>
      <c r="V43" s="94"/>
      <c r="W43" s="94"/>
      <c r="X43" s="94"/>
      <c r="Y43" s="2"/>
      <c r="Z43" s="94"/>
      <c r="AA43" s="94"/>
      <c r="AB43" s="94"/>
      <c r="AC43" s="2"/>
      <c r="AD43" s="94"/>
      <c r="AE43" s="94"/>
      <c r="AF43" s="94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4"/>
      <c r="E44" s="94"/>
      <c r="F44" s="94"/>
      <c r="G44" s="94"/>
      <c r="H44" s="94"/>
      <c r="I44" s="94"/>
      <c r="J44" s="94"/>
      <c r="K44" s="94"/>
      <c r="L44" s="94"/>
      <c r="M44" s="2"/>
      <c r="N44" s="94"/>
      <c r="O44" s="94"/>
      <c r="P44" s="94"/>
      <c r="Q44" s="2"/>
      <c r="R44" s="94"/>
      <c r="S44" s="94"/>
      <c r="T44" s="94"/>
      <c r="U44" s="2"/>
      <c r="V44" s="94"/>
      <c r="W44" s="94"/>
      <c r="X44" s="94"/>
      <c r="Y44" s="2"/>
      <c r="Z44" s="94"/>
      <c r="AA44" s="94"/>
      <c r="AB44" s="94"/>
      <c r="AC44" s="2"/>
      <c r="AD44" s="94"/>
      <c r="AE44" s="94"/>
      <c r="AF44" s="94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4"/>
      <c r="E45" s="94"/>
      <c r="F45" s="94"/>
      <c r="G45" s="94"/>
      <c r="H45" s="94"/>
      <c r="I45" s="94"/>
      <c r="J45" s="94"/>
      <c r="K45" s="94"/>
      <c r="L45" s="94"/>
      <c r="M45" s="2"/>
      <c r="N45" s="94"/>
      <c r="O45" s="94"/>
      <c r="P45" s="94"/>
      <c r="Q45" s="2"/>
      <c r="R45" s="94"/>
      <c r="S45" s="94"/>
      <c r="T45" s="94"/>
      <c r="U45" s="2"/>
      <c r="V45" s="94"/>
      <c r="W45" s="94"/>
      <c r="X45" s="94"/>
      <c r="Y45" s="2"/>
      <c r="Z45" s="94"/>
      <c r="AA45" s="94"/>
      <c r="AB45" s="94"/>
      <c r="AC45" s="2"/>
      <c r="AD45" s="94"/>
      <c r="AE45" s="94"/>
      <c r="AF45" s="94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4"/>
      <c r="E46" s="94"/>
      <c r="F46" s="94"/>
      <c r="G46" s="94"/>
      <c r="H46" s="94"/>
      <c r="I46" s="94"/>
      <c r="J46" s="94"/>
      <c r="K46" s="94"/>
      <c r="L46" s="94"/>
      <c r="M46" s="2"/>
      <c r="N46" s="94"/>
      <c r="O46" s="94"/>
      <c r="P46" s="94"/>
      <c r="Q46" s="2"/>
      <c r="R46" s="94"/>
      <c r="S46" s="94"/>
      <c r="T46" s="94"/>
      <c r="U46" s="2"/>
      <c r="V46" s="94"/>
      <c r="W46" s="94"/>
      <c r="X46" s="94"/>
      <c r="Y46" s="2"/>
      <c r="Z46" s="94"/>
      <c r="AA46" s="94"/>
      <c r="AB46" s="94"/>
      <c r="AC46" s="2"/>
      <c r="AD46" s="94"/>
      <c r="AE46" s="94"/>
      <c r="AF46" s="94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4"/>
      <c r="E47" s="94"/>
      <c r="F47" s="94"/>
      <c r="G47" s="94"/>
      <c r="H47" s="94"/>
      <c r="I47" s="94"/>
      <c r="J47" s="94"/>
      <c r="K47" s="94"/>
      <c r="L47" s="94"/>
      <c r="M47" s="2"/>
      <c r="N47" s="94"/>
      <c r="O47" s="94"/>
      <c r="P47" s="94"/>
      <c r="Q47" s="2"/>
      <c r="R47" s="94"/>
      <c r="S47" s="94"/>
      <c r="T47" s="94"/>
      <c r="U47" s="2"/>
      <c r="V47" s="94"/>
      <c r="W47" s="94"/>
      <c r="X47" s="94"/>
      <c r="Y47" s="2"/>
      <c r="Z47" s="94"/>
      <c r="AA47" s="94"/>
      <c r="AB47" s="94"/>
      <c r="AC47" s="2"/>
      <c r="AD47" s="94"/>
      <c r="AE47" s="94"/>
      <c r="AF47" s="94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4"/>
      <c r="E48" s="94"/>
      <c r="F48" s="94"/>
      <c r="G48" s="94"/>
      <c r="H48" s="94"/>
      <c r="I48" s="94"/>
      <c r="J48" s="94"/>
      <c r="K48" s="94"/>
      <c r="L48" s="94"/>
      <c r="M48" s="2"/>
      <c r="N48" s="94"/>
      <c r="O48" s="94"/>
      <c r="P48" s="94"/>
      <c r="Q48" s="2"/>
      <c r="R48" s="94"/>
      <c r="S48" s="94"/>
      <c r="T48" s="94"/>
      <c r="U48" s="2"/>
      <c r="V48" s="94"/>
      <c r="W48" s="94"/>
      <c r="X48" s="94"/>
      <c r="Y48" s="2"/>
      <c r="Z48" s="94"/>
      <c r="AA48" s="94"/>
      <c r="AB48" s="94"/>
      <c r="AC48" s="2"/>
      <c r="AD48" s="94"/>
      <c r="AE48" s="94"/>
      <c r="AF48" s="94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4"/>
      <c r="E49" s="94"/>
      <c r="F49" s="94"/>
      <c r="G49" s="94"/>
      <c r="H49" s="94"/>
      <c r="I49" s="94"/>
      <c r="J49" s="94"/>
      <c r="K49" s="94"/>
      <c r="L49" s="94"/>
      <c r="M49" s="2"/>
      <c r="N49" s="94"/>
      <c r="O49" s="94"/>
      <c r="P49" s="94"/>
      <c r="Q49" s="2"/>
      <c r="R49" s="94"/>
      <c r="S49" s="94"/>
      <c r="T49" s="94"/>
      <c r="U49" s="2"/>
      <c r="V49" s="94"/>
      <c r="W49" s="94"/>
      <c r="X49" s="94"/>
      <c r="Y49" s="2"/>
      <c r="Z49" s="94"/>
      <c r="AA49" s="94"/>
      <c r="AB49" s="94"/>
      <c r="AC49" s="2"/>
      <c r="AD49" s="94"/>
      <c r="AE49" s="94"/>
      <c r="AF49" s="94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6"/>
  <sheetViews>
    <sheetView showGridLines="0" zoomScalePageLayoutView="0" workbookViewId="0" topLeftCell="J1">
      <selection activeCell="AC40" sqref="AC40"/>
    </sheetView>
  </sheetViews>
  <sheetFormatPr defaultColWidth="9.140625" defaultRowHeight="12.75"/>
  <cols>
    <col min="1" max="1" width="0.992187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5.2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53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32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/>
      <c r="B9" s="40" t="s">
        <v>54</v>
      </c>
      <c r="C9" s="41" t="s">
        <v>55</v>
      </c>
      <c r="D9" s="82">
        <v>4028282844</v>
      </c>
      <c r="E9" s="83">
        <v>480112356</v>
      </c>
      <c r="F9" s="84">
        <f>$D9+$E9</f>
        <v>4508395200</v>
      </c>
      <c r="G9" s="82">
        <v>4028282844</v>
      </c>
      <c r="H9" s="83">
        <v>480112356</v>
      </c>
      <c r="I9" s="85">
        <f>$G9+$H9</f>
        <v>4508395200</v>
      </c>
      <c r="J9" s="82">
        <v>564569826</v>
      </c>
      <c r="K9" s="83">
        <v>38980166</v>
      </c>
      <c r="L9" s="83">
        <f>$J9+$K9</f>
        <v>603549992</v>
      </c>
      <c r="M9" s="42">
        <f>IF($F9=0,0,$L9/$F9)</f>
        <v>0.13387246796820296</v>
      </c>
      <c r="N9" s="110">
        <v>901962203</v>
      </c>
      <c r="O9" s="111">
        <v>97310689</v>
      </c>
      <c r="P9" s="112">
        <f>$N9+$O9</f>
        <v>999272892</v>
      </c>
      <c r="Q9" s="42">
        <f>IF($F9=0,0,$P9/$F9)</f>
        <v>0.22164713776644956</v>
      </c>
      <c r="R9" s="110">
        <v>696753896</v>
      </c>
      <c r="S9" s="112">
        <v>62086547</v>
      </c>
      <c r="T9" s="112">
        <f>$R9+$S9</f>
        <v>758840443</v>
      </c>
      <c r="U9" s="42">
        <f>IF($I9=0,0,$T9/$I9)</f>
        <v>0.1683171969928457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2163285925</v>
      </c>
      <c r="AA9" s="83">
        <f>($K9+$O9)+$S9</f>
        <v>198377402</v>
      </c>
      <c r="AB9" s="83">
        <f>$Z9+$AA9</f>
        <v>2361663327</v>
      </c>
      <c r="AC9" s="42">
        <f>IF($I9=0,0,$AB9/$I9)</f>
        <v>0.5238368027274982</v>
      </c>
      <c r="AD9" s="82">
        <v>492065315</v>
      </c>
      <c r="AE9" s="83">
        <v>68433378</v>
      </c>
      <c r="AF9" s="83">
        <f>$AD9+$AE9</f>
        <v>560498693</v>
      </c>
      <c r="AG9" s="42">
        <f>IF($AJ9=0,0,$AK9/$AJ9)</f>
        <v>0.48376211732344604</v>
      </c>
      <c r="AH9" s="42">
        <f>IF($AF9=0,0,$T9/$AF9-1)</f>
        <v>0.3538665700331971</v>
      </c>
      <c r="AI9" s="14">
        <v>3820010391</v>
      </c>
      <c r="AJ9" s="14">
        <v>3534581518</v>
      </c>
      <c r="AK9" s="14">
        <v>1709896639</v>
      </c>
      <c r="AL9" s="14"/>
    </row>
    <row r="10" spans="1:38" s="15" customFormat="1" ht="12.75">
      <c r="A10" s="31"/>
      <c r="B10" s="40" t="s">
        <v>56</v>
      </c>
      <c r="C10" s="41" t="s">
        <v>57</v>
      </c>
      <c r="D10" s="82">
        <v>1415858728</v>
      </c>
      <c r="E10" s="83">
        <v>324146169</v>
      </c>
      <c r="F10" s="85">
        <f aca="true" t="shared" si="0" ref="F10:F30">$D10+$E10</f>
        <v>1740004897</v>
      </c>
      <c r="G10" s="82">
        <v>1410352068</v>
      </c>
      <c r="H10" s="83">
        <v>314316596</v>
      </c>
      <c r="I10" s="85">
        <f aca="true" t="shared" si="1" ref="I10:I30">$G10+$H10</f>
        <v>1724668664</v>
      </c>
      <c r="J10" s="82">
        <v>304543436</v>
      </c>
      <c r="K10" s="83">
        <v>28609620</v>
      </c>
      <c r="L10" s="83">
        <f aca="true" t="shared" si="2" ref="L10:L30">$J10+$K10</f>
        <v>333153056</v>
      </c>
      <c r="M10" s="42">
        <f aca="true" t="shared" si="3" ref="M10:M30">IF($F10=0,0,$L10/$F10)</f>
        <v>0.19146673470540237</v>
      </c>
      <c r="N10" s="110">
        <v>350380233</v>
      </c>
      <c r="O10" s="111">
        <v>57082021</v>
      </c>
      <c r="P10" s="112">
        <f aca="true" t="shared" si="4" ref="P10:P30">$N10+$O10</f>
        <v>407462254</v>
      </c>
      <c r="Q10" s="42">
        <f aca="true" t="shared" si="5" ref="Q10:Q30">IF($F10=0,0,$P10/$F10)</f>
        <v>0.23417305014630657</v>
      </c>
      <c r="R10" s="110">
        <v>557990958</v>
      </c>
      <c r="S10" s="112">
        <v>36537242</v>
      </c>
      <c r="T10" s="112">
        <f aca="true" t="shared" si="6" ref="T10:T30">$R10+$S10</f>
        <v>594528200</v>
      </c>
      <c r="U10" s="42">
        <f aca="true" t="shared" si="7" ref="U10:U30">IF($I10=0,0,$T10/$I10)</f>
        <v>0.3447202424500014</v>
      </c>
      <c r="V10" s="110">
        <v>0</v>
      </c>
      <c r="W10" s="112">
        <v>0</v>
      </c>
      <c r="X10" s="112">
        <f aca="true" t="shared" si="8" ref="X10:X30">$V10+$W10</f>
        <v>0</v>
      </c>
      <c r="Y10" s="42">
        <f aca="true" t="shared" si="9" ref="Y10:Y30">IF($I10=0,0,$X10/$I10)</f>
        <v>0</v>
      </c>
      <c r="Z10" s="82">
        <f aca="true" t="shared" si="10" ref="Z10:Z30">($J10+$N10)+$R10</f>
        <v>1212914627</v>
      </c>
      <c r="AA10" s="83">
        <f aca="true" t="shared" si="11" ref="AA10:AA30">($K10+$O10)+$S10</f>
        <v>122228883</v>
      </c>
      <c r="AB10" s="83">
        <f aca="true" t="shared" si="12" ref="AB10:AB30">$Z10+$AA10</f>
        <v>1335143510</v>
      </c>
      <c r="AC10" s="42">
        <f aca="true" t="shared" si="13" ref="AC10:AC30">IF($I10=0,0,$AB10/$I10)</f>
        <v>0.774144934542627</v>
      </c>
      <c r="AD10" s="82">
        <v>277113776</v>
      </c>
      <c r="AE10" s="83">
        <v>38376207</v>
      </c>
      <c r="AF10" s="83">
        <f aca="true" t="shared" si="14" ref="AF10:AF30">$AD10+$AE10</f>
        <v>315489983</v>
      </c>
      <c r="AG10" s="42">
        <f aca="true" t="shared" si="15" ref="AG10:AG30">IF($AJ10=0,0,$AK10/$AJ10)</f>
        <v>0.5594536354904841</v>
      </c>
      <c r="AH10" s="42">
        <f aca="true" t="shared" si="16" ref="AH10:AH30">IF($AF10=0,0,$T10/$AF10-1)</f>
        <v>0.8844598308530132</v>
      </c>
      <c r="AI10" s="14">
        <v>1551159630</v>
      </c>
      <c r="AJ10" s="14">
        <v>1555646652</v>
      </c>
      <c r="AK10" s="14">
        <v>870312175</v>
      </c>
      <c r="AL10" s="14"/>
    </row>
    <row r="11" spans="1:38" s="15" customFormat="1" ht="12.75">
      <c r="A11" s="31"/>
      <c r="B11" s="40" t="s">
        <v>58</v>
      </c>
      <c r="C11" s="41" t="s">
        <v>59</v>
      </c>
      <c r="D11" s="82">
        <v>1109347981</v>
      </c>
      <c r="E11" s="83">
        <v>286877461</v>
      </c>
      <c r="F11" s="85">
        <f t="shared" si="0"/>
        <v>1396225442</v>
      </c>
      <c r="G11" s="82">
        <v>1101891006</v>
      </c>
      <c r="H11" s="83">
        <v>278517774</v>
      </c>
      <c r="I11" s="85">
        <f t="shared" si="1"/>
        <v>1380408780</v>
      </c>
      <c r="J11" s="82">
        <v>239365926</v>
      </c>
      <c r="K11" s="83">
        <v>20542478</v>
      </c>
      <c r="L11" s="83">
        <f t="shared" si="2"/>
        <v>259908404</v>
      </c>
      <c r="M11" s="42">
        <f t="shared" si="3"/>
        <v>0.18615074341268162</v>
      </c>
      <c r="N11" s="110">
        <v>198733650</v>
      </c>
      <c r="O11" s="111">
        <v>40866333</v>
      </c>
      <c r="P11" s="112">
        <f t="shared" si="4"/>
        <v>239599983</v>
      </c>
      <c r="Q11" s="42">
        <f t="shared" si="5"/>
        <v>0.1716055128294962</v>
      </c>
      <c r="R11" s="110">
        <v>246572317</v>
      </c>
      <c r="S11" s="112">
        <v>42223338</v>
      </c>
      <c r="T11" s="112">
        <f t="shared" si="6"/>
        <v>288795655</v>
      </c>
      <c r="U11" s="42">
        <f t="shared" si="7"/>
        <v>0.20921024205597996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684671893</v>
      </c>
      <c r="AA11" s="83">
        <f t="shared" si="11"/>
        <v>103632149</v>
      </c>
      <c r="AB11" s="83">
        <f t="shared" si="12"/>
        <v>788304042</v>
      </c>
      <c r="AC11" s="42">
        <f t="shared" si="13"/>
        <v>0.5710656534653452</v>
      </c>
      <c r="AD11" s="82">
        <v>216129063</v>
      </c>
      <c r="AE11" s="83">
        <v>25502264</v>
      </c>
      <c r="AF11" s="83">
        <f t="shared" si="14"/>
        <v>241631327</v>
      </c>
      <c r="AG11" s="42">
        <f t="shared" si="15"/>
        <v>0.5801479866258265</v>
      </c>
      <c r="AH11" s="42">
        <f t="shared" si="16"/>
        <v>0.1951912799783615</v>
      </c>
      <c r="AI11" s="14">
        <v>1233798042</v>
      </c>
      <c r="AJ11" s="14">
        <v>1304424227</v>
      </c>
      <c r="AK11" s="14">
        <v>756759089</v>
      </c>
      <c r="AL11" s="14"/>
    </row>
    <row r="12" spans="1:38" s="15" customFormat="1" ht="12.75">
      <c r="A12" s="31"/>
      <c r="B12" s="40" t="s">
        <v>60</v>
      </c>
      <c r="C12" s="41" t="s">
        <v>61</v>
      </c>
      <c r="D12" s="82">
        <v>1226796723</v>
      </c>
      <c r="E12" s="83">
        <v>1500000</v>
      </c>
      <c r="F12" s="85">
        <f t="shared" si="0"/>
        <v>1228296723</v>
      </c>
      <c r="G12" s="82">
        <v>1226796723</v>
      </c>
      <c r="H12" s="83">
        <v>1500000</v>
      </c>
      <c r="I12" s="85">
        <f t="shared" si="1"/>
        <v>1228296723</v>
      </c>
      <c r="J12" s="82">
        <v>267128925</v>
      </c>
      <c r="K12" s="83">
        <v>12857267</v>
      </c>
      <c r="L12" s="83">
        <f t="shared" si="2"/>
        <v>279986192</v>
      </c>
      <c r="M12" s="42">
        <f t="shared" si="3"/>
        <v>0.22794670600126643</v>
      </c>
      <c r="N12" s="110">
        <v>203628239</v>
      </c>
      <c r="O12" s="111">
        <v>24484188</v>
      </c>
      <c r="P12" s="112">
        <f t="shared" si="4"/>
        <v>228112427</v>
      </c>
      <c r="Q12" s="42">
        <f t="shared" si="5"/>
        <v>0.18571443099095528</v>
      </c>
      <c r="R12" s="110">
        <v>343319308</v>
      </c>
      <c r="S12" s="112">
        <v>26812069</v>
      </c>
      <c r="T12" s="112">
        <f t="shared" si="6"/>
        <v>370131377</v>
      </c>
      <c r="U12" s="42">
        <f t="shared" si="7"/>
        <v>0.30133710370568173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814076472</v>
      </c>
      <c r="AA12" s="83">
        <f t="shared" si="11"/>
        <v>64153524</v>
      </c>
      <c r="AB12" s="83">
        <f t="shared" si="12"/>
        <v>878229996</v>
      </c>
      <c r="AC12" s="42">
        <f t="shared" si="13"/>
        <v>0.7149982406979034</v>
      </c>
      <c r="AD12" s="82">
        <v>175661073</v>
      </c>
      <c r="AE12" s="83">
        <v>21766342</v>
      </c>
      <c r="AF12" s="83">
        <f t="shared" si="14"/>
        <v>197427415</v>
      </c>
      <c r="AG12" s="42">
        <f t="shared" si="15"/>
        <v>0.722125066792144</v>
      </c>
      <c r="AH12" s="42">
        <f t="shared" si="16"/>
        <v>0.8747719358023303</v>
      </c>
      <c r="AI12" s="14">
        <v>1041305096</v>
      </c>
      <c r="AJ12" s="14">
        <v>1041305096</v>
      </c>
      <c r="AK12" s="14">
        <v>751952512</v>
      </c>
      <c r="AL12" s="14"/>
    </row>
    <row r="13" spans="1:38" s="15" customFormat="1" ht="12.75">
      <c r="A13" s="31"/>
      <c r="B13" s="40" t="s">
        <v>62</v>
      </c>
      <c r="C13" s="41" t="s">
        <v>63</v>
      </c>
      <c r="D13" s="82">
        <v>3182885750</v>
      </c>
      <c r="E13" s="83">
        <v>337147600</v>
      </c>
      <c r="F13" s="85">
        <f t="shared" si="0"/>
        <v>3520033350</v>
      </c>
      <c r="G13" s="82">
        <v>3182885750</v>
      </c>
      <c r="H13" s="83">
        <v>337147600</v>
      </c>
      <c r="I13" s="85">
        <f t="shared" si="1"/>
        <v>3520033350</v>
      </c>
      <c r="J13" s="82">
        <v>563017708</v>
      </c>
      <c r="K13" s="83">
        <v>37867314</v>
      </c>
      <c r="L13" s="83">
        <f t="shared" si="2"/>
        <v>600885022</v>
      </c>
      <c r="M13" s="42">
        <f t="shared" si="3"/>
        <v>0.17070435483232</v>
      </c>
      <c r="N13" s="110">
        <v>654362488</v>
      </c>
      <c r="O13" s="111">
        <v>63302123</v>
      </c>
      <c r="P13" s="112">
        <f t="shared" si="4"/>
        <v>717664611</v>
      </c>
      <c r="Q13" s="42">
        <f t="shared" si="5"/>
        <v>0.203880060113635</v>
      </c>
      <c r="R13" s="110">
        <v>400549085</v>
      </c>
      <c r="S13" s="112">
        <v>23921634</v>
      </c>
      <c r="T13" s="112">
        <f t="shared" si="6"/>
        <v>424470719</v>
      </c>
      <c r="U13" s="42">
        <f t="shared" si="7"/>
        <v>0.12058712994864097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1617929281</v>
      </c>
      <c r="AA13" s="83">
        <f t="shared" si="11"/>
        <v>125091071</v>
      </c>
      <c r="AB13" s="83">
        <f t="shared" si="12"/>
        <v>1743020352</v>
      </c>
      <c r="AC13" s="42">
        <f t="shared" si="13"/>
        <v>0.49517154489459597</v>
      </c>
      <c r="AD13" s="82">
        <v>570260550</v>
      </c>
      <c r="AE13" s="83">
        <v>59284817</v>
      </c>
      <c r="AF13" s="83">
        <f t="shared" si="14"/>
        <v>629545367</v>
      </c>
      <c r="AG13" s="42">
        <f t="shared" si="15"/>
        <v>0.5957138232127743</v>
      </c>
      <c r="AH13" s="42">
        <f t="shared" si="16"/>
        <v>-0.3257503886927977</v>
      </c>
      <c r="AI13" s="14">
        <v>3205785017</v>
      </c>
      <c r="AJ13" s="14">
        <v>3125132645</v>
      </c>
      <c r="AK13" s="14">
        <v>1861684716</v>
      </c>
      <c r="AL13" s="14"/>
    </row>
    <row r="14" spans="1:38" s="15" customFormat="1" ht="12.75">
      <c r="A14" s="31"/>
      <c r="B14" s="40" t="s">
        <v>64</v>
      </c>
      <c r="C14" s="41" t="s">
        <v>65</v>
      </c>
      <c r="D14" s="82">
        <v>1008524513</v>
      </c>
      <c r="E14" s="83">
        <v>175181300</v>
      </c>
      <c r="F14" s="85">
        <f t="shared" si="0"/>
        <v>1183705813</v>
      </c>
      <c r="G14" s="82">
        <v>1061882646</v>
      </c>
      <c r="H14" s="83">
        <v>150516860</v>
      </c>
      <c r="I14" s="85">
        <f t="shared" si="1"/>
        <v>1212399506</v>
      </c>
      <c r="J14" s="82">
        <v>153887475</v>
      </c>
      <c r="K14" s="83">
        <v>37440364</v>
      </c>
      <c r="L14" s="83">
        <f t="shared" si="2"/>
        <v>191327839</v>
      </c>
      <c r="M14" s="42">
        <f t="shared" si="3"/>
        <v>0.16163461976679505</v>
      </c>
      <c r="N14" s="110">
        <v>221014526</v>
      </c>
      <c r="O14" s="111">
        <v>36603936</v>
      </c>
      <c r="P14" s="112">
        <f t="shared" si="4"/>
        <v>257618462</v>
      </c>
      <c r="Q14" s="42">
        <f t="shared" si="5"/>
        <v>0.21763723652508582</v>
      </c>
      <c r="R14" s="110">
        <v>160259901</v>
      </c>
      <c r="S14" s="112">
        <v>11870371</v>
      </c>
      <c r="T14" s="112">
        <f t="shared" si="6"/>
        <v>172130272</v>
      </c>
      <c r="U14" s="42">
        <f t="shared" si="7"/>
        <v>0.14197487803991238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535161902</v>
      </c>
      <c r="AA14" s="83">
        <f t="shared" si="11"/>
        <v>85914671</v>
      </c>
      <c r="AB14" s="83">
        <f t="shared" si="12"/>
        <v>621076573</v>
      </c>
      <c r="AC14" s="42">
        <f t="shared" si="13"/>
        <v>0.5122705592722339</v>
      </c>
      <c r="AD14" s="82">
        <v>143297947</v>
      </c>
      <c r="AE14" s="83">
        <v>33136115</v>
      </c>
      <c r="AF14" s="83">
        <f t="shared" si="14"/>
        <v>176434062</v>
      </c>
      <c r="AG14" s="42">
        <f t="shared" si="15"/>
        <v>0.5090221769363868</v>
      </c>
      <c r="AH14" s="42">
        <f t="shared" si="16"/>
        <v>-0.024393192285058873</v>
      </c>
      <c r="AI14" s="14">
        <v>1139403178</v>
      </c>
      <c r="AJ14" s="14">
        <v>1174483506</v>
      </c>
      <c r="AK14" s="14">
        <v>597838151</v>
      </c>
      <c r="AL14" s="14"/>
    </row>
    <row r="15" spans="1:38" s="15" customFormat="1" ht="12.75">
      <c r="A15" s="31"/>
      <c r="B15" s="40" t="s">
        <v>66</v>
      </c>
      <c r="C15" s="41" t="s">
        <v>67</v>
      </c>
      <c r="D15" s="82">
        <v>966024825</v>
      </c>
      <c r="E15" s="83">
        <v>130229882</v>
      </c>
      <c r="F15" s="85">
        <f t="shared" si="0"/>
        <v>1096254707</v>
      </c>
      <c r="G15" s="82">
        <v>953686068</v>
      </c>
      <c r="H15" s="83">
        <v>148226316</v>
      </c>
      <c r="I15" s="85">
        <f t="shared" si="1"/>
        <v>1101912384</v>
      </c>
      <c r="J15" s="82">
        <v>235578695</v>
      </c>
      <c r="K15" s="83">
        <v>24926558</v>
      </c>
      <c r="L15" s="83">
        <f t="shared" si="2"/>
        <v>260505253</v>
      </c>
      <c r="M15" s="42">
        <f t="shared" si="3"/>
        <v>0.2376320496838697</v>
      </c>
      <c r="N15" s="110">
        <v>218255733</v>
      </c>
      <c r="O15" s="111">
        <v>31912558</v>
      </c>
      <c r="P15" s="112">
        <f t="shared" si="4"/>
        <v>250168291</v>
      </c>
      <c r="Q15" s="42">
        <f t="shared" si="5"/>
        <v>0.2282027063624731</v>
      </c>
      <c r="R15" s="110">
        <v>237757949</v>
      </c>
      <c r="S15" s="112">
        <v>16740004</v>
      </c>
      <c r="T15" s="112">
        <f t="shared" si="6"/>
        <v>254497953</v>
      </c>
      <c r="U15" s="42">
        <f t="shared" si="7"/>
        <v>0.23096024393169903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691592377</v>
      </c>
      <c r="AA15" s="83">
        <f t="shared" si="11"/>
        <v>73579120</v>
      </c>
      <c r="AB15" s="83">
        <f t="shared" si="12"/>
        <v>765171497</v>
      </c>
      <c r="AC15" s="42">
        <f t="shared" si="13"/>
        <v>0.6944032103735754</v>
      </c>
      <c r="AD15" s="82">
        <v>173054778</v>
      </c>
      <c r="AE15" s="83">
        <v>12874201</v>
      </c>
      <c r="AF15" s="83">
        <f t="shared" si="14"/>
        <v>185928979</v>
      </c>
      <c r="AG15" s="42">
        <f t="shared" si="15"/>
        <v>0.6383796967299094</v>
      </c>
      <c r="AH15" s="42">
        <f t="shared" si="16"/>
        <v>0.36879121462824793</v>
      </c>
      <c r="AI15" s="14">
        <v>920012585</v>
      </c>
      <c r="AJ15" s="14">
        <v>920012585</v>
      </c>
      <c r="AK15" s="14">
        <v>587317355</v>
      </c>
      <c r="AL15" s="14"/>
    </row>
    <row r="16" spans="1:38" s="15" customFormat="1" ht="12.75">
      <c r="A16" s="31"/>
      <c r="B16" s="40" t="s">
        <v>68</v>
      </c>
      <c r="C16" s="41" t="s">
        <v>69</v>
      </c>
      <c r="D16" s="82">
        <v>811556501</v>
      </c>
      <c r="E16" s="83">
        <v>172031000</v>
      </c>
      <c r="F16" s="85">
        <f t="shared" si="0"/>
        <v>983587501</v>
      </c>
      <c r="G16" s="82">
        <v>710763184</v>
      </c>
      <c r="H16" s="83">
        <v>172031000</v>
      </c>
      <c r="I16" s="85">
        <f t="shared" si="1"/>
        <v>882794184</v>
      </c>
      <c r="J16" s="82">
        <v>158110650</v>
      </c>
      <c r="K16" s="83">
        <v>2481152</v>
      </c>
      <c r="L16" s="83">
        <f t="shared" si="2"/>
        <v>160591802</v>
      </c>
      <c r="M16" s="42">
        <f t="shared" si="3"/>
        <v>0.16327149525256116</v>
      </c>
      <c r="N16" s="110">
        <v>154290131</v>
      </c>
      <c r="O16" s="111">
        <v>9370149</v>
      </c>
      <c r="P16" s="112">
        <f t="shared" si="4"/>
        <v>163660280</v>
      </c>
      <c r="Q16" s="42">
        <f t="shared" si="5"/>
        <v>0.16639117499318445</v>
      </c>
      <c r="R16" s="110">
        <v>170988347</v>
      </c>
      <c r="S16" s="112">
        <v>5499137</v>
      </c>
      <c r="T16" s="112">
        <f t="shared" si="6"/>
        <v>176487484</v>
      </c>
      <c r="U16" s="42">
        <f t="shared" si="7"/>
        <v>0.19991917391245523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483389128</v>
      </c>
      <c r="AA16" s="83">
        <f t="shared" si="11"/>
        <v>17350438</v>
      </c>
      <c r="AB16" s="83">
        <f t="shared" si="12"/>
        <v>500739566</v>
      </c>
      <c r="AC16" s="42">
        <f t="shared" si="13"/>
        <v>0.5672211882175245</v>
      </c>
      <c r="AD16" s="82">
        <v>152886775</v>
      </c>
      <c r="AE16" s="83">
        <v>17674536</v>
      </c>
      <c r="AF16" s="83">
        <f t="shared" si="14"/>
        <v>170561311</v>
      </c>
      <c r="AG16" s="42">
        <f t="shared" si="15"/>
        <v>0.4960374044471085</v>
      </c>
      <c r="AH16" s="42">
        <f t="shared" si="16"/>
        <v>0.034745118721560386</v>
      </c>
      <c r="AI16" s="14">
        <v>1030880630</v>
      </c>
      <c r="AJ16" s="14">
        <v>1030880630</v>
      </c>
      <c r="AK16" s="14">
        <v>511355352</v>
      </c>
      <c r="AL16" s="14"/>
    </row>
    <row r="17" spans="1:38" s="15" customFormat="1" ht="12.75">
      <c r="A17" s="31"/>
      <c r="B17" s="40" t="s">
        <v>70</v>
      </c>
      <c r="C17" s="41" t="s">
        <v>71</v>
      </c>
      <c r="D17" s="82">
        <v>2988324214</v>
      </c>
      <c r="E17" s="83">
        <v>373255940</v>
      </c>
      <c r="F17" s="85">
        <f t="shared" si="0"/>
        <v>3361580154</v>
      </c>
      <c r="G17" s="82">
        <v>3080947380</v>
      </c>
      <c r="H17" s="83">
        <v>789710869</v>
      </c>
      <c r="I17" s="85">
        <f t="shared" si="1"/>
        <v>3870658249</v>
      </c>
      <c r="J17" s="82">
        <v>673926628</v>
      </c>
      <c r="K17" s="83">
        <v>64571053</v>
      </c>
      <c r="L17" s="83">
        <f t="shared" si="2"/>
        <v>738497681</v>
      </c>
      <c r="M17" s="42">
        <f t="shared" si="3"/>
        <v>0.21968766091186295</v>
      </c>
      <c r="N17" s="110">
        <v>634549862</v>
      </c>
      <c r="O17" s="111">
        <v>131871167</v>
      </c>
      <c r="P17" s="112">
        <f t="shared" si="4"/>
        <v>766421029</v>
      </c>
      <c r="Q17" s="42">
        <f t="shared" si="5"/>
        <v>0.22799427468300076</v>
      </c>
      <c r="R17" s="110">
        <v>635751548</v>
      </c>
      <c r="S17" s="112">
        <v>96601559</v>
      </c>
      <c r="T17" s="112">
        <f t="shared" si="6"/>
        <v>732353107</v>
      </c>
      <c r="U17" s="42">
        <f t="shared" si="7"/>
        <v>0.1892063467988181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1944228038</v>
      </c>
      <c r="AA17" s="83">
        <f t="shared" si="11"/>
        <v>293043779</v>
      </c>
      <c r="AB17" s="83">
        <f t="shared" si="12"/>
        <v>2237271817</v>
      </c>
      <c r="AC17" s="42">
        <f t="shared" si="13"/>
        <v>0.5780080991593635</v>
      </c>
      <c r="AD17" s="82">
        <v>573579186</v>
      </c>
      <c r="AE17" s="83">
        <v>143880005</v>
      </c>
      <c r="AF17" s="83">
        <f t="shared" si="14"/>
        <v>717459191</v>
      </c>
      <c r="AG17" s="42">
        <f t="shared" si="15"/>
        <v>0.6227180733939554</v>
      </c>
      <c r="AH17" s="42">
        <f t="shared" si="16"/>
        <v>0.020759251796943046</v>
      </c>
      <c r="AI17" s="14">
        <v>3461060848</v>
      </c>
      <c r="AJ17" s="14">
        <v>3621938849</v>
      </c>
      <c r="AK17" s="14">
        <v>2255446782</v>
      </c>
      <c r="AL17" s="14"/>
    </row>
    <row r="18" spans="1:38" s="15" customFormat="1" ht="12.75">
      <c r="A18" s="31"/>
      <c r="B18" s="40" t="s">
        <v>72</v>
      </c>
      <c r="C18" s="41" t="s">
        <v>73</v>
      </c>
      <c r="D18" s="82">
        <v>1419343000</v>
      </c>
      <c r="E18" s="83">
        <v>159604000</v>
      </c>
      <c r="F18" s="85">
        <f t="shared" si="0"/>
        <v>1578947000</v>
      </c>
      <c r="G18" s="82">
        <v>1419343000</v>
      </c>
      <c r="H18" s="83">
        <v>159604000</v>
      </c>
      <c r="I18" s="85">
        <f t="shared" si="1"/>
        <v>1578947000</v>
      </c>
      <c r="J18" s="82">
        <v>272244806</v>
      </c>
      <c r="K18" s="83">
        <v>31676161</v>
      </c>
      <c r="L18" s="83">
        <f t="shared" si="2"/>
        <v>303920967</v>
      </c>
      <c r="M18" s="42">
        <f t="shared" si="3"/>
        <v>0.1924833240127756</v>
      </c>
      <c r="N18" s="110">
        <v>231695255</v>
      </c>
      <c r="O18" s="111">
        <v>27639851</v>
      </c>
      <c r="P18" s="112">
        <f t="shared" si="4"/>
        <v>259335106</v>
      </c>
      <c r="Q18" s="42">
        <f t="shared" si="5"/>
        <v>0.16424560545730793</v>
      </c>
      <c r="R18" s="110">
        <v>235507571</v>
      </c>
      <c r="S18" s="112">
        <v>29917682</v>
      </c>
      <c r="T18" s="112">
        <f t="shared" si="6"/>
        <v>265425253</v>
      </c>
      <c r="U18" s="42">
        <f t="shared" si="7"/>
        <v>0.16810269945729653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739447632</v>
      </c>
      <c r="AA18" s="83">
        <f t="shared" si="11"/>
        <v>89233694</v>
      </c>
      <c r="AB18" s="83">
        <f t="shared" si="12"/>
        <v>828681326</v>
      </c>
      <c r="AC18" s="42">
        <f t="shared" si="13"/>
        <v>0.5248316289273801</v>
      </c>
      <c r="AD18" s="82">
        <v>154181763</v>
      </c>
      <c r="AE18" s="83">
        <v>39046020</v>
      </c>
      <c r="AF18" s="83">
        <f t="shared" si="14"/>
        <v>193227783</v>
      </c>
      <c r="AG18" s="42">
        <f t="shared" si="15"/>
        <v>0.4978833250813315</v>
      </c>
      <c r="AH18" s="42">
        <f t="shared" si="16"/>
        <v>0.3736391779643822</v>
      </c>
      <c r="AI18" s="14">
        <v>1394249955</v>
      </c>
      <c r="AJ18" s="14">
        <v>1482405953</v>
      </c>
      <c r="AK18" s="14">
        <v>738065205</v>
      </c>
      <c r="AL18" s="14"/>
    </row>
    <row r="19" spans="1:38" s="15" customFormat="1" ht="12.75">
      <c r="A19" s="31"/>
      <c r="B19" s="40" t="s">
        <v>74</v>
      </c>
      <c r="C19" s="41" t="s">
        <v>75</v>
      </c>
      <c r="D19" s="82">
        <v>1103300161</v>
      </c>
      <c r="E19" s="83">
        <v>700290358</v>
      </c>
      <c r="F19" s="85">
        <f t="shared" si="0"/>
        <v>1803590519</v>
      </c>
      <c r="G19" s="82">
        <v>1504345608</v>
      </c>
      <c r="H19" s="83">
        <v>700290358</v>
      </c>
      <c r="I19" s="85">
        <f t="shared" si="1"/>
        <v>2204635966</v>
      </c>
      <c r="J19" s="82">
        <v>222205341</v>
      </c>
      <c r="K19" s="83">
        <v>22939222</v>
      </c>
      <c r="L19" s="83">
        <f t="shared" si="2"/>
        <v>245144563</v>
      </c>
      <c r="M19" s="42">
        <f t="shared" si="3"/>
        <v>0.1359202992128836</v>
      </c>
      <c r="N19" s="110">
        <v>237835478</v>
      </c>
      <c r="O19" s="111">
        <v>132282356</v>
      </c>
      <c r="P19" s="112">
        <f t="shared" si="4"/>
        <v>370117834</v>
      </c>
      <c r="Q19" s="42">
        <f t="shared" si="5"/>
        <v>0.20521167643152818</v>
      </c>
      <c r="R19" s="110">
        <v>266989556</v>
      </c>
      <c r="S19" s="112">
        <v>114402176</v>
      </c>
      <c r="T19" s="112">
        <f t="shared" si="6"/>
        <v>381391732</v>
      </c>
      <c r="U19" s="42">
        <f t="shared" si="7"/>
        <v>0.1729953325092402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727030375</v>
      </c>
      <c r="AA19" s="83">
        <f t="shared" si="11"/>
        <v>269623754</v>
      </c>
      <c r="AB19" s="83">
        <f t="shared" si="12"/>
        <v>996654129</v>
      </c>
      <c r="AC19" s="42">
        <f t="shared" si="13"/>
        <v>0.4520719721398213</v>
      </c>
      <c r="AD19" s="82">
        <v>376107157</v>
      </c>
      <c r="AE19" s="83">
        <v>165787867</v>
      </c>
      <c r="AF19" s="83">
        <f t="shared" si="14"/>
        <v>541895024</v>
      </c>
      <c r="AG19" s="42">
        <f t="shared" si="15"/>
        <v>0.5520578585705513</v>
      </c>
      <c r="AH19" s="42">
        <f t="shared" si="16"/>
        <v>-0.296188901708756</v>
      </c>
      <c r="AI19" s="14">
        <v>2288523385</v>
      </c>
      <c r="AJ19" s="14">
        <v>3057416841</v>
      </c>
      <c r="AK19" s="14">
        <v>1687870994</v>
      </c>
      <c r="AL19" s="14"/>
    </row>
    <row r="20" spans="1:38" s="15" customFormat="1" ht="12.75">
      <c r="A20" s="31"/>
      <c r="B20" s="40" t="s">
        <v>76</v>
      </c>
      <c r="C20" s="41" t="s">
        <v>77</v>
      </c>
      <c r="D20" s="82">
        <v>1257831977</v>
      </c>
      <c r="E20" s="83">
        <v>214330391</v>
      </c>
      <c r="F20" s="85">
        <f t="shared" si="0"/>
        <v>1472162368</v>
      </c>
      <c r="G20" s="82">
        <v>1307886890</v>
      </c>
      <c r="H20" s="83">
        <v>200044035</v>
      </c>
      <c r="I20" s="85">
        <f t="shared" si="1"/>
        <v>1507930925</v>
      </c>
      <c r="J20" s="82">
        <v>248984044</v>
      </c>
      <c r="K20" s="83">
        <v>11029924</v>
      </c>
      <c r="L20" s="83">
        <f t="shared" si="2"/>
        <v>260013968</v>
      </c>
      <c r="M20" s="42">
        <f t="shared" si="3"/>
        <v>0.1766204419103858</v>
      </c>
      <c r="N20" s="110">
        <v>312710258</v>
      </c>
      <c r="O20" s="111">
        <v>32176185</v>
      </c>
      <c r="P20" s="112">
        <f t="shared" si="4"/>
        <v>344886443</v>
      </c>
      <c r="Q20" s="42">
        <f t="shared" si="5"/>
        <v>0.23427201407718637</v>
      </c>
      <c r="R20" s="110">
        <v>263227021</v>
      </c>
      <c r="S20" s="112">
        <v>28905991</v>
      </c>
      <c r="T20" s="112">
        <f t="shared" si="6"/>
        <v>292133012</v>
      </c>
      <c r="U20" s="42">
        <f t="shared" si="7"/>
        <v>0.19373103048470208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824921323</v>
      </c>
      <c r="AA20" s="83">
        <f t="shared" si="11"/>
        <v>72112100</v>
      </c>
      <c r="AB20" s="83">
        <f t="shared" si="12"/>
        <v>897033423</v>
      </c>
      <c r="AC20" s="42">
        <f t="shared" si="13"/>
        <v>0.5948769987590777</v>
      </c>
      <c r="AD20" s="82">
        <v>214098425</v>
      </c>
      <c r="AE20" s="83">
        <v>16899420</v>
      </c>
      <c r="AF20" s="83">
        <f t="shared" si="14"/>
        <v>230997845</v>
      </c>
      <c r="AG20" s="42">
        <f t="shared" si="15"/>
        <v>0.5638253460949468</v>
      </c>
      <c r="AH20" s="42">
        <f t="shared" si="16"/>
        <v>0.2646568715825033</v>
      </c>
      <c r="AI20" s="14">
        <v>1435693800</v>
      </c>
      <c r="AJ20" s="14">
        <v>1269462987</v>
      </c>
      <c r="AK20" s="14">
        <v>715755408</v>
      </c>
      <c r="AL20" s="14"/>
    </row>
    <row r="21" spans="1:38" s="15" customFormat="1" ht="12.75">
      <c r="A21" s="31"/>
      <c r="B21" s="40" t="s">
        <v>78</v>
      </c>
      <c r="C21" s="41" t="s">
        <v>79</v>
      </c>
      <c r="D21" s="82">
        <v>2388296301</v>
      </c>
      <c r="E21" s="83">
        <v>295937266</v>
      </c>
      <c r="F21" s="85">
        <f t="shared" si="0"/>
        <v>2684233567</v>
      </c>
      <c r="G21" s="82">
        <v>2388296301</v>
      </c>
      <c r="H21" s="83">
        <v>295937266</v>
      </c>
      <c r="I21" s="85">
        <f t="shared" si="1"/>
        <v>2684233567</v>
      </c>
      <c r="J21" s="82">
        <v>504050655</v>
      </c>
      <c r="K21" s="83">
        <v>3577735</v>
      </c>
      <c r="L21" s="83">
        <f t="shared" si="2"/>
        <v>507628390</v>
      </c>
      <c r="M21" s="42">
        <f t="shared" si="3"/>
        <v>0.18911483569864768</v>
      </c>
      <c r="N21" s="110">
        <v>525894954</v>
      </c>
      <c r="O21" s="111">
        <v>11013872</v>
      </c>
      <c r="P21" s="112">
        <f t="shared" si="4"/>
        <v>536908826</v>
      </c>
      <c r="Q21" s="42">
        <f t="shared" si="5"/>
        <v>0.20002313978960834</v>
      </c>
      <c r="R21" s="110">
        <v>312609385</v>
      </c>
      <c r="S21" s="112">
        <v>18256346</v>
      </c>
      <c r="T21" s="112">
        <f t="shared" si="6"/>
        <v>330865731</v>
      </c>
      <c r="U21" s="42">
        <f t="shared" si="7"/>
        <v>0.12326264564591818</v>
      </c>
      <c r="V21" s="110">
        <v>0</v>
      </c>
      <c r="W21" s="112">
        <v>0</v>
      </c>
      <c r="X21" s="112">
        <f t="shared" si="8"/>
        <v>0</v>
      </c>
      <c r="Y21" s="42">
        <f t="shared" si="9"/>
        <v>0</v>
      </c>
      <c r="Z21" s="82">
        <f t="shared" si="10"/>
        <v>1342554994</v>
      </c>
      <c r="AA21" s="83">
        <f t="shared" si="11"/>
        <v>32847953</v>
      </c>
      <c r="AB21" s="83">
        <f t="shared" si="12"/>
        <v>1375402947</v>
      </c>
      <c r="AC21" s="42">
        <f t="shared" si="13"/>
        <v>0.5124006211341742</v>
      </c>
      <c r="AD21" s="82">
        <v>364769344</v>
      </c>
      <c r="AE21" s="83">
        <v>6845835</v>
      </c>
      <c r="AF21" s="83">
        <f t="shared" si="14"/>
        <v>371615179</v>
      </c>
      <c r="AG21" s="42">
        <f t="shared" si="15"/>
        <v>0.5833146068386396</v>
      </c>
      <c r="AH21" s="42">
        <f t="shared" si="16"/>
        <v>-0.10965496110695738</v>
      </c>
      <c r="AI21" s="14">
        <v>2604192350</v>
      </c>
      <c r="AJ21" s="14">
        <v>3016581636</v>
      </c>
      <c r="AK21" s="14">
        <v>1759616131</v>
      </c>
      <c r="AL21" s="14"/>
    </row>
    <row r="22" spans="1:38" s="15" customFormat="1" ht="12.75">
      <c r="A22" s="31"/>
      <c r="B22" s="40" t="s">
        <v>80</v>
      </c>
      <c r="C22" s="41" t="s">
        <v>81</v>
      </c>
      <c r="D22" s="82">
        <v>1005337000</v>
      </c>
      <c r="E22" s="83">
        <v>229804000</v>
      </c>
      <c r="F22" s="85">
        <f t="shared" si="0"/>
        <v>1235141000</v>
      </c>
      <c r="G22" s="82">
        <v>1005337000</v>
      </c>
      <c r="H22" s="83">
        <v>229804000</v>
      </c>
      <c r="I22" s="85">
        <f t="shared" si="1"/>
        <v>1235141000</v>
      </c>
      <c r="J22" s="82">
        <v>195185397</v>
      </c>
      <c r="K22" s="83">
        <v>12010755</v>
      </c>
      <c r="L22" s="83">
        <f t="shared" si="2"/>
        <v>207196152</v>
      </c>
      <c r="M22" s="42">
        <f t="shared" si="3"/>
        <v>0.16775101142298735</v>
      </c>
      <c r="N22" s="110">
        <v>238918271</v>
      </c>
      <c r="O22" s="111">
        <v>27293437</v>
      </c>
      <c r="P22" s="112">
        <f t="shared" si="4"/>
        <v>266211708</v>
      </c>
      <c r="Q22" s="42">
        <f t="shared" si="5"/>
        <v>0.2155314316341211</v>
      </c>
      <c r="R22" s="110">
        <v>249291884</v>
      </c>
      <c r="S22" s="112">
        <v>15697308</v>
      </c>
      <c r="T22" s="112">
        <f t="shared" si="6"/>
        <v>264989192</v>
      </c>
      <c r="U22" s="42">
        <f t="shared" si="7"/>
        <v>0.21454165313919626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683395552</v>
      </c>
      <c r="AA22" s="83">
        <f t="shared" si="11"/>
        <v>55001500</v>
      </c>
      <c r="AB22" s="83">
        <f t="shared" si="12"/>
        <v>738397052</v>
      </c>
      <c r="AC22" s="42">
        <f t="shared" si="13"/>
        <v>0.5978240961963047</v>
      </c>
      <c r="AD22" s="82">
        <v>202015181</v>
      </c>
      <c r="AE22" s="83">
        <v>13207718</v>
      </c>
      <c r="AF22" s="83">
        <f t="shared" si="14"/>
        <v>215222899</v>
      </c>
      <c r="AG22" s="42">
        <f t="shared" si="15"/>
        <v>0.6900883267759949</v>
      </c>
      <c r="AH22" s="42">
        <f t="shared" si="16"/>
        <v>0.2312314034948484</v>
      </c>
      <c r="AI22" s="14">
        <v>1054905597</v>
      </c>
      <c r="AJ22" s="14">
        <v>1090809428</v>
      </c>
      <c r="AK22" s="14">
        <v>752754853</v>
      </c>
      <c r="AL22" s="14"/>
    </row>
    <row r="23" spans="1:38" s="15" customFormat="1" ht="12.75">
      <c r="A23" s="31"/>
      <c r="B23" s="40" t="s">
        <v>82</v>
      </c>
      <c r="C23" s="41" t="s">
        <v>83</v>
      </c>
      <c r="D23" s="82">
        <v>1224515000</v>
      </c>
      <c r="E23" s="83">
        <v>839490000</v>
      </c>
      <c r="F23" s="85">
        <f t="shared" si="0"/>
        <v>2064005000</v>
      </c>
      <c r="G23" s="82">
        <v>1284353000</v>
      </c>
      <c r="H23" s="83">
        <v>609734000</v>
      </c>
      <c r="I23" s="85">
        <f t="shared" si="1"/>
        <v>1894087000</v>
      </c>
      <c r="J23" s="82">
        <v>271642204</v>
      </c>
      <c r="K23" s="83">
        <v>34253166</v>
      </c>
      <c r="L23" s="83">
        <f t="shared" si="2"/>
        <v>305895370</v>
      </c>
      <c r="M23" s="42">
        <f t="shared" si="3"/>
        <v>0.148204762100867</v>
      </c>
      <c r="N23" s="110">
        <v>257037078</v>
      </c>
      <c r="O23" s="111">
        <v>132023066</v>
      </c>
      <c r="P23" s="112">
        <f t="shared" si="4"/>
        <v>389060144</v>
      </c>
      <c r="Q23" s="42">
        <f t="shared" si="5"/>
        <v>0.18849767515098073</v>
      </c>
      <c r="R23" s="110">
        <v>265336521</v>
      </c>
      <c r="S23" s="112">
        <v>45027775</v>
      </c>
      <c r="T23" s="112">
        <f t="shared" si="6"/>
        <v>310364296</v>
      </c>
      <c r="U23" s="42">
        <f t="shared" si="7"/>
        <v>0.1638595777279502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794015803</v>
      </c>
      <c r="AA23" s="83">
        <f t="shared" si="11"/>
        <v>211304007</v>
      </c>
      <c r="AB23" s="83">
        <f t="shared" si="12"/>
        <v>1005319810</v>
      </c>
      <c r="AC23" s="42">
        <f t="shared" si="13"/>
        <v>0.5307674937846044</v>
      </c>
      <c r="AD23" s="82">
        <v>219412943</v>
      </c>
      <c r="AE23" s="83">
        <v>72595727</v>
      </c>
      <c r="AF23" s="83">
        <f t="shared" si="14"/>
        <v>292008670</v>
      </c>
      <c r="AG23" s="42">
        <f t="shared" si="15"/>
        <v>0.4792105595201403</v>
      </c>
      <c r="AH23" s="42">
        <f t="shared" si="16"/>
        <v>0.06285986645533503</v>
      </c>
      <c r="AI23" s="14">
        <v>2580089405</v>
      </c>
      <c r="AJ23" s="14">
        <v>2560658405</v>
      </c>
      <c r="AK23" s="14">
        <v>1227094547</v>
      </c>
      <c r="AL23" s="14"/>
    </row>
    <row r="24" spans="1:38" s="15" customFormat="1" ht="12.75">
      <c r="A24" s="31"/>
      <c r="B24" s="40" t="s">
        <v>84</v>
      </c>
      <c r="C24" s="41" t="s">
        <v>85</v>
      </c>
      <c r="D24" s="82">
        <v>1943353194</v>
      </c>
      <c r="E24" s="83">
        <v>387565985</v>
      </c>
      <c r="F24" s="85">
        <f t="shared" si="0"/>
        <v>2330919179</v>
      </c>
      <c r="G24" s="82">
        <v>1943353194</v>
      </c>
      <c r="H24" s="83">
        <v>387565985</v>
      </c>
      <c r="I24" s="85">
        <f t="shared" si="1"/>
        <v>2330919179</v>
      </c>
      <c r="J24" s="82">
        <v>530485979</v>
      </c>
      <c r="K24" s="83">
        <v>34706904</v>
      </c>
      <c r="L24" s="83">
        <f t="shared" si="2"/>
        <v>565192883</v>
      </c>
      <c r="M24" s="42">
        <f t="shared" si="3"/>
        <v>0.24247639647569263</v>
      </c>
      <c r="N24" s="110">
        <v>470825383</v>
      </c>
      <c r="O24" s="111">
        <v>43764475</v>
      </c>
      <c r="P24" s="112">
        <f t="shared" si="4"/>
        <v>514589858</v>
      </c>
      <c r="Q24" s="42">
        <f t="shared" si="5"/>
        <v>0.22076692432586484</v>
      </c>
      <c r="R24" s="110">
        <v>541537256</v>
      </c>
      <c r="S24" s="112">
        <v>37430657</v>
      </c>
      <c r="T24" s="112">
        <f t="shared" si="6"/>
        <v>578967913</v>
      </c>
      <c r="U24" s="42">
        <f t="shared" si="7"/>
        <v>0.24838609515769916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1542848618</v>
      </c>
      <c r="AA24" s="83">
        <f t="shared" si="11"/>
        <v>115902036</v>
      </c>
      <c r="AB24" s="83">
        <f t="shared" si="12"/>
        <v>1658750654</v>
      </c>
      <c r="AC24" s="42">
        <f t="shared" si="13"/>
        <v>0.7116294159592567</v>
      </c>
      <c r="AD24" s="82">
        <v>457320892</v>
      </c>
      <c r="AE24" s="83">
        <v>50487703</v>
      </c>
      <c r="AF24" s="83">
        <f t="shared" si="14"/>
        <v>507808595</v>
      </c>
      <c r="AG24" s="42">
        <f t="shared" si="15"/>
        <v>0.8561140928620183</v>
      </c>
      <c r="AH24" s="42">
        <f t="shared" si="16"/>
        <v>0.14013019610272637</v>
      </c>
      <c r="AI24" s="14">
        <v>1958287136</v>
      </c>
      <c r="AJ24" s="14">
        <v>1958287136</v>
      </c>
      <c r="AK24" s="14">
        <v>1676517215</v>
      </c>
      <c r="AL24" s="14"/>
    </row>
    <row r="25" spans="1:38" s="15" customFormat="1" ht="12.75">
      <c r="A25" s="31"/>
      <c r="B25" s="40" t="s">
        <v>86</v>
      </c>
      <c r="C25" s="41" t="s">
        <v>87</v>
      </c>
      <c r="D25" s="82">
        <v>1018429956</v>
      </c>
      <c r="E25" s="83">
        <v>304672645</v>
      </c>
      <c r="F25" s="85">
        <f t="shared" si="0"/>
        <v>1323102601</v>
      </c>
      <c r="G25" s="82">
        <v>1011833068</v>
      </c>
      <c r="H25" s="83">
        <v>119469029</v>
      </c>
      <c r="I25" s="85">
        <f t="shared" si="1"/>
        <v>1131302097</v>
      </c>
      <c r="J25" s="82">
        <v>153108282</v>
      </c>
      <c r="K25" s="83">
        <v>9257004</v>
      </c>
      <c r="L25" s="83">
        <f t="shared" si="2"/>
        <v>162365286</v>
      </c>
      <c r="M25" s="42">
        <f t="shared" si="3"/>
        <v>0.12271556709002343</v>
      </c>
      <c r="N25" s="110">
        <v>338354275</v>
      </c>
      <c r="O25" s="111">
        <v>20336480</v>
      </c>
      <c r="P25" s="112">
        <f t="shared" si="4"/>
        <v>358690755</v>
      </c>
      <c r="Q25" s="42">
        <f t="shared" si="5"/>
        <v>0.2710982162146018</v>
      </c>
      <c r="R25" s="110">
        <v>183717132</v>
      </c>
      <c r="S25" s="112">
        <v>26999327</v>
      </c>
      <c r="T25" s="112">
        <f t="shared" si="6"/>
        <v>210716459</v>
      </c>
      <c r="U25" s="42">
        <f t="shared" si="7"/>
        <v>0.1862601152767067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675179689</v>
      </c>
      <c r="AA25" s="83">
        <f t="shared" si="11"/>
        <v>56592811</v>
      </c>
      <c r="AB25" s="83">
        <f t="shared" si="12"/>
        <v>731772500</v>
      </c>
      <c r="AC25" s="42">
        <f t="shared" si="13"/>
        <v>0.6468409295275973</v>
      </c>
      <c r="AD25" s="82">
        <v>182784535</v>
      </c>
      <c r="AE25" s="83">
        <v>27297418</v>
      </c>
      <c r="AF25" s="83">
        <f t="shared" si="14"/>
        <v>210081953</v>
      </c>
      <c r="AG25" s="42">
        <f t="shared" si="15"/>
        <v>0.6323142275632394</v>
      </c>
      <c r="AH25" s="42">
        <f t="shared" si="16"/>
        <v>0.003020278471992377</v>
      </c>
      <c r="AI25" s="14">
        <v>975775741</v>
      </c>
      <c r="AJ25" s="14">
        <v>1062957904</v>
      </c>
      <c r="AK25" s="14">
        <v>672123406</v>
      </c>
      <c r="AL25" s="14"/>
    </row>
    <row r="26" spans="1:38" s="15" customFormat="1" ht="12.75">
      <c r="A26" s="31"/>
      <c r="B26" s="40" t="s">
        <v>88</v>
      </c>
      <c r="C26" s="41" t="s">
        <v>89</v>
      </c>
      <c r="D26" s="82">
        <v>688699100</v>
      </c>
      <c r="E26" s="83">
        <v>215564000</v>
      </c>
      <c r="F26" s="85">
        <f t="shared" si="0"/>
        <v>904263100</v>
      </c>
      <c r="G26" s="82">
        <v>747506904</v>
      </c>
      <c r="H26" s="83">
        <v>144689112</v>
      </c>
      <c r="I26" s="85">
        <f t="shared" si="1"/>
        <v>892196016</v>
      </c>
      <c r="J26" s="82">
        <v>123031644</v>
      </c>
      <c r="K26" s="83">
        <v>7333114</v>
      </c>
      <c r="L26" s="83">
        <f t="shared" si="2"/>
        <v>130364758</v>
      </c>
      <c r="M26" s="42">
        <f t="shared" si="3"/>
        <v>0.14416684480434952</v>
      </c>
      <c r="N26" s="110">
        <v>120342709</v>
      </c>
      <c r="O26" s="111">
        <v>15351311</v>
      </c>
      <c r="P26" s="112">
        <f t="shared" si="4"/>
        <v>135694020</v>
      </c>
      <c r="Q26" s="42">
        <f t="shared" si="5"/>
        <v>0.15006033089263512</v>
      </c>
      <c r="R26" s="110">
        <v>165106933</v>
      </c>
      <c r="S26" s="112">
        <v>21957780</v>
      </c>
      <c r="T26" s="112">
        <f t="shared" si="6"/>
        <v>187064713</v>
      </c>
      <c r="U26" s="42">
        <f t="shared" si="7"/>
        <v>0.2096677295631412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408481286</v>
      </c>
      <c r="AA26" s="83">
        <f t="shared" si="11"/>
        <v>44642205</v>
      </c>
      <c r="AB26" s="83">
        <f t="shared" si="12"/>
        <v>453123491</v>
      </c>
      <c r="AC26" s="42">
        <f t="shared" si="13"/>
        <v>0.5078743716335985</v>
      </c>
      <c r="AD26" s="82">
        <v>106828383</v>
      </c>
      <c r="AE26" s="83">
        <v>34302959</v>
      </c>
      <c r="AF26" s="83">
        <f t="shared" si="14"/>
        <v>141131342</v>
      </c>
      <c r="AG26" s="42">
        <f t="shared" si="15"/>
        <v>0.4739083488653242</v>
      </c>
      <c r="AH26" s="42">
        <f t="shared" si="16"/>
        <v>0.3254654164629145</v>
      </c>
      <c r="AI26" s="14">
        <v>922930166</v>
      </c>
      <c r="AJ26" s="14">
        <v>927395065</v>
      </c>
      <c r="AK26" s="14">
        <v>439500264</v>
      </c>
      <c r="AL26" s="14"/>
    </row>
    <row r="27" spans="1:38" s="15" customFormat="1" ht="12.75">
      <c r="A27" s="31"/>
      <c r="B27" s="40" t="s">
        <v>90</v>
      </c>
      <c r="C27" s="41" t="s">
        <v>91</v>
      </c>
      <c r="D27" s="82">
        <v>821707000</v>
      </c>
      <c r="E27" s="83">
        <v>288427500</v>
      </c>
      <c r="F27" s="85">
        <f t="shared" si="0"/>
        <v>1110134500</v>
      </c>
      <c r="G27" s="82">
        <v>835605507</v>
      </c>
      <c r="H27" s="83">
        <v>437553332</v>
      </c>
      <c r="I27" s="85">
        <f t="shared" si="1"/>
        <v>1273158839</v>
      </c>
      <c r="J27" s="82">
        <v>192394709</v>
      </c>
      <c r="K27" s="83">
        <v>39418038</v>
      </c>
      <c r="L27" s="83">
        <f t="shared" si="2"/>
        <v>231812747</v>
      </c>
      <c r="M27" s="42">
        <f t="shared" si="3"/>
        <v>0.2088150102532621</v>
      </c>
      <c r="N27" s="110">
        <v>215752704</v>
      </c>
      <c r="O27" s="111">
        <v>86212784</v>
      </c>
      <c r="P27" s="112">
        <f t="shared" si="4"/>
        <v>301965488</v>
      </c>
      <c r="Q27" s="42">
        <f t="shared" si="5"/>
        <v>0.2720080206497501</v>
      </c>
      <c r="R27" s="110">
        <v>183303755</v>
      </c>
      <c r="S27" s="112">
        <v>44931343</v>
      </c>
      <c r="T27" s="112">
        <f t="shared" si="6"/>
        <v>228235098</v>
      </c>
      <c r="U27" s="42">
        <f t="shared" si="7"/>
        <v>0.17926678982118743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591451168</v>
      </c>
      <c r="AA27" s="83">
        <f t="shared" si="11"/>
        <v>170562165</v>
      </c>
      <c r="AB27" s="83">
        <f t="shared" si="12"/>
        <v>762013333</v>
      </c>
      <c r="AC27" s="42">
        <f t="shared" si="13"/>
        <v>0.5985218102075321</v>
      </c>
      <c r="AD27" s="82">
        <v>187910584</v>
      </c>
      <c r="AE27" s="83">
        <v>37714707</v>
      </c>
      <c r="AF27" s="83">
        <f t="shared" si="14"/>
        <v>225625291</v>
      </c>
      <c r="AG27" s="42">
        <f t="shared" si="15"/>
        <v>0.530384196523746</v>
      </c>
      <c r="AH27" s="42">
        <f t="shared" si="16"/>
        <v>0.011566996715806965</v>
      </c>
      <c r="AI27" s="14">
        <v>944827036</v>
      </c>
      <c r="AJ27" s="14">
        <v>1018445394</v>
      </c>
      <c r="AK27" s="14">
        <v>540167342</v>
      </c>
      <c r="AL27" s="14"/>
    </row>
    <row r="28" spans="1:38" s="15" customFormat="1" ht="12.75">
      <c r="A28" s="31"/>
      <c r="B28" s="40" t="s">
        <v>92</v>
      </c>
      <c r="C28" s="41" t="s">
        <v>93</v>
      </c>
      <c r="D28" s="82">
        <v>565113396</v>
      </c>
      <c r="E28" s="83">
        <v>122463711</v>
      </c>
      <c r="F28" s="85">
        <f t="shared" si="0"/>
        <v>687577107</v>
      </c>
      <c r="G28" s="82">
        <v>669779332</v>
      </c>
      <c r="H28" s="83">
        <v>111971600</v>
      </c>
      <c r="I28" s="85">
        <f t="shared" si="1"/>
        <v>781750932</v>
      </c>
      <c r="J28" s="82">
        <v>146137132</v>
      </c>
      <c r="K28" s="83">
        <v>4024494</v>
      </c>
      <c r="L28" s="83">
        <f t="shared" si="2"/>
        <v>150161626</v>
      </c>
      <c r="M28" s="42">
        <f t="shared" si="3"/>
        <v>0.21839241660499323</v>
      </c>
      <c r="N28" s="110">
        <v>170575757</v>
      </c>
      <c r="O28" s="111">
        <v>10176103</v>
      </c>
      <c r="P28" s="112">
        <f t="shared" si="4"/>
        <v>180751860</v>
      </c>
      <c r="Q28" s="42">
        <f t="shared" si="5"/>
        <v>0.26288231263057454</v>
      </c>
      <c r="R28" s="110">
        <v>130950081</v>
      </c>
      <c r="S28" s="112">
        <v>41747508</v>
      </c>
      <c r="T28" s="112">
        <f t="shared" si="6"/>
        <v>172697589</v>
      </c>
      <c r="U28" s="42">
        <f t="shared" si="7"/>
        <v>0.22091126717070547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447662970</v>
      </c>
      <c r="AA28" s="83">
        <f t="shared" si="11"/>
        <v>55948105</v>
      </c>
      <c r="AB28" s="83">
        <f t="shared" si="12"/>
        <v>503611075</v>
      </c>
      <c r="AC28" s="42">
        <f t="shared" si="13"/>
        <v>0.6442091136515588</v>
      </c>
      <c r="AD28" s="82">
        <v>123486508</v>
      </c>
      <c r="AE28" s="83">
        <v>11021229</v>
      </c>
      <c r="AF28" s="83">
        <f t="shared" si="14"/>
        <v>134507737</v>
      </c>
      <c r="AG28" s="42">
        <f t="shared" si="15"/>
        <v>0.6360201495387962</v>
      </c>
      <c r="AH28" s="42">
        <f t="shared" si="16"/>
        <v>0.2839230876362153</v>
      </c>
      <c r="AI28" s="14">
        <v>687577107</v>
      </c>
      <c r="AJ28" s="14">
        <v>710000767</v>
      </c>
      <c r="AK28" s="14">
        <v>451574794</v>
      </c>
      <c r="AL28" s="14"/>
    </row>
    <row r="29" spans="1:38" s="15" customFormat="1" ht="12.75">
      <c r="A29" s="31"/>
      <c r="B29" s="43" t="s">
        <v>94</v>
      </c>
      <c r="C29" s="41" t="s">
        <v>95</v>
      </c>
      <c r="D29" s="82">
        <v>1614488900</v>
      </c>
      <c r="E29" s="83">
        <v>234827400</v>
      </c>
      <c r="F29" s="85">
        <f t="shared" si="0"/>
        <v>1849316300</v>
      </c>
      <c r="G29" s="82">
        <v>1719174102</v>
      </c>
      <c r="H29" s="83">
        <v>169441400</v>
      </c>
      <c r="I29" s="85">
        <f t="shared" si="1"/>
        <v>1888615502</v>
      </c>
      <c r="J29" s="82">
        <v>391807161</v>
      </c>
      <c r="K29" s="83">
        <v>6669937</v>
      </c>
      <c r="L29" s="83">
        <f t="shared" si="2"/>
        <v>398477098</v>
      </c>
      <c r="M29" s="42">
        <f t="shared" si="3"/>
        <v>0.21547265765191168</v>
      </c>
      <c r="N29" s="110">
        <v>381777025</v>
      </c>
      <c r="O29" s="111">
        <v>21294156</v>
      </c>
      <c r="P29" s="112">
        <f t="shared" si="4"/>
        <v>403071181</v>
      </c>
      <c r="Q29" s="42">
        <f t="shared" si="5"/>
        <v>0.2179568638420588</v>
      </c>
      <c r="R29" s="110">
        <v>479441319</v>
      </c>
      <c r="S29" s="112">
        <v>8165080</v>
      </c>
      <c r="T29" s="112">
        <f t="shared" si="6"/>
        <v>487606399</v>
      </c>
      <c r="U29" s="42">
        <f t="shared" si="7"/>
        <v>0.25818193194095684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1253025505</v>
      </c>
      <c r="AA29" s="83">
        <f t="shared" si="11"/>
        <v>36129173</v>
      </c>
      <c r="AB29" s="83">
        <f t="shared" si="12"/>
        <v>1289154678</v>
      </c>
      <c r="AC29" s="42">
        <f t="shared" si="13"/>
        <v>0.6825924475547379</v>
      </c>
      <c r="AD29" s="82">
        <v>306457824</v>
      </c>
      <c r="AE29" s="83">
        <v>38086968</v>
      </c>
      <c r="AF29" s="83">
        <f t="shared" si="14"/>
        <v>344544792</v>
      </c>
      <c r="AG29" s="42">
        <f t="shared" si="15"/>
        <v>0.7100290139833876</v>
      </c>
      <c r="AH29" s="42">
        <f t="shared" si="16"/>
        <v>0.4152191828805818</v>
      </c>
      <c r="AI29" s="14">
        <v>2002708400</v>
      </c>
      <c r="AJ29" s="14">
        <v>1729077298</v>
      </c>
      <c r="AK29" s="14">
        <v>1227695049</v>
      </c>
      <c r="AL29" s="14"/>
    </row>
    <row r="30" spans="1:38" s="15" customFormat="1" ht="12.75">
      <c r="A30" s="44"/>
      <c r="B30" s="45" t="s">
        <v>668</v>
      </c>
      <c r="C30" s="44"/>
      <c r="D30" s="86">
        <f>SUM(D9:D29)</f>
        <v>31788017064</v>
      </c>
      <c r="E30" s="87">
        <f>SUM(E9:E29)</f>
        <v>6273458964</v>
      </c>
      <c r="F30" s="88">
        <f t="shared" si="0"/>
        <v>38061476028</v>
      </c>
      <c r="G30" s="86">
        <f>SUM(G9:G29)</f>
        <v>32594301575</v>
      </c>
      <c r="H30" s="87">
        <f>SUM(H9:H29)</f>
        <v>6238183488</v>
      </c>
      <c r="I30" s="88">
        <f t="shared" si="1"/>
        <v>38832485063</v>
      </c>
      <c r="J30" s="86">
        <f>SUM(J9:J29)</f>
        <v>6411406623</v>
      </c>
      <c r="K30" s="87">
        <f>SUM(K9:K29)</f>
        <v>485172426</v>
      </c>
      <c r="L30" s="87">
        <f t="shared" si="2"/>
        <v>6896579049</v>
      </c>
      <c r="M30" s="46">
        <f t="shared" si="3"/>
        <v>0.181195785574015</v>
      </c>
      <c r="N30" s="113">
        <f>SUM(N9:N29)</f>
        <v>7038896212</v>
      </c>
      <c r="O30" s="114">
        <f>SUM(O9:O29)</f>
        <v>1052367240</v>
      </c>
      <c r="P30" s="115">
        <f t="shared" si="4"/>
        <v>8091263452</v>
      </c>
      <c r="Q30" s="46">
        <f t="shared" si="5"/>
        <v>0.21258406915295786</v>
      </c>
      <c r="R30" s="113">
        <f>SUM(R9:R29)</f>
        <v>6726961723</v>
      </c>
      <c r="S30" s="115">
        <f>SUM(S9:S29)</f>
        <v>755730874</v>
      </c>
      <c r="T30" s="115">
        <f t="shared" si="6"/>
        <v>7482692597</v>
      </c>
      <c r="U30" s="46">
        <f t="shared" si="7"/>
        <v>0.19269157214276736</v>
      </c>
      <c r="V30" s="113">
        <f>SUM(V9:V29)</f>
        <v>0</v>
      </c>
      <c r="W30" s="115">
        <f>SUM(W9:W29)</f>
        <v>0</v>
      </c>
      <c r="X30" s="115">
        <f t="shared" si="8"/>
        <v>0</v>
      </c>
      <c r="Y30" s="46">
        <f t="shared" si="9"/>
        <v>0</v>
      </c>
      <c r="Z30" s="86">
        <f t="shared" si="10"/>
        <v>20177264558</v>
      </c>
      <c r="AA30" s="87">
        <f t="shared" si="11"/>
        <v>2293270540</v>
      </c>
      <c r="AB30" s="87">
        <f t="shared" si="12"/>
        <v>22470535098</v>
      </c>
      <c r="AC30" s="46">
        <f t="shared" si="13"/>
        <v>0.5786530288119562</v>
      </c>
      <c r="AD30" s="86">
        <f>SUM(AD9:AD29)</f>
        <v>5669422002</v>
      </c>
      <c r="AE30" s="87">
        <f>SUM(AE9:AE29)</f>
        <v>934221436</v>
      </c>
      <c r="AF30" s="87">
        <f t="shared" si="14"/>
        <v>6603643438</v>
      </c>
      <c r="AG30" s="46">
        <f t="shared" si="15"/>
        <v>0.5859150871424148</v>
      </c>
      <c r="AH30" s="46">
        <f t="shared" si="16"/>
        <v>0.13311578180336037</v>
      </c>
      <c r="AI30" s="14">
        <f>SUM(AI9:AI29)</f>
        <v>36253175495</v>
      </c>
      <c r="AJ30" s="14">
        <f>SUM(AJ9:AJ29)</f>
        <v>37191904522</v>
      </c>
      <c r="AK30" s="14">
        <f>SUM(AK9:AK29)</f>
        <v>21791297979</v>
      </c>
      <c r="AL30" s="14"/>
    </row>
    <row r="31" spans="1:38" s="15" customFormat="1" ht="12.75">
      <c r="A31" s="47"/>
      <c r="B31" s="48"/>
      <c r="C31" s="49"/>
      <c r="D31" s="89"/>
      <c r="E31" s="90"/>
      <c r="F31" s="91"/>
      <c r="G31" s="89"/>
      <c r="H31" s="90"/>
      <c r="I31" s="91"/>
      <c r="J31" s="92"/>
      <c r="K31" s="90"/>
      <c r="L31" s="91"/>
      <c r="M31" s="50"/>
      <c r="N31" s="92"/>
      <c r="O31" s="91"/>
      <c r="P31" s="90"/>
      <c r="Q31" s="50"/>
      <c r="R31" s="92"/>
      <c r="S31" s="90"/>
      <c r="T31" s="90"/>
      <c r="U31" s="50"/>
      <c r="V31" s="92"/>
      <c r="W31" s="90"/>
      <c r="X31" s="90"/>
      <c r="Y31" s="50"/>
      <c r="Z31" s="92"/>
      <c r="AA31" s="90"/>
      <c r="AB31" s="91"/>
      <c r="AC31" s="50"/>
      <c r="AD31" s="92"/>
      <c r="AE31" s="90"/>
      <c r="AF31" s="90"/>
      <c r="AG31" s="50"/>
      <c r="AH31" s="50"/>
      <c r="AI31" s="14"/>
      <c r="AJ31" s="14"/>
      <c r="AK31" s="14"/>
      <c r="AL31" s="14"/>
    </row>
    <row r="32" spans="1:38" s="15" customFormat="1" ht="12.75">
      <c r="A32" s="14"/>
      <c r="B32" s="51"/>
      <c r="C32" s="14"/>
      <c r="D32" s="93"/>
      <c r="E32" s="93"/>
      <c r="F32" s="93"/>
      <c r="G32" s="93"/>
      <c r="H32" s="93"/>
      <c r="I32" s="93"/>
      <c r="J32" s="93"/>
      <c r="K32" s="93"/>
      <c r="L32" s="93"/>
      <c r="M32" s="14"/>
      <c r="N32" s="93"/>
      <c r="O32" s="93"/>
      <c r="P32" s="93"/>
      <c r="Q32" s="14"/>
      <c r="R32" s="93"/>
      <c r="S32" s="93"/>
      <c r="T32" s="93"/>
      <c r="U32" s="14"/>
      <c r="V32" s="93"/>
      <c r="W32" s="93"/>
      <c r="X32" s="93"/>
      <c r="Y32" s="14"/>
      <c r="Z32" s="93"/>
      <c r="AA32" s="93"/>
      <c r="AB32" s="93"/>
      <c r="AC32" s="14"/>
      <c r="AD32" s="93"/>
      <c r="AE32" s="93"/>
      <c r="AF32" s="93"/>
      <c r="AG32" s="14"/>
      <c r="AH32" s="14"/>
      <c r="AI32" s="14"/>
      <c r="AJ32" s="14"/>
      <c r="AK32" s="14"/>
      <c r="AL32" s="14"/>
    </row>
    <row r="33" spans="1:38" ht="12.75">
      <c r="A33" s="2"/>
      <c r="B33" s="2"/>
      <c r="C33" s="2"/>
      <c r="D33" s="94"/>
      <c r="E33" s="94"/>
      <c r="F33" s="94"/>
      <c r="G33" s="94"/>
      <c r="H33" s="94"/>
      <c r="I33" s="94"/>
      <c r="J33" s="94"/>
      <c r="K33" s="94"/>
      <c r="L33" s="94"/>
      <c r="M33" s="2"/>
      <c r="N33" s="94"/>
      <c r="O33" s="94"/>
      <c r="P33" s="94"/>
      <c r="Q33" s="2"/>
      <c r="R33" s="94"/>
      <c r="S33" s="94"/>
      <c r="T33" s="94"/>
      <c r="U33" s="2"/>
      <c r="V33" s="94"/>
      <c r="W33" s="94"/>
      <c r="X33" s="94"/>
      <c r="Y33" s="2"/>
      <c r="Z33" s="94"/>
      <c r="AA33" s="94"/>
      <c r="AB33" s="94"/>
      <c r="AC33" s="2"/>
      <c r="AD33" s="94"/>
      <c r="AE33" s="94"/>
      <c r="AF33" s="94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4"/>
      <c r="E34" s="94"/>
      <c r="F34" s="94"/>
      <c r="G34" s="94"/>
      <c r="H34" s="94"/>
      <c r="I34" s="94"/>
      <c r="J34" s="94"/>
      <c r="K34" s="94"/>
      <c r="L34" s="94"/>
      <c r="M34" s="2"/>
      <c r="N34" s="94"/>
      <c r="O34" s="94"/>
      <c r="P34" s="94"/>
      <c r="Q34" s="2"/>
      <c r="R34" s="94"/>
      <c r="S34" s="94"/>
      <c r="T34" s="94"/>
      <c r="U34" s="2"/>
      <c r="V34" s="94"/>
      <c r="W34" s="94"/>
      <c r="X34" s="94"/>
      <c r="Y34" s="2"/>
      <c r="Z34" s="94"/>
      <c r="AA34" s="94"/>
      <c r="AB34" s="94"/>
      <c r="AC34" s="2"/>
      <c r="AD34" s="94"/>
      <c r="AE34" s="94"/>
      <c r="AF34" s="94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4"/>
      <c r="E35" s="94"/>
      <c r="F35" s="94"/>
      <c r="G35" s="94"/>
      <c r="H35" s="94"/>
      <c r="I35" s="94"/>
      <c r="J35" s="94"/>
      <c r="K35" s="94"/>
      <c r="L35" s="94"/>
      <c r="M35" s="2"/>
      <c r="N35" s="94"/>
      <c r="O35" s="94"/>
      <c r="P35" s="94"/>
      <c r="Q35" s="2"/>
      <c r="R35" s="94"/>
      <c r="S35" s="94"/>
      <c r="T35" s="94"/>
      <c r="U35" s="2"/>
      <c r="V35" s="94"/>
      <c r="W35" s="94"/>
      <c r="X35" s="94"/>
      <c r="Y35" s="2"/>
      <c r="Z35" s="94"/>
      <c r="AA35" s="94"/>
      <c r="AB35" s="94"/>
      <c r="AC35" s="2"/>
      <c r="AD35" s="94"/>
      <c r="AE35" s="94"/>
      <c r="AF35" s="94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4"/>
      <c r="E36" s="94"/>
      <c r="F36" s="94"/>
      <c r="G36" s="94"/>
      <c r="H36" s="94"/>
      <c r="I36" s="94"/>
      <c r="J36" s="94"/>
      <c r="K36" s="94"/>
      <c r="L36" s="94"/>
      <c r="M36" s="2"/>
      <c r="N36" s="94"/>
      <c r="O36" s="94"/>
      <c r="P36" s="94"/>
      <c r="Q36" s="2"/>
      <c r="R36" s="94"/>
      <c r="S36" s="94"/>
      <c r="T36" s="94"/>
      <c r="U36" s="2"/>
      <c r="V36" s="94"/>
      <c r="W36" s="94"/>
      <c r="X36" s="94"/>
      <c r="Y36" s="2"/>
      <c r="Z36" s="94"/>
      <c r="AA36" s="94"/>
      <c r="AB36" s="94"/>
      <c r="AC36" s="2"/>
      <c r="AD36" s="94"/>
      <c r="AE36" s="94"/>
      <c r="AF36" s="94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4"/>
      <c r="E37" s="94"/>
      <c r="F37" s="94"/>
      <c r="G37" s="94"/>
      <c r="H37" s="94"/>
      <c r="I37" s="94"/>
      <c r="J37" s="94"/>
      <c r="K37" s="94"/>
      <c r="L37" s="94"/>
      <c r="M37" s="2"/>
      <c r="N37" s="94"/>
      <c r="O37" s="94"/>
      <c r="P37" s="94"/>
      <c r="Q37" s="2"/>
      <c r="R37" s="94"/>
      <c r="S37" s="94"/>
      <c r="T37" s="94"/>
      <c r="U37" s="2"/>
      <c r="V37" s="94"/>
      <c r="W37" s="94"/>
      <c r="X37" s="94"/>
      <c r="Y37" s="2"/>
      <c r="Z37" s="94"/>
      <c r="AA37" s="94"/>
      <c r="AB37" s="94"/>
      <c r="AC37" s="2"/>
      <c r="AD37" s="94"/>
      <c r="AE37" s="94"/>
      <c r="AF37" s="94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4"/>
      <c r="E38" s="94"/>
      <c r="F38" s="94"/>
      <c r="G38" s="94"/>
      <c r="H38" s="94"/>
      <c r="I38" s="94"/>
      <c r="J38" s="94"/>
      <c r="K38" s="94"/>
      <c r="L38" s="94"/>
      <c r="M38" s="2"/>
      <c r="N38" s="94"/>
      <c r="O38" s="94"/>
      <c r="P38" s="94"/>
      <c r="Q38" s="2"/>
      <c r="R38" s="94"/>
      <c r="S38" s="94"/>
      <c r="T38" s="94"/>
      <c r="U38" s="2"/>
      <c r="V38" s="94"/>
      <c r="W38" s="94"/>
      <c r="X38" s="94"/>
      <c r="Y38" s="2"/>
      <c r="Z38" s="94"/>
      <c r="AA38" s="94"/>
      <c r="AB38" s="94"/>
      <c r="AC38" s="2"/>
      <c r="AD38" s="94"/>
      <c r="AE38" s="94"/>
      <c r="AF38" s="94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4"/>
      <c r="E39" s="94"/>
      <c r="F39" s="94"/>
      <c r="G39" s="94"/>
      <c r="H39" s="94"/>
      <c r="I39" s="94"/>
      <c r="J39" s="94"/>
      <c r="K39" s="94"/>
      <c r="L39" s="94"/>
      <c r="M39" s="2"/>
      <c r="N39" s="94"/>
      <c r="O39" s="94"/>
      <c r="P39" s="94"/>
      <c r="Q39" s="2"/>
      <c r="R39" s="94"/>
      <c r="S39" s="94"/>
      <c r="T39" s="94"/>
      <c r="U39" s="2"/>
      <c r="V39" s="94"/>
      <c r="W39" s="94"/>
      <c r="X39" s="94"/>
      <c r="Y39" s="2"/>
      <c r="Z39" s="94"/>
      <c r="AA39" s="94"/>
      <c r="AB39" s="94"/>
      <c r="AC39" s="2"/>
      <c r="AD39" s="94"/>
      <c r="AE39" s="94"/>
      <c r="AF39" s="94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4"/>
      <c r="E40" s="94"/>
      <c r="F40" s="94"/>
      <c r="G40" s="94"/>
      <c r="H40" s="94"/>
      <c r="I40" s="94"/>
      <c r="J40" s="94"/>
      <c r="K40" s="94"/>
      <c r="L40" s="94"/>
      <c r="M40" s="2"/>
      <c r="N40" s="94"/>
      <c r="O40" s="94"/>
      <c r="P40" s="94"/>
      <c r="Q40" s="2"/>
      <c r="R40" s="94"/>
      <c r="S40" s="94"/>
      <c r="T40" s="94"/>
      <c r="U40" s="2"/>
      <c r="V40" s="94"/>
      <c r="W40" s="94"/>
      <c r="X40" s="94"/>
      <c r="Y40" s="2"/>
      <c r="Z40" s="94"/>
      <c r="AA40" s="94"/>
      <c r="AB40" s="94"/>
      <c r="AC40" s="2"/>
      <c r="AD40" s="94"/>
      <c r="AE40" s="94"/>
      <c r="AF40" s="94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4"/>
      <c r="E41" s="94"/>
      <c r="F41" s="94"/>
      <c r="G41" s="94"/>
      <c r="H41" s="94"/>
      <c r="I41" s="94"/>
      <c r="J41" s="94"/>
      <c r="K41" s="94"/>
      <c r="L41" s="94"/>
      <c r="M41" s="2"/>
      <c r="N41" s="94"/>
      <c r="O41" s="94"/>
      <c r="P41" s="94"/>
      <c r="Q41" s="2"/>
      <c r="R41" s="94"/>
      <c r="S41" s="94"/>
      <c r="T41" s="94"/>
      <c r="U41" s="2"/>
      <c r="V41" s="94"/>
      <c r="W41" s="94"/>
      <c r="X41" s="94"/>
      <c r="Y41" s="2"/>
      <c r="Z41" s="94"/>
      <c r="AA41" s="94"/>
      <c r="AB41" s="94"/>
      <c r="AC41" s="2"/>
      <c r="AD41" s="94"/>
      <c r="AE41" s="94"/>
      <c r="AF41" s="94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4"/>
      <c r="E42" s="94"/>
      <c r="F42" s="94"/>
      <c r="G42" s="94"/>
      <c r="H42" s="94"/>
      <c r="I42" s="94"/>
      <c r="J42" s="94"/>
      <c r="K42" s="94"/>
      <c r="L42" s="94"/>
      <c r="M42" s="2"/>
      <c r="N42" s="94"/>
      <c r="O42" s="94"/>
      <c r="P42" s="94"/>
      <c r="Q42" s="2"/>
      <c r="R42" s="94"/>
      <c r="S42" s="94"/>
      <c r="T42" s="94"/>
      <c r="U42" s="2"/>
      <c r="V42" s="94"/>
      <c r="W42" s="94"/>
      <c r="X42" s="94"/>
      <c r="Y42" s="2"/>
      <c r="Z42" s="94"/>
      <c r="AA42" s="94"/>
      <c r="AB42" s="94"/>
      <c r="AC42" s="2"/>
      <c r="AD42" s="94"/>
      <c r="AE42" s="94"/>
      <c r="AF42" s="94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4"/>
      <c r="E43" s="94"/>
      <c r="F43" s="94"/>
      <c r="G43" s="94"/>
      <c r="H43" s="94"/>
      <c r="I43" s="94"/>
      <c r="J43" s="94"/>
      <c r="K43" s="94"/>
      <c r="L43" s="94"/>
      <c r="M43" s="2"/>
      <c r="N43" s="94"/>
      <c r="O43" s="94"/>
      <c r="P43" s="94"/>
      <c r="Q43" s="2"/>
      <c r="R43" s="94"/>
      <c r="S43" s="94"/>
      <c r="T43" s="94"/>
      <c r="U43" s="2"/>
      <c r="V43" s="94"/>
      <c r="W43" s="94"/>
      <c r="X43" s="94"/>
      <c r="Y43" s="2"/>
      <c r="Z43" s="94"/>
      <c r="AA43" s="94"/>
      <c r="AB43" s="94"/>
      <c r="AC43" s="2"/>
      <c r="AD43" s="94"/>
      <c r="AE43" s="94"/>
      <c r="AF43" s="94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4"/>
      <c r="E44" s="94"/>
      <c r="F44" s="94"/>
      <c r="G44" s="94"/>
      <c r="H44" s="94"/>
      <c r="I44" s="94"/>
      <c r="J44" s="94"/>
      <c r="K44" s="94"/>
      <c r="L44" s="94"/>
      <c r="M44" s="2"/>
      <c r="N44" s="94"/>
      <c r="O44" s="94"/>
      <c r="P44" s="94"/>
      <c r="Q44" s="2"/>
      <c r="R44" s="94"/>
      <c r="S44" s="94"/>
      <c r="T44" s="94"/>
      <c r="U44" s="2"/>
      <c r="V44" s="94"/>
      <c r="W44" s="94"/>
      <c r="X44" s="94"/>
      <c r="Y44" s="2"/>
      <c r="Z44" s="94"/>
      <c r="AA44" s="94"/>
      <c r="AB44" s="94"/>
      <c r="AC44" s="2"/>
      <c r="AD44" s="94"/>
      <c r="AE44" s="94"/>
      <c r="AF44" s="94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4"/>
      <c r="E45" s="94"/>
      <c r="F45" s="94"/>
      <c r="G45" s="94"/>
      <c r="H45" s="94"/>
      <c r="I45" s="94"/>
      <c r="J45" s="94"/>
      <c r="K45" s="94"/>
      <c r="L45" s="94"/>
      <c r="M45" s="2"/>
      <c r="N45" s="94"/>
      <c r="O45" s="94"/>
      <c r="P45" s="94"/>
      <c r="Q45" s="2"/>
      <c r="R45" s="94"/>
      <c r="S45" s="94"/>
      <c r="T45" s="94"/>
      <c r="U45" s="2"/>
      <c r="V45" s="94"/>
      <c r="W45" s="94"/>
      <c r="X45" s="94"/>
      <c r="Y45" s="2"/>
      <c r="Z45" s="94"/>
      <c r="AA45" s="94"/>
      <c r="AB45" s="94"/>
      <c r="AC45" s="2"/>
      <c r="AD45" s="94"/>
      <c r="AE45" s="94"/>
      <c r="AF45" s="94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4"/>
      <c r="E46" s="94"/>
      <c r="F46" s="94"/>
      <c r="G46" s="94"/>
      <c r="H46" s="94"/>
      <c r="I46" s="94"/>
      <c r="J46" s="94"/>
      <c r="K46" s="94"/>
      <c r="L46" s="94"/>
      <c r="M46" s="2"/>
      <c r="N46" s="94"/>
      <c r="O46" s="94"/>
      <c r="P46" s="94"/>
      <c r="Q46" s="2"/>
      <c r="R46" s="94"/>
      <c r="S46" s="94"/>
      <c r="T46" s="94"/>
      <c r="U46" s="2"/>
      <c r="V46" s="94"/>
      <c r="W46" s="94"/>
      <c r="X46" s="94"/>
      <c r="Y46" s="2"/>
      <c r="Z46" s="94"/>
      <c r="AA46" s="94"/>
      <c r="AB46" s="94"/>
      <c r="AC46" s="2"/>
      <c r="AD46" s="94"/>
      <c r="AE46" s="94"/>
      <c r="AF46" s="94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4"/>
      <c r="E47" s="94"/>
      <c r="F47" s="94"/>
      <c r="G47" s="94"/>
      <c r="H47" s="94"/>
      <c r="I47" s="94"/>
      <c r="J47" s="94"/>
      <c r="K47" s="94"/>
      <c r="L47" s="94"/>
      <c r="M47" s="2"/>
      <c r="N47" s="94"/>
      <c r="O47" s="94"/>
      <c r="P47" s="94"/>
      <c r="Q47" s="2"/>
      <c r="R47" s="94"/>
      <c r="S47" s="94"/>
      <c r="T47" s="94"/>
      <c r="U47" s="2"/>
      <c r="V47" s="94"/>
      <c r="W47" s="94"/>
      <c r="X47" s="94"/>
      <c r="Y47" s="2"/>
      <c r="Z47" s="94"/>
      <c r="AA47" s="94"/>
      <c r="AB47" s="94"/>
      <c r="AC47" s="2"/>
      <c r="AD47" s="94"/>
      <c r="AE47" s="94"/>
      <c r="AF47" s="94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4"/>
      <c r="E48" s="94"/>
      <c r="F48" s="94"/>
      <c r="G48" s="94"/>
      <c r="H48" s="94"/>
      <c r="I48" s="94"/>
      <c r="J48" s="94"/>
      <c r="K48" s="94"/>
      <c r="L48" s="94"/>
      <c r="M48" s="2"/>
      <c r="N48" s="94"/>
      <c r="O48" s="94"/>
      <c r="P48" s="94"/>
      <c r="Q48" s="2"/>
      <c r="R48" s="94"/>
      <c r="S48" s="94"/>
      <c r="T48" s="94"/>
      <c r="U48" s="2"/>
      <c r="V48" s="94"/>
      <c r="W48" s="94"/>
      <c r="X48" s="94"/>
      <c r="Y48" s="2"/>
      <c r="Z48" s="94"/>
      <c r="AA48" s="94"/>
      <c r="AB48" s="94"/>
      <c r="AC48" s="2"/>
      <c r="AD48" s="94"/>
      <c r="AE48" s="94"/>
      <c r="AF48" s="94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4"/>
      <c r="E49" s="94"/>
      <c r="F49" s="94"/>
      <c r="G49" s="94"/>
      <c r="H49" s="94"/>
      <c r="I49" s="94"/>
      <c r="J49" s="94"/>
      <c r="K49" s="94"/>
      <c r="L49" s="94"/>
      <c r="M49" s="2"/>
      <c r="N49" s="94"/>
      <c r="O49" s="94"/>
      <c r="P49" s="94"/>
      <c r="Q49" s="2"/>
      <c r="R49" s="94"/>
      <c r="S49" s="94"/>
      <c r="T49" s="94"/>
      <c r="U49" s="2"/>
      <c r="V49" s="94"/>
      <c r="W49" s="94"/>
      <c r="X49" s="94"/>
      <c r="Y49" s="2"/>
      <c r="Z49" s="94"/>
      <c r="AA49" s="94"/>
      <c r="AB49" s="94"/>
      <c r="AC49" s="2"/>
      <c r="AD49" s="94"/>
      <c r="AE49" s="94"/>
      <c r="AF49" s="94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K16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22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5" t="s">
        <v>49</v>
      </c>
      <c r="C9" s="41" t="s">
        <v>50</v>
      </c>
      <c r="D9" s="82">
        <v>5640299510</v>
      </c>
      <c r="E9" s="83">
        <v>2183122880</v>
      </c>
      <c r="F9" s="84">
        <f>$D9+$E9</f>
        <v>7823422390</v>
      </c>
      <c r="G9" s="82">
        <v>6035990211</v>
      </c>
      <c r="H9" s="83">
        <v>1626634050</v>
      </c>
      <c r="I9" s="85">
        <f>$G9+$H9</f>
        <v>7662624261</v>
      </c>
      <c r="J9" s="82">
        <v>1180295777</v>
      </c>
      <c r="K9" s="83">
        <v>328701479</v>
      </c>
      <c r="L9" s="83">
        <f>$J9+$K9</f>
        <v>1508997256</v>
      </c>
      <c r="M9" s="42">
        <f>IF($F9=0,0,$L9/$F9)</f>
        <v>0.192881987035344</v>
      </c>
      <c r="N9" s="110">
        <v>1497680915</v>
      </c>
      <c r="O9" s="111">
        <v>396323776</v>
      </c>
      <c r="P9" s="112">
        <f>$N9+$O9</f>
        <v>1894004691</v>
      </c>
      <c r="Q9" s="42">
        <f>IF($F9=0,0,$P9/$F9)</f>
        <v>0.24209413688578815</v>
      </c>
      <c r="R9" s="110">
        <v>1368279233</v>
      </c>
      <c r="S9" s="112">
        <v>210643578</v>
      </c>
      <c r="T9" s="112">
        <f>$R9+$S9</f>
        <v>1578922811</v>
      </c>
      <c r="U9" s="42">
        <f>IF($I9=0,0,$T9/$I9)</f>
        <v>0.20605510034416655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4046255925</v>
      </c>
      <c r="AA9" s="83">
        <f>($K9+$O9)+$S9</f>
        <v>935668833</v>
      </c>
      <c r="AB9" s="83">
        <f>$Z9+$AA9</f>
        <v>4981924758</v>
      </c>
      <c r="AC9" s="42">
        <f>IF($I9=0,0,$AB9/$I9)</f>
        <v>0.6501590823598391</v>
      </c>
      <c r="AD9" s="82">
        <v>1045850091</v>
      </c>
      <c r="AE9" s="83">
        <v>355147581</v>
      </c>
      <c r="AF9" s="83">
        <f>$AD9+$AE9</f>
        <v>1400997672</v>
      </c>
      <c r="AG9" s="42">
        <f>IF($AJ9=0,0,$AK9/$AJ9)</f>
        <v>0.5105463891963246</v>
      </c>
      <c r="AH9" s="42">
        <f>IF($AF9=0,0,$T9/$AF9-1)</f>
        <v>0.12699888269336101</v>
      </c>
      <c r="AI9" s="14">
        <v>7523800350</v>
      </c>
      <c r="AJ9" s="14">
        <v>8155220180</v>
      </c>
      <c r="AK9" s="14">
        <v>4163618216</v>
      </c>
      <c r="AL9" s="14"/>
    </row>
    <row r="10" spans="1:38" s="61" customFormat="1" ht="12.75">
      <c r="A10" s="66"/>
      <c r="B10" s="67" t="s">
        <v>97</v>
      </c>
      <c r="C10" s="34"/>
      <c r="D10" s="86">
        <f>D9</f>
        <v>5640299510</v>
      </c>
      <c r="E10" s="87">
        <f>E9</f>
        <v>2183122880</v>
      </c>
      <c r="F10" s="88">
        <f aca="true" t="shared" si="0" ref="F10:F41">$D10+$E10</f>
        <v>7823422390</v>
      </c>
      <c r="G10" s="86">
        <f>G9</f>
        <v>6035990211</v>
      </c>
      <c r="H10" s="87">
        <f>H9</f>
        <v>1626634050</v>
      </c>
      <c r="I10" s="88">
        <f aca="true" t="shared" si="1" ref="I10:I41">$G10+$H10</f>
        <v>7662624261</v>
      </c>
      <c r="J10" s="86">
        <f>J9</f>
        <v>1180295777</v>
      </c>
      <c r="K10" s="87">
        <f>K9</f>
        <v>328701479</v>
      </c>
      <c r="L10" s="87">
        <f aca="true" t="shared" si="2" ref="L10:L41">$J10+$K10</f>
        <v>1508997256</v>
      </c>
      <c r="M10" s="46">
        <f aca="true" t="shared" si="3" ref="M10:M41">IF($F10=0,0,$L10/$F10)</f>
        <v>0.192881987035344</v>
      </c>
      <c r="N10" s="116">
        <f>N9</f>
        <v>1497680915</v>
      </c>
      <c r="O10" s="117">
        <f>O9</f>
        <v>396323776</v>
      </c>
      <c r="P10" s="118">
        <f aca="true" t="shared" si="4" ref="P10:P41">$N10+$O10</f>
        <v>1894004691</v>
      </c>
      <c r="Q10" s="46">
        <f aca="true" t="shared" si="5" ref="Q10:Q41">IF($F10=0,0,$P10/$F10)</f>
        <v>0.24209413688578815</v>
      </c>
      <c r="R10" s="116">
        <f>R9</f>
        <v>1368279233</v>
      </c>
      <c r="S10" s="118">
        <f>S9</f>
        <v>210643578</v>
      </c>
      <c r="T10" s="118">
        <f aca="true" t="shared" si="6" ref="T10:T41">$R10+$S10</f>
        <v>1578922811</v>
      </c>
      <c r="U10" s="46">
        <f aca="true" t="shared" si="7" ref="U10:U41">IF($I10=0,0,$T10/$I10)</f>
        <v>0.20605510034416655</v>
      </c>
      <c r="V10" s="116">
        <f>V9</f>
        <v>0</v>
      </c>
      <c r="W10" s="118">
        <f>W9</f>
        <v>0</v>
      </c>
      <c r="X10" s="118">
        <f aca="true" t="shared" si="8" ref="X10:X41">$V10+$W10</f>
        <v>0</v>
      </c>
      <c r="Y10" s="46">
        <f aca="true" t="shared" si="9" ref="Y10:Y41">IF($I10=0,0,$X10/$I10)</f>
        <v>0</v>
      </c>
      <c r="Z10" s="86">
        <f aca="true" t="shared" si="10" ref="Z10:Z41">($J10+$N10)+$R10</f>
        <v>4046255925</v>
      </c>
      <c r="AA10" s="87">
        <f aca="true" t="shared" si="11" ref="AA10:AA41">($K10+$O10)+$S10</f>
        <v>935668833</v>
      </c>
      <c r="AB10" s="87">
        <f aca="true" t="shared" si="12" ref="AB10:AB41">$Z10+$AA10</f>
        <v>4981924758</v>
      </c>
      <c r="AC10" s="46">
        <f aca="true" t="shared" si="13" ref="AC10:AC41">IF($I10=0,0,$AB10/$I10)</f>
        <v>0.6501590823598391</v>
      </c>
      <c r="AD10" s="86">
        <f>AD9</f>
        <v>1045850091</v>
      </c>
      <c r="AE10" s="87">
        <f>AE9</f>
        <v>355147581</v>
      </c>
      <c r="AF10" s="87">
        <f aca="true" t="shared" si="14" ref="AF10:AF41">$AD10+$AE10</f>
        <v>1400997672</v>
      </c>
      <c r="AG10" s="46">
        <f aca="true" t="shared" si="15" ref="AG10:AG41">IF($AJ10=0,0,$AK10/$AJ10)</f>
        <v>0.5105463891963246</v>
      </c>
      <c r="AH10" s="46">
        <f aca="true" t="shared" si="16" ref="AH10:AH41">IF($AF10=0,0,$T10/$AF10-1)</f>
        <v>0.12699888269336101</v>
      </c>
      <c r="AI10" s="68">
        <f>AI9</f>
        <v>7523800350</v>
      </c>
      <c r="AJ10" s="68">
        <f>AJ9</f>
        <v>8155220180</v>
      </c>
      <c r="AK10" s="68">
        <f>AK9</f>
        <v>4163618216</v>
      </c>
      <c r="AL10" s="68"/>
    </row>
    <row r="11" spans="1:38" s="15" customFormat="1" ht="12.75">
      <c r="A11" s="31" t="s">
        <v>98</v>
      </c>
      <c r="B11" s="65" t="s">
        <v>99</v>
      </c>
      <c r="C11" s="41" t="s">
        <v>100</v>
      </c>
      <c r="D11" s="82">
        <v>119975827</v>
      </c>
      <c r="E11" s="83">
        <v>47966544</v>
      </c>
      <c r="F11" s="84">
        <f t="shared" si="0"/>
        <v>167942371</v>
      </c>
      <c r="G11" s="82">
        <v>134976598</v>
      </c>
      <c r="H11" s="83">
        <v>47966544</v>
      </c>
      <c r="I11" s="85">
        <f t="shared" si="1"/>
        <v>182943142</v>
      </c>
      <c r="J11" s="82">
        <v>27770829</v>
      </c>
      <c r="K11" s="83">
        <v>319692</v>
      </c>
      <c r="L11" s="83">
        <f t="shared" si="2"/>
        <v>28090521</v>
      </c>
      <c r="M11" s="42">
        <f t="shared" si="3"/>
        <v>0.16726285828130888</v>
      </c>
      <c r="N11" s="110">
        <v>27041152</v>
      </c>
      <c r="O11" s="111">
        <v>1298663</v>
      </c>
      <c r="P11" s="112">
        <f t="shared" si="4"/>
        <v>28339815</v>
      </c>
      <c r="Q11" s="42">
        <f t="shared" si="5"/>
        <v>0.16874726033253395</v>
      </c>
      <c r="R11" s="110">
        <v>7273894</v>
      </c>
      <c r="S11" s="112">
        <v>3189861</v>
      </c>
      <c r="T11" s="112">
        <f t="shared" si="6"/>
        <v>10463755</v>
      </c>
      <c r="U11" s="42">
        <f t="shared" si="7"/>
        <v>0.05719676007313792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62085875</v>
      </c>
      <c r="AA11" s="83">
        <f t="shared" si="11"/>
        <v>4808216</v>
      </c>
      <c r="AB11" s="83">
        <f t="shared" si="12"/>
        <v>66894091</v>
      </c>
      <c r="AC11" s="42">
        <f t="shared" si="13"/>
        <v>0.36565508971087857</v>
      </c>
      <c r="AD11" s="82">
        <v>19347192</v>
      </c>
      <c r="AE11" s="83">
        <v>0</v>
      </c>
      <c r="AF11" s="83">
        <f t="shared" si="14"/>
        <v>19347192</v>
      </c>
      <c r="AG11" s="42">
        <f t="shared" si="15"/>
        <v>0.5877196849874515</v>
      </c>
      <c r="AH11" s="42">
        <f t="shared" si="16"/>
        <v>-0.45915898286428336</v>
      </c>
      <c r="AI11" s="14">
        <v>140283624</v>
      </c>
      <c r="AJ11" s="14">
        <v>107011864</v>
      </c>
      <c r="AK11" s="14">
        <v>62892979</v>
      </c>
      <c r="AL11" s="14"/>
    </row>
    <row r="12" spans="1:38" s="15" customFormat="1" ht="12.75">
      <c r="A12" s="31" t="s">
        <v>98</v>
      </c>
      <c r="B12" s="65" t="s">
        <v>101</v>
      </c>
      <c r="C12" s="41" t="s">
        <v>102</v>
      </c>
      <c r="D12" s="82">
        <v>119589715</v>
      </c>
      <c r="E12" s="83">
        <v>17834702</v>
      </c>
      <c r="F12" s="84">
        <f t="shared" si="0"/>
        <v>137424417</v>
      </c>
      <c r="G12" s="82">
        <v>119589715</v>
      </c>
      <c r="H12" s="83">
        <v>17834702</v>
      </c>
      <c r="I12" s="85">
        <f t="shared" si="1"/>
        <v>137424417</v>
      </c>
      <c r="J12" s="82">
        <v>24331811</v>
      </c>
      <c r="K12" s="83">
        <v>837748</v>
      </c>
      <c r="L12" s="83">
        <f t="shared" si="2"/>
        <v>25169559</v>
      </c>
      <c r="M12" s="42">
        <f t="shared" si="3"/>
        <v>0.1831520158459177</v>
      </c>
      <c r="N12" s="110">
        <v>25019638</v>
      </c>
      <c r="O12" s="111">
        <v>2093127</v>
      </c>
      <c r="P12" s="112">
        <f t="shared" si="4"/>
        <v>27112765</v>
      </c>
      <c r="Q12" s="42">
        <f t="shared" si="5"/>
        <v>0.19729219589849162</v>
      </c>
      <c r="R12" s="110">
        <v>24130902</v>
      </c>
      <c r="S12" s="112">
        <v>5074017</v>
      </c>
      <c r="T12" s="112">
        <f t="shared" si="6"/>
        <v>29204919</v>
      </c>
      <c r="U12" s="42">
        <f t="shared" si="7"/>
        <v>0.21251622992149932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73482351</v>
      </c>
      <c r="AA12" s="83">
        <f t="shared" si="11"/>
        <v>8004892</v>
      </c>
      <c r="AB12" s="83">
        <f t="shared" si="12"/>
        <v>81487243</v>
      </c>
      <c r="AC12" s="42">
        <f t="shared" si="13"/>
        <v>0.5929604416659087</v>
      </c>
      <c r="AD12" s="82">
        <v>23338235</v>
      </c>
      <c r="AE12" s="83">
        <v>5640178</v>
      </c>
      <c r="AF12" s="83">
        <f t="shared" si="14"/>
        <v>28978413</v>
      </c>
      <c r="AG12" s="42">
        <f t="shared" si="15"/>
        <v>0.6053380261825626</v>
      </c>
      <c r="AH12" s="42">
        <f t="shared" si="16"/>
        <v>0.007816370068298717</v>
      </c>
      <c r="AI12" s="14">
        <v>131619307</v>
      </c>
      <c r="AJ12" s="14">
        <v>122101799</v>
      </c>
      <c r="AK12" s="14">
        <v>73912862</v>
      </c>
      <c r="AL12" s="14"/>
    </row>
    <row r="13" spans="1:38" s="15" customFormat="1" ht="12.75">
      <c r="A13" s="31" t="s">
        <v>98</v>
      </c>
      <c r="B13" s="65" t="s">
        <v>103</v>
      </c>
      <c r="C13" s="41" t="s">
        <v>104</v>
      </c>
      <c r="D13" s="82">
        <v>25015330</v>
      </c>
      <c r="E13" s="83">
        <v>14647000</v>
      </c>
      <c r="F13" s="84">
        <f t="shared" si="0"/>
        <v>39662330</v>
      </c>
      <c r="G13" s="82">
        <v>25015330</v>
      </c>
      <c r="H13" s="83">
        <v>14647000</v>
      </c>
      <c r="I13" s="85">
        <f t="shared" si="1"/>
        <v>39662330</v>
      </c>
      <c r="J13" s="82">
        <v>5245121</v>
      </c>
      <c r="K13" s="83">
        <v>1273640</v>
      </c>
      <c r="L13" s="83">
        <f t="shared" si="2"/>
        <v>6518761</v>
      </c>
      <c r="M13" s="42">
        <f t="shared" si="3"/>
        <v>0.16435648132623576</v>
      </c>
      <c r="N13" s="110">
        <v>5155758</v>
      </c>
      <c r="O13" s="111">
        <v>3379784</v>
      </c>
      <c r="P13" s="112">
        <f t="shared" si="4"/>
        <v>8535542</v>
      </c>
      <c r="Q13" s="42">
        <f t="shared" si="5"/>
        <v>0.21520525899512208</v>
      </c>
      <c r="R13" s="110">
        <v>5211950</v>
      </c>
      <c r="S13" s="112">
        <v>9045964</v>
      </c>
      <c r="T13" s="112">
        <f t="shared" si="6"/>
        <v>14257914</v>
      </c>
      <c r="U13" s="42">
        <f t="shared" si="7"/>
        <v>0.3594825114913824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15612829</v>
      </c>
      <c r="AA13" s="83">
        <f t="shared" si="11"/>
        <v>13699388</v>
      </c>
      <c r="AB13" s="83">
        <f t="shared" si="12"/>
        <v>29312217</v>
      </c>
      <c r="AC13" s="42">
        <f t="shared" si="13"/>
        <v>0.7390442518127402</v>
      </c>
      <c r="AD13" s="82">
        <v>4982279</v>
      </c>
      <c r="AE13" s="83">
        <v>2663637</v>
      </c>
      <c r="AF13" s="83">
        <f t="shared" si="14"/>
        <v>7645916</v>
      </c>
      <c r="AG13" s="42">
        <f t="shared" si="15"/>
        <v>0.9315817724654453</v>
      </c>
      <c r="AH13" s="42">
        <f t="shared" si="16"/>
        <v>0.8647751296247566</v>
      </c>
      <c r="AI13" s="14">
        <v>0</v>
      </c>
      <c r="AJ13" s="14">
        <v>24610240</v>
      </c>
      <c r="AK13" s="14">
        <v>22926451</v>
      </c>
      <c r="AL13" s="14"/>
    </row>
    <row r="14" spans="1:38" s="15" customFormat="1" ht="12.75">
      <c r="A14" s="31" t="s">
        <v>98</v>
      </c>
      <c r="B14" s="65" t="s">
        <v>105</v>
      </c>
      <c r="C14" s="41" t="s">
        <v>106</v>
      </c>
      <c r="D14" s="82">
        <v>239751335</v>
      </c>
      <c r="E14" s="83">
        <v>60911920</v>
      </c>
      <c r="F14" s="84">
        <f t="shared" si="0"/>
        <v>300663255</v>
      </c>
      <c r="G14" s="82">
        <v>239751335</v>
      </c>
      <c r="H14" s="83">
        <v>60911920</v>
      </c>
      <c r="I14" s="85">
        <f t="shared" si="1"/>
        <v>300663255</v>
      </c>
      <c r="J14" s="82">
        <v>64733688</v>
      </c>
      <c r="K14" s="83">
        <v>3101722</v>
      </c>
      <c r="L14" s="83">
        <f t="shared" si="2"/>
        <v>67835410</v>
      </c>
      <c r="M14" s="42">
        <f t="shared" si="3"/>
        <v>0.22561922307400017</v>
      </c>
      <c r="N14" s="110">
        <v>51710873</v>
      </c>
      <c r="O14" s="111">
        <v>4431797</v>
      </c>
      <c r="P14" s="112">
        <f t="shared" si="4"/>
        <v>56142670</v>
      </c>
      <c r="Q14" s="42">
        <f t="shared" si="5"/>
        <v>0.186729402633521</v>
      </c>
      <c r="R14" s="110">
        <v>72366062</v>
      </c>
      <c r="S14" s="112">
        <v>4587427</v>
      </c>
      <c r="T14" s="112">
        <f t="shared" si="6"/>
        <v>76953489</v>
      </c>
      <c r="U14" s="42">
        <f t="shared" si="7"/>
        <v>0.25594577228933413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188810623</v>
      </c>
      <c r="AA14" s="83">
        <f t="shared" si="11"/>
        <v>12120946</v>
      </c>
      <c r="AB14" s="83">
        <f t="shared" si="12"/>
        <v>200931569</v>
      </c>
      <c r="AC14" s="42">
        <f t="shared" si="13"/>
        <v>0.6682943979968553</v>
      </c>
      <c r="AD14" s="82">
        <v>49912538</v>
      </c>
      <c r="AE14" s="83">
        <v>18221623</v>
      </c>
      <c r="AF14" s="83">
        <f t="shared" si="14"/>
        <v>68134161</v>
      </c>
      <c r="AG14" s="42">
        <f t="shared" si="15"/>
        <v>0.6304580164983554</v>
      </c>
      <c r="AH14" s="42">
        <f t="shared" si="16"/>
        <v>0.1294406193686013</v>
      </c>
      <c r="AI14" s="14">
        <v>265369480</v>
      </c>
      <c r="AJ14" s="14">
        <v>265369480</v>
      </c>
      <c r="AK14" s="14">
        <v>167304316</v>
      </c>
      <c r="AL14" s="14"/>
    </row>
    <row r="15" spans="1:38" s="15" customFormat="1" ht="12.75">
      <c r="A15" s="31" t="s">
        <v>98</v>
      </c>
      <c r="B15" s="65" t="s">
        <v>107</v>
      </c>
      <c r="C15" s="41" t="s">
        <v>108</v>
      </c>
      <c r="D15" s="82">
        <v>204404625</v>
      </c>
      <c r="E15" s="83">
        <v>12174430</v>
      </c>
      <c r="F15" s="84">
        <f t="shared" si="0"/>
        <v>216579055</v>
      </c>
      <c r="G15" s="82">
        <v>204404625</v>
      </c>
      <c r="H15" s="83">
        <v>12174430</v>
      </c>
      <c r="I15" s="85">
        <f t="shared" si="1"/>
        <v>216579055</v>
      </c>
      <c r="J15" s="82">
        <v>43892947</v>
      </c>
      <c r="K15" s="83">
        <v>4279664</v>
      </c>
      <c r="L15" s="83">
        <f t="shared" si="2"/>
        <v>48172611</v>
      </c>
      <c r="M15" s="42">
        <f t="shared" si="3"/>
        <v>0.22242506783492982</v>
      </c>
      <c r="N15" s="110">
        <v>45046036</v>
      </c>
      <c r="O15" s="111">
        <v>15776971</v>
      </c>
      <c r="P15" s="112">
        <f t="shared" si="4"/>
        <v>60823007</v>
      </c>
      <c r="Q15" s="42">
        <f t="shared" si="5"/>
        <v>0.280835129694328</v>
      </c>
      <c r="R15" s="110">
        <v>51252388</v>
      </c>
      <c r="S15" s="112">
        <v>3997287</v>
      </c>
      <c r="T15" s="112">
        <f t="shared" si="6"/>
        <v>55249675</v>
      </c>
      <c r="U15" s="42">
        <f t="shared" si="7"/>
        <v>0.25510165329699125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140191371</v>
      </c>
      <c r="AA15" s="83">
        <f t="shared" si="11"/>
        <v>24053922</v>
      </c>
      <c r="AB15" s="83">
        <f t="shared" si="12"/>
        <v>164245293</v>
      </c>
      <c r="AC15" s="42">
        <f t="shared" si="13"/>
        <v>0.7583618508262491</v>
      </c>
      <c r="AD15" s="82">
        <v>42375571</v>
      </c>
      <c r="AE15" s="83">
        <v>1033897</v>
      </c>
      <c r="AF15" s="83">
        <f t="shared" si="14"/>
        <v>43409468</v>
      </c>
      <c r="AG15" s="42">
        <f t="shared" si="15"/>
        <v>0</v>
      </c>
      <c r="AH15" s="42">
        <f t="shared" si="16"/>
        <v>0.2727563258780319</v>
      </c>
      <c r="AI15" s="14">
        <v>0</v>
      </c>
      <c r="AJ15" s="14">
        <v>0</v>
      </c>
      <c r="AK15" s="14">
        <v>130123100</v>
      </c>
      <c r="AL15" s="14"/>
    </row>
    <row r="16" spans="1:38" s="15" customFormat="1" ht="12.75">
      <c r="A16" s="31" t="s">
        <v>98</v>
      </c>
      <c r="B16" s="65" t="s">
        <v>109</v>
      </c>
      <c r="C16" s="41" t="s">
        <v>110</v>
      </c>
      <c r="D16" s="82">
        <v>74132461</v>
      </c>
      <c r="E16" s="83">
        <v>14457700</v>
      </c>
      <c r="F16" s="84">
        <f t="shared" si="0"/>
        <v>88590161</v>
      </c>
      <c r="G16" s="82">
        <v>74132461</v>
      </c>
      <c r="H16" s="83">
        <v>14457700</v>
      </c>
      <c r="I16" s="85">
        <f t="shared" si="1"/>
        <v>88590161</v>
      </c>
      <c r="J16" s="82">
        <v>11673454</v>
      </c>
      <c r="K16" s="83">
        <v>1749215</v>
      </c>
      <c r="L16" s="83">
        <f t="shared" si="2"/>
        <v>13422669</v>
      </c>
      <c r="M16" s="42">
        <f t="shared" si="3"/>
        <v>0.15151421837917192</v>
      </c>
      <c r="N16" s="110">
        <v>13779197</v>
      </c>
      <c r="O16" s="111">
        <v>1945640</v>
      </c>
      <c r="P16" s="112">
        <f t="shared" si="4"/>
        <v>15724837</v>
      </c>
      <c r="Q16" s="42">
        <f t="shared" si="5"/>
        <v>0.1775009416677773</v>
      </c>
      <c r="R16" s="110">
        <v>11445246</v>
      </c>
      <c r="S16" s="112">
        <v>2298281</v>
      </c>
      <c r="T16" s="112">
        <f t="shared" si="6"/>
        <v>13743527</v>
      </c>
      <c r="U16" s="42">
        <f t="shared" si="7"/>
        <v>0.15513604270343295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36897897</v>
      </c>
      <c r="AA16" s="83">
        <f t="shared" si="11"/>
        <v>5993136</v>
      </c>
      <c r="AB16" s="83">
        <f t="shared" si="12"/>
        <v>42891033</v>
      </c>
      <c r="AC16" s="42">
        <f t="shared" si="13"/>
        <v>0.4841512027503822</v>
      </c>
      <c r="AD16" s="82">
        <v>12612058</v>
      </c>
      <c r="AE16" s="83">
        <v>2251387</v>
      </c>
      <c r="AF16" s="83">
        <f t="shared" si="14"/>
        <v>14863445</v>
      </c>
      <c r="AG16" s="42">
        <f t="shared" si="15"/>
        <v>0.67885388485632</v>
      </c>
      <c r="AH16" s="42">
        <f t="shared" si="16"/>
        <v>-0.07534713520317804</v>
      </c>
      <c r="AI16" s="14">
        <v>66058389</v>
      </c>
      <c r="AJ16" s="14">
        <v>66058389</v>
      </c>
      <c r="AK16" s="14">
        <v>44843994</v>
      </c>
      <c r="AL16" s="14"/>
    </row>
    <row r="17" spans="1:38" s="15" customFormat="1" ht="12.75">
      <c r="A17" s="31" t="s">
        <v>98</v>
      </c>
      <c r="B17" s="65" t="s">
        <v>111</v>
      </c>
      <c r="C17" s="41" t="s">
        <v>112</v>
      </c>
      <c r="D17" s="82">
        <v>34014000</v>
      </c>
      <c r="E17" s="83">
        <v>8929051</v>
      </c>
      <c r="F17" s="84">
        <f t="shared" si="0"/>
        <v>42943051</v>
      </c>
      <c r="G17" s="82">
        <v>34014000</v>
      </c>
      <c r="H17" s="83">
        <v>8929051</v>
      </c>
      <c r="I17" s="85">
        <f t="shared" si="1"/>
        <v>42943051</v>
      </c>
      <c r="J17" s="82">
        <v>7442525</v>
      </c>
      <c r="K17" s="83">
        <v>4912586</v>
      </c>
      <c r="L17" s="83">
        <f t="shared" si="2"/>
        <v>12355111</v>
      </c>
      <c r="M17" s="42">
        <f t="shared" si="3"/>
        <v>0.2877092035216594</v>
      </c>
      <c r="N17" s="110">
        <v>5859865</v>
      </c>
      <c r="O17" s="111">
        <v>4037161</v>
      </c>
      <c r="P17" s="112">
        <f t="shared" si="4"/>
        <v>9897026</v>
      </c>
      <c r="Q17" s="42">
        <f t="shared" si="5"/>
        <v>0.23046862692639142</v>
      </c>
      <c r="R17" s="110">
        <v>7382659</v>
      </c>
      <c r="S17" s="112">
        <v>337019</v>
      </c>
      <c r="T17" s="112">
        <f t="shared" si="6"/>
        <v>7719678</v>
      </c>
      <c r="U17" s="42">
        <f t="shared" si="7"/>
        <v>0.17976547590901262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20685049</v>
      </c>
      <c r="AA17" s="83">
        <f t="shared" si="11"/>
        <v>9286766</v>
      </c>
      <c r="AB17" s="83">
        <f t="shared" si="12"/>
        <v>29971815</v>
      </c>
      <c r="AC17" s="42">
        <f t="shared" si="13"/>
        <v>0.6979433063570635</v>
      </c>
      <c r="AD17" s="82">
        <v>6069326</v>
      </c>
      <c r="AE17" s="83">
        <v>394175</v>
      </c>
      <c r="AF17" s="83">
        <f t="shared" si="14"/>
        <v>6463501</v>
      </c>
      <c r="AG17" s="42">
        <f t="shared" si="15"/>
        <v>0.9009417646570149</v>
      </c>
      <c r="AH17" s="42">
        <f t="shared" si="16"/>
        <v>0.19434931626064578</v>
      </c>
      <c r="AI17" s="14">
        <v>20737799</v>
      </c>
      <c r="AJ17" s="14">
        <v>29130420</v>
      </c>
      <c r="AK17" s="14">
        <v>26244812</v>
      </c>
      <c r="AL17" s="14"/>
    </row>
    <row r="18" spans="1:38" s="15" customFormat="1" ht="12.75">
      <c r="A18" s="31" t="s">
        <v>98</v>
      </c>
      <c r="B18" s="65" t="s">
        <v>113</v>
      </c>
      <c r="C18" s="41" t="s">
        <v>114</v>
      </c>
      <c r="D18" s="82">
        <v>371604620</v>
      </c>
      <c r="E18" s="83">
        <v>39867800</v>
      </c>
      <c r="F18" s="84">
        <f t="shared" si="0"/>
        <v>411472420</v>
      </c>
      <c r="G18" s="82">
        <v>371604620</v>
      </c>
      <c r="H18" s="83">
        <v>39867800</v>
      </c>
      <c r="I18" s="85">
        <f t="shared" si="1"/>
        <v>411472420</v>
      </c>
      <c r="J18" s="82">
        <v>107960541</v>
      </c>
      <c r="K18" s="83">
        <v>3213183</v>
      </c>
      <c r="L18" s="83">
        <f t="shared" si="2"/>
        <v>111173724</v>
      </c>
      <c r="M18" s="42">
        <f t="shared" si="3"/>
        <v>0.27018511714588306</v>
      </c>
      <c r="N18" s="110">
        <v>70785257</v>
      </c>
      <c r="O18" s="111">
        <v>11221341</v>
      </c>
      <c r="P18" s="112">
        <f t="shared" si="4"/>
        <v>82006598</v>
      </c>
      <c r="Q18" s="42">
        <f t="shared" si="5"/>
        <v>0.19930035164932805</v>
      </c>
      <c r="R18" s="110">
        <v>84955149</v>
      </c>
      <c r="S18" s="112">
        <v>5705538</v>
      </c>
      <c r="T18" s="112">
        <f t="shared" si="6"/>
        <v>90660687</v>
      </c>
      <c r="U18" s="42">
        <f t="shared" si="7"/>
        <v>0.22033235423166395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263700947</v>
      </c>
      <c r="AA18" s="83">
        <f t="shared" si="11"/>
        <v>20140062</v>
      </c>
      <c r="AB18" s="83">
        <f t="shared" si="12"/>
        <v>283841009</v>
      </c>
      <c r="AC18" s="42">
        <f t="shared" si="13"/>
        <v>0.689817823026875</v>
      </c>
      <c r="AD18" s="82">
        <v>84969285</v>
      </c>
      <c r="AE18" s="83">
        <v>5024505</v>
      </c>
      <c r="AF18" s="83">
        <f t="shared" si="14"/>
        <v>89993790</v>
      </c>
      <c r="AG18" s="42">
        <f t="shared" si="15"/>
        <v>0.707989284654998</v>
      </c>
      <c r="AH18" s="42">
        <f t="shared" si="16"/>
        <v>0.007410477989648001</v>
      </c>
      <c r="AI18" s="14">
        <v>482861541</v>
      </c>
      <c r="AJ18" s="14">
        <v>482861541</v>
      </c>
      <c r="AK18" s="14">
        <v>341860797</v>
      </c>
      <c r="AL18" s="14"/>
    </row>
    <row r="19" spans="1:38" s="15" customFormat="1" ht="12.75">
      <c r="A19" s="31" t="s">
        <v>98</v>
      </c>
      <c r="B19" s="65" t="s">
        <v>115</v>
      </c>
      <c r="C19" s="41" t="s">
        <v>116</v>
      </c>
      <c r="D19" s="82">
        <v>0</v>
      </c>
      <c r="E19" s="83">
        <v>0</v>
      </c>
      <c r="F19" s="84">
        <f t="shared" si="0"/>
        <v>0</v>
      </c>
      <c r="G19" s="82">
        <v>0</v>
      </c>
      <c r="H19" s="83">
        <v>0</v>
      </c>
      <c r="I19" s="85">
        <f t="shared" si="1"/>
        <v>0</v>
      </c>
      <c r="J19" s="82">
        <v>0</v>
      </c>
      <c r="K19" s="83">
        <v>0</v>
      </c>
      <c r="L19" s="83">
        <f t="shared" si="2"/>
        <v>0</v>
      </c>
      <c r="M19" s="42">
        <f t="shared" si="3"/>
        <v>0</v>
      </c>
      <c r="N19" s="110">
        <v>0</v>
      </c>
      <c r="O19" s="111">
        <v>0</v>
      </c>
      <c r="P19" s="112">
        <f t="shared" si="4"/>
        <v>0</v>
      </c>
      <c r="Q19" s="42">
        <f t="shared" si="5"/>
        <v>0</v>
      </c>
      <c r="R19" s="110">
        <v>6697128</v>
      </c>
      <c r="S19" s="112">
        <v>0</v>
      </c>
      <c r="T19" s="112">
        <f t="shared" si="6"/>
        <v>6697128</v>
      </c>
      <c r="U19" s="42">
        <f t="shared" si="7"/>
        <v>0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6697128</v>
      </c>
      <c r="AA19" s="83">
        <f t="shared" si="11"/>
        <v>0</v>
      </c>
      <c r="AB19" s="83">
        <f t="shared" si="12"/>
        <v>6697128</v>
      </c>
      <c r="AC19" s="42">
        <f t="shared" si="13"/>
        <v>0</v>
      </c>
      <c r="AD19" s="82">
        <v>29620991</v>
      </c>
      <c r="AE19" s="83">
        <v>6669698</v>
      </c>
      <c r="AF19" s="83">
        <f t="shared" si="14"/>
        <v>36290689</v>
      </c>
      <c r="AG19" s="42">
        <f t="shared" si="15"/>
        <v>0</v>
      </c>
      <c r="AH19" s="42">
        <f t="shared" si="16"/>
        <v>-0.8154587806255208</v>
      </c>
      <c r="AI19" s="14">
        <v>0</v>
      </c>
      <c r="AJ19" s="14">
        <v>0</v>
      </c>
      <c r="AK19" s="14">
        <v>143426759</v>
      </c>
      <c r="AL19" s="14"/>
    </row>
    <row r="20" spans="1:38" s="15" customFormat="1" ht="12.75">
      <c r="A20" s="31" t="s">
        <v>117</v>
      </c>
      <c r="B20" s="65" t="s">
        <v>118</v>
      </c>
      <c r="C20" s="41" t="s">
        <v>119</v>
      </c>
      <c r="D20" s="82">
        <v>279442000</v>
      </c>
      <c r="E20" s="83">
        <v>6176000</v>
      </c>
      <c r="F20" s="84">
        <f t="shared" si="0"/>
        <v>285618000</v>
      </c>
      <c r="G20" s="82">
        <v>330545961</v>
      </c>
      <c r="H20" s="83">
        <v>6176000</v>
      </c>
      <c r="I20" s="85">
        <f t="shared" si="1"/>
        <v>336721961</v>
      </c>
      <c r="J20" s="82">
        <v>46085284</v>
      </c>
      <c r="K20" s="83">
        <v>173020</v>
      </c>
      <c r="L20" s="83">
        <f t="shared" si="2"/>
        <v>46258304</v>
      </c>
      <c r="M20" s="42">
        <f t="shared" si="3"/>
        <v>0.16195864406304925</v>
      </c>
      <c r="N20" s="110">
        <v>34972507</v>
      </c>
      <c r="O20" s="111">
        <v>32330</v>
      </c>
      <c r="P20" s="112">
        <f t="shared" si="4"/>
        <v>35004837</v>
      </c>
      <c r="Q20" s="42">
        <f t="shared" si="5"/>
        <v>0.12255823162405731</v>
      </c>
      <c r="R20" s="110">
        <v>147417551</v>
      </c>
      <c r="S20" s="112">
        <v>1012920</v>
      </c>
      <c r="T20" s="112">
        <f t="shared" si="6"/>
        <v>148430471</v>
      </c>
      <c r="U20" s="42">
        <f t="shared" si="7"/>
        <v>0.4408101882015352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228475342</v>
      </c>
      <c r="AA20" s="83">
        <f t="shared" si="11"/>
        <v>1218270</v>
      </c>
      <c r="AB20" s="83">
        <f t="shared" si="12"/>
        <v>229693612</v>
      </c>
      <c r="AC20" s="42">
        <f t="shared" si="13"/>
        <v>0.6821462173653711</v>
      </c>
      <c r="AD20" s="82">
        <v>90066513</v>
      </c>
      <c r="AE20" s="83">
        <v>725799</v>
      </c>
      <c r="AF20" s="83">
        <f t="shared" si="14"/>
        <v>90792312</v>
      </c>
      <c r="AG20" s="42">
        <f t="shared" si="15"/>
        <v>0.5257787454174739</v>
      </c>
      <c r="AH20" s="42">
        <f t="shared" si="16"/>
        <v>0.6348352380320483</v>
      </c>
      <c r="AI20" s="14">
        <v>70052800</v>
      </c>
      <c r="AJ20" s="14">
        <v>407471226</v>
      </c>
      <c r="AK20" s="14">
        <v>214239710</v>
      </c>
      <c r="AL20" s="14"/>
    </row>
    <row r="21" spans="1:38" s="61" customFormat="1" ht="12.75">
      <c r="A21" s="66"/>
      <c r="B21" s="67" t="s">
        <v>120</v>
      </c>
      <c r="C21" s="34"/>
      <c r="D21" s="86">
        <f>SUM(D11:D20)</f>
        <v>1467929913</v>
      </c>
      <c r="E21" s="87">
        <f>SUM(E11:E20)</f>
        <v>222965147</v>
      </c>
      <c r="F21" s="88">
        <f t="shared" si="0"/>
        <v>1690895060</v>
      </c>
      <c r="G21" s="86">
        <f>SUM(G11:G20)</f>
        <v>1534034645</v>
      </c>
      <c r="H21" s="87">
        <f>SUM(H11:H20)</f>
        <v>222965147</v>
      </c>
      <c r="I21" s="88">
        <f t="shared" si="1"/>
        <v>1756999792</v>
      </c>
      <c r="J21" s="86">
        <f>SUM(J11:J20)</f>
        <v>339136200</v>
      </c>
      <c r="K21" s="87">
        <f>SUM(K11:K20)</f>
        <v>19860470</v>
      </c>
      <c r="L21" s="87">
        <f t="shared" si="2"/>
        <v>358996670</v>
      </c>
      <c r="M21" s="46">
        <f t="shared" si="3"/>
        <v>0.21231162033201517</v>
      </c>
      <c r="N21" s="116">
        <f>SUM(N11:N20)</f>
        <v>279370283</v>
      </c>
      <c r="O21" s="117">
        <f>SUM(O11:O20)</f>
        <v>44216814</v>
      </c>
      <c r="P21" s="118">
        <f t="shared" si="4"/>
        <v>323587097</v>
      </c>
      <c r="Q21" s="46">
        <f t="shared" si="5"/>
        <v>0.19137030124152116</v>
      </c>
      <c r="R21" s="116">
        <f>SUM(R11:R20)</f>
        <v>418132929</v>
      </c>
      <c r="S21" s="118">
        <f>SUM(S11:S20)</f>
        <v>35248314</v>
      </c>
      <c r="T21" s="118">
        <f t="shared" si="6"/>
        <v>453381243</v>
      </c>
      <c r="U21" s="46">
        <f t="shared" si="7"/>
        <v>0.25804285524923953</v>
      </c>
      <c r="V21" s="116">
        <f>SUM(V11:V20)</f>
        <v>0</v>
      </c>
      <c r="W21" s="118">
        <f>SUM(W11:W20)</f>
        <v>0</v>
      </c>
      <c r="X21" s="118">
        <f t="shared" si="8"/>
        <v>0</v>
      </c>
      <c r="Y21" s="46">
        <f t="shared" si="9"/>
        <v>0</v>
      </c>
      <c r="Z21" s="86">
        <f t="shared" si="10"/>
        <v>1036639412</v>
      </c>
      <c r="AA21" s="87">
        <f t="shared" si="11"/>
        <v>99325598</v>
      </c>
      <c r="AB21" s="87">
        <f t="shared" si="12"/>
        <v>1135965010</v>
      </c>
      <c r="AC21" s="46">
        <f t="shared" si="13"/>
        <v>0.6465367925325286</v>
      </c>
      <c r="AD21" s="86">
        <f>SUM(AD11:AD20)</f>
        <v>363293988</v>
      </c>
      <c r="AE21" s="87">
        <f>SUM(AE11:AE20)</f>
        <v>42624899</v>
      </c>
      <c r="AF21" s="87">
        <f t="shared" si="14"/>
        <v>405918887</v>
      </c>
      <c r="AG21" s="46">
        <f t="shared" si="15"/>
        <v>0.8160066285769262</v>
      </c>
      <c r="AH21" s="46">
        <f t="shared" si="16"/>
        <v>0.116925714767246</v>
      </c>
      <c r="AI21" s="68">
        <f>SUM(AI11:AI20)</f>
        <v>1176982940</v>
      </c>
      <c r="AJ21" s="68">
        <f>SUM(AJ11:AJ20)</f>
        <v>1504614959</v>
      </c>
      <c r="AK21" s="68">
        <f>SUM(AK11:AK20)</f>
        <v>1227775780</v>
      </c>
      <c r="AL21" s="68"/>
    </row>
    <row r="22" spans="1:38" s="15" customFormat="1" ht="12.75">
      <c r="A22" s="31" t="s">
        <v>98</v>
      </c>
      <c r="B22" s="65" t="s">
        <v>121</v>
      </c>
      <c r="C22" s="41" t="s">
        <v>122</v>
      </c>
      <c r="D22" s="82">
        <v>184823239</v>
      </c>
      <c r="E22" s="83">
        <v>41327000</v>
      </c>
      <c r="F22" s="84">
        <f t="shared" si="0"/>
        <v>226150239</v>
      </c>
      <c r="G22" s="82">
        <v>184823239</v>
      </c>
      <c r="H22" s="83">
        <v>41327000</v>
      </c>
      <c r="I22" s="85">
        <f t="shared" si="1"/>
        <v>226150239</v>
      </c>
      <c r="J22" s="82">
        <v>15955374</v>
      </c>
      <c r="K22" s="83">
        <v>10808317</v>
      </c>
      <c r="L22" s="83">
        <f t="shared" si="2"/>
        <v>26763691</v>
      </c>
      <c r="M22" s="42">
        <f t="shared" si="3"/>
        <v>0.11834473895913061</v>
      </c>
      <c r="N22" s="110">
        <v>21619520</v>
      </c>
      <c r="O22" s="111">
        <v>16815786</v>
      </c>
      <c r="P22" s="112">
        <f t="shared" si="4"/>
        <v>38435306</v>
      </c>
      <c r="Q22" s="42">
        <f t="shared" si="5"/>
        <v>0.1699547441115019</v>
      </c>
      <c r="R22" s="110">
        <v>5803854</v>
      </c>
      <c r="S22" s="112">
        <v>2764824</v>
      </c>
      <c r="T22" s="112">
        <f t="shared" si="6"/>
        <v>8568678</v>
      </c>
      <c r="U22" s="42">
        <f t="shared" si="7"/>
        <v>0.0378893165794974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43378748</v>
      </c>
      <c r="AA22" s="83">
        <f t="shared" si="11"/>
        <v>30388927</v>
      </c>
      <c r="AB22" s="83">
        <f t="shared" si="12"/>
        <v>73767675</v>
      </c>
      <c r="AC22" s="42">
        <f t="shared" si="13"/>
        <v>0.3261887996501299</v>
      </c>
      <c r="AD22" s="82">
        <v>12267433</v>
      </c>
      <c r="AE22" s="83">
        <v>3842770</v>
      </c>
      <c r="AF22" s="83">
        <f t="shared" si="14"/>
        <v>16110203</v>
      </c>
      <c r="AG22" s="42">
        <f t="shared" si="15"/>
        <v>0</v>
      </c>
      <c r="AH22" s="42">
        <f t="shared" si="16"/>
        <v>-0.46812104105702457</v>
      </c>
      <c r="AI22" s="14">
        <v>0</v>
      </c>
      <c r="AJ22" s="14">
        <v>0</v>
      </c>
      <c r="AK22" s="14">
        <v>33450338</v>
      </c>
      <c r="AL22" s="14"/>
    </row>
    <row r="23" spans="1:38" s="15" customFormat="1" ht="12.75">
      <c r="A23" s="31" t="s">
        <v>98</v>
      </c>
      <c r="B23" s="65" t="s">
        <v>123</v>
      </c>
      <c r="C23" s="41" t="s">
        <v>124</v>
      </c>
      <c r="D23" s="82">
        <v>139858952</v>
      </c>
      <c r="E23" s="83">
        <v>45059100</v>
      </c>
      <c r="F23" s="84">
        <f t="shared" si="0"/>
        <v>184918052</v>
      </c>
      <c r="G23" s="82">
        <v>135608812</v>
      </c>
      <c r="H23" s="83">
        <v>54149804</v>
      </c>
      <c r="I23" s="85">
        <f t="shared" si="1"/>
        <v>189758616</v>
      </c>
      <c r="J23" s="82">
        <v>32472729</v>
      </c>
      <c r="K23" s="83">
        <v>4538903</v>
      </c>
      <c r="L23" s="83">
        <f t="shared" si="2"/>
        <v>37011632</v>
      </c>
      <c r="M23" s="42">
        <f t="shared" si="3"/>
        <v>0.20015153523248233</v>
      </c>
      <c r="N23" s="110">
        <v>37078209</v>
      </c>
      <c r="O23" s="111">
        <v>5036551</v>
      </c>
      <c r="P23" s="112">
        <f t="shared" si="4"/>
        <v>42114760</v>
      </c>
      <c r="Q23" s="42">
        <f t="shared" si="5"/>
        <v>0.22774823520204507</v>
      </c>
      <c r="R23" s="110">
        <v>33036468</v>
      </c>
      <c r="S23" s="112">
        <v>544482</v>
      </c>
      <c r="T23" s="112">
        <f t="shared" si="6"/>
        <v>33580950</v>
      </c>
      <c r="U23" s="42">
        <f t="shared" si="7"/>
        <v>0.17696666801153313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102587406</v>
      </c>
      <c r="AA23" s="83">
        <f t="shared" si="11"/>
        <v>10119936</v>
      </c>
      <c r="AB23" s="83">
        <f t="shared" si="12"/>
        <v>112707342</v>
      </c>
      <c r="AC23" s="42">
        <f t="shared" si="13"/>
        <v>0.5939511173500549</v>
      </c>
      <c r="AD23" s="82">
        <v>28861989</v>
      </c>
      <c r="AE23" s="83">
        <v>10596174</v>
      </c>
      <c r="AF23" s="83">
        <f t="shared" si="14"/>
        <v>39458163</v>
      </c>
      <c r="AG23" s="42">
        <f t="shared" si="15"/>
        <v>0.8458583242383002</v>
      </c>
      <c r="AH23" s="42">
        <f t="shared" si="16"/>
        <v>-0.14894796293481782</v>
      </c>
      <c r="AI23" s="14">
        <v>0</v>
      </c>
      <c r="AJ23" s="14">
        <v>191143705</v>
      </c>
      <c r="AK23" s="14">
        <v>161680494</v>
      </c>
      <c r="AL23" s="14"/>
    </row>
    <row r="24" spans="1:38" s="15" customFormat="1" ht="12.75">
      <c r="A24" s="31" t="s">
        <v>98</v>
      </c>
      <c r="B24" s="65" t="s">
        <v>125</v>
      </c>
      <c r="C24" s="41" t="s">
        <v>126</v>
      </c>
      <c r="D24" s="82">
        <v>22341000</v>
      </c>
      <c r="E24" s="83">
        <v>12172000</v>
      </c>
      <c r="F24" s="84">
        <f t="shared" si="0"/>
        <v>34513000</v>
      </c>
      <c r="G24" s="82">
        <v>22341000</v>
      </c>
      <c r="H24" s="83">
        <v>12172000</v>
      </c>
      <c r="I24" s="85">
        <f t="shared" si="1"/>
        <v>34513000</v>
      </c>
      <c r="J24" s="82">
        <v>7646888</v>
      </c>
      <c r="K24" s="83">
        <v>1908552</v>
      </c>
      <c r="L24" s="83">
        <f t="shared" si="2"/>
        <v>9555440</v>
      </c>
      <c r="M24" s="42">
        <f t="shared" si="3"/>
        <v>0.2768649494393417</v>
      </c>
      <c r="N24" s="110">
        <v>8209142</v>
      </c>
      <c r="O24" s="111">
        <v>5035985</v>
      </c>
      <c r="P24" s="112">
        <f t="shared" si="4"/>
        <v>13245127</v>
      </c>
      <c r="Q24" s="42">
        <f t="shared" si="5"/>
        <v>0.3837721148552719</v>
      </c>
      <c r="R24" s="110">
        <v>8584145</v>
      </c>
      <c r="S24" s="112">
        <v>3971117</v>
      </c>
      <c r="T24" s="112">
        <f t="shared" si="6"/>
        <v>12555262</v>
      </c>
      <c r="U24" s="42">
        <f t="shared" si="7"/>
        <v>0.36378355981803956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24440175</v>
      </c>
      <c r="AA24" s="83">
        <f t="shared" si="11"/>
        <v>10915654</v>
      </c>
      <c r="AB24" s="83">
        <f t="shared" si="12"/>
        <v>35355829</v>
      </c>
      <c r="AC24" s="42">
        <f t="shared" si="13"/>
        <v>1.0244206241126532</v>
      </c>
      <c r="AD24" s="82">
        <v>6759240</v>
      </c>
      <c r="AE24" s="83">
        <v>3224076</v>
      </c>
      <c r="AF24" s="83">
        <f t="shared" si="14"/>
        <v>9983316</v>
      </c>
      <c r="AG24" s="42">
        <f t="shared" si="15"/>
        <v>0.4675692532842854</v>
      </c>
      <c r="AH24" s="42">
        <f t="shared" si="16"/>
        <v>0.25762442058330115</v>
      </c>
      <c r="AI24" s="14">
        <v>56080084</v>
      </c>
      <c r="AJ24" s="14">
        <v>56080084</v>
      </c>
      <c r="AK24" s="14">
        <v>26221323</v>
      </c>
      <c r="AL24" s="14"/>
    </row>
    <row r="25" spans="1:38" s="15" customFormat="1" ht="12.75">
      <c r="A25" s="31" t="s">
        <v>98</v>
      </c>
      <c r="B25" s="65" t="s">
        <v>127</v>
      </c>
      <c r="C25" s="41" t="s">
        <v>128</v>
      </c>
      <c r="D25" s="82">
        <v>115944031</v>
      </c>
      <c r="E25" s="83">
        <v>7732512</v>
      </c>
      <c r="F25" s="84">
        <f t="shared" si="0"/>
        <v>123676543</v>
      </c>
      <c r="G25" s="82">
        <v>115944031</v>
      </c>
      <c r="H25" s="83">
        <v>7732512</v>
      </c>
      <c r="I25" s="85">
        <f t="shared" si="1"/>
        <v>123676543</v>
      </c>
      <c r="J25" s="82">
        <v>18356939</v>
      </c>
      <c r="K25" s="83">
        <v>3641690</v>
      </c>
      <c r="L25" s="83">
        <f t="shared" si="2"/>
        <v>21998629</v>
      </c>
      <c r="M25" s="42">
        <f t="shared" si="3"/>
        <v>0.17787228253946263</v>
      </c>
      <c r="N25" s="110">
        <v>21756449</v>
      </c>
      <c r="O25" s="111">
        <v>4290738</v>
      </c>
      <c r="P25" s="112">
        <f t="shared" si="4"/>
        <v>26047187</v>
      </c>
      <c r="Q25" s="42">
        <f t="shared" si="5"/>
        <v>0.21060733400350623</v>
      </c>
      <c r="R25" s="110">
        <v>20076032</v>
      </c>
      <c r="S25" s="112">
        <v>3046135</v>
      </c>
      <c r="T25" s="112">
        <f t="shared" si="6"/>
        <v>23122167</v>
      </c>
      <c r="U25" s="42">
        <f t="shared" si="7"/>
        <v>0.18695676996728475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60189420</v>
      </c>
      <c r="AA25" s="83">
        <f t="shared" si="11"/>
        <v>10978563</v>
      </c>
      <c r="AB25" s="83">
        <f t="shared" si="12"/>
        <v>71167983</v>
      </c>
      <c r="AC25" s="42">
        <f t="shared" si="13"/>
        <v>0.5754363865102536</v>
      </c>
      <c r="AD25" s="82">
        <v>18774117</v>
      </c>
      <c r="AE25" s="83">
        <v>3839620</v>
      </c>
      <c r="AF25" s="83">
        <f t="shared" si="14"/>
        <v>22613737</v>
      </c>
      <c r="AG25" s="42">
        <f t="shared" si="15"/>
        <v>0</v>
      </c>
      <c r="AH25" s="42">
        <f t="shared" si="16"/>
        <v>0.022483236627365066</v>
      </c>
      <c r="AI25" s="14">
        <v>0</v>
      </c>
      <c r="AJ25" s="14">
        <v>0</v>
      </c>
      <c r="AK25" s="14">
        <v>68013123</v>
      </c>
      <c r="AL25" s="14"/>
    </row>
    <row r="26" spans="1:38" s="15" customFormat="1" ht="12.75">
      <c r="A26" s="31" t="s">
        <v>98</v>
      </c>
      <c r="B26" s="65" t="s">
        <v>54</v>
      </c>
      <c r="C26" s="41" t="s">
        <v>55</v>
      </c>
      <c r="D26" s="82">
        <v>4028282844</v>
      </c>
      <c r="E26" s="83">
        <v>480112356</v>
      </c>
      <c r="F26" s="84">
        <f t="shared" si="0"/>
        <v>4508395200</v>
      </c>
      <c r="G26" s="82">
        <v>4028282844</v>
      </c>
      <c r="H26" s="83">
        <v>480112356</v>
      </c>
      <c r="I26" s="85">
        <f t="shared" si="1"/>
        <v>4508395200</v>
      </c>
      <c r="J26" s="82">
        <v>564569826</v>
      </c>
      <c r="K26" s="83">
        <v>38980166</v>
      </c>
      <c r="L26" s="83">
        <f t="shared" si="2"/>
        <v>603549992</v>
      </c>
      <c r="M26" s="42">
        <f t="shared" si="3"/>
        <v>0.13387246796820296</v>
      </c>
      <c r="N26" s="110">
        <v>901962203</v>
      </c>
      <c r="O26" s="111">
        <v>97310689</v>
      </c>
      <c r="P26" s="112">
        <f t="shared" si="4"/>
        <v>999272892</v>
      </c>
      <c r="Q26" s="42">
        <f t="shared" si="5"/>
        <v>0.22164713776644956</v>
      </c>
      <c r="R26" s="110">
        <v>696753896</v>
      </c>
      <c r="S26" s="112">
        <v>62086547</v>
      </c>
      <c r="T26" s="112">
        <f t="shared" si="6"/>
        <v>758840443</v>
      </c>
      <c r="U26" s="42">
        <f t="shared" si="7"/>
        <v>0.1683171969928457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2163285925</v>
      </c>
      <c r="AA26" s="83">
        <f t="shared" si="11"/>
        <v>198377402</v>
      </c>
      <c r="AB26" s="83">
        <f t="shared" si="12"/>
        <v>2361663327</v>
      </c>
      <c r="AC26" s="42">
        <f t="shared" si="13"/>
        <v>0.5238368027274982</v>
      </c>
      <c r="AD26" s="82">
        <v>492065315</v>
      </c>
      <c r="AE26" s="83">
        <v>68433378</v>
      </c>
      <c r="AF26" s="83">
        <f t="shared" si="14"/>
        <v>560498693</v>
      </c>
      <c r="AG26" s="42">
        <f t="shared" si="15"/>
        <v>0.48376211732344604</v>
      </c>
      <c r="AH26" s="42">
        <f t="shared" si="16"/>
        <v>0.3538665700331971</v>
      </c>
      <c r="AI26" s="14">
        <v>3820010391</v>
      </c>
      <c r="AJ26" s="14">
        <v>3534581518</v>
      </c>
      <c r="AK26" s="14">
        <v>1709896639</v>
      </c>
      <c r="AL26" s="14"/>
    </row>
    <row r="27" spans="1:38" s="15" customFormat="1" ht="12.75">
      <c r="A27" s="31" t="s">
        <v>98</v>
      </c>
      <c r="B27" s="65" t="s">
        <v>129</v>
      </c>
      <c r="C27" s="41" t="s">
        <v>130</v>
      </c>
      <c r="D27" s="82">
        <v>47990838</v>
      </c>
      <c r="E27" s="83">
        <v>24261107</v>
      </c>
      <c r="F27" s="84">
        <f t="shared" si="0"/>
        <v>72251945</v>
      </c>
      <c r="G27" s="82">
        <v>47990838</v>
      </c>
      <c r="H27" s="83">
        <v>24261107</v>
      </c>
      <c r="I27" s="85">
        <f t="shared" si="1"/>
        <v>72251945</v>
      </c>
      <c r="J27" s="82">
        <v>13194754</v>
      </c>
      <c r="K27" s="83">
        <v>246335</v>
      </c>
      <c r="L27" s="83">
        <f t="shared" si="2"/>
        <v>13441089</v>
      </c>
      <c r="M27" s="42">
        <f t="shared" si="3"/>
        <v>0.1860308258829572</v>
      </c>
      <c r="N27" s="110">
        <v>7661445</v>
      </c>
      <c r="O27" s="111">
        <v>1774492</v>
      </c>
      <c r="P27" s="112">
        <f t="shared" si="4"/>
        <v>9435937</v>
      </c>
      <c r="Q27" s="42">
        <f t="shared" si="5"/>
        <v>0.13059768840824978</v>
      </c>
      <c r="R27" s="110">
        <v>0</v>
      </c>
      <c r="S27" s="112">
        <v>1550962</v>
      </c>
      <c r="T27" s="112">
        <f t="shared" si="6"/>
        <v>1550962</v>
      </c>
      <c r="U27" s="42">
        <f t="shared" si="7"/>
        <v>0.021466024201839826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20856199</v>
      </c>
      <c r="AA27" s="83">
        <f t="shared" si="11"/>
        <v>3571789</v>
      </c>
      <c r="AB27" s="83">
        <f t="shared" si="12"/>
        <v>24427988</v>
      </c>
      <c r="AC27" s="42">
        <f t="shared" si="13"/>
        <v>0.33809453849304677</v>
      </c>
      <c r="AD27" s="82">
        <v>5939449</v>
      </c>
      <c r="AE27" s="83">
        <v>2175582</v>
      </c>
      <c r="AF27" s="83">
        <f t="shared" si="14"/>
        <v>8115031</v>
      </c>
      <c r="AG27" s="42">
        <f t="shared" si="15"/>
        <v>0</v>
      </c>
      <c r="AH27" s="42">
        <f t="shared" si="16"/>
        <v>-0.8088778711997526</v>
      </c>
      <c r="AI27" s="14">
        <v>0</v>
      </c>
      <c r="AJ27" s="14">
        <v>0</v>
      </c>
      <c r="AK27" s="14">
        <v>30946422</v>
      </c>
      <c r="AL27" s="14"/>
    </row>
    <row r="28" spans="1:38" s="15" customFormat="1" ht="12.75">
      <c r="A28" s="31" t="s">
        <v>98</v>
      </c>
      <c r="B28" s="65" t="s">
        <v>131</v>
      </c>
      <c r="C28" s="41" t="s">
        <v>132</v>
      </c>
      <c r="D28" s="82">
        <v>117993000</v>
      </c>
      <c r="E28" s="83">
        <v>24760150</v>
      </c>
      <c r="F28" s="84">
        <f t="shared" si="0"/>
        <v>142753150</v>
      </c>
      <c r="G28" s="82">
        <v>117993000</v>
      </c>
      <c r="H28" s="83">
        <v>24760150</v>
      </c>
      <c r="I28" s="85">
        <f t="shared" si="1"/>
        <v>142753150</v>
      </c>
      <c r="J28" s="82">
        <v>16543154</v>
      </c>
      <c r="K28" s="83">
        <v>6286408</v>
      </c>
      <c r="L28" s="83">
        <f t="shared" si="2"/>
        <v>22829562</v>
      </c>
      <c r="M28" s="42">
        <f t="shared" si="3"/>
        <v>0.15992335020278012</v>
      </c>
      <c r="N28" s="110">
        <v>23473184</v>
      </c>
      <c r="O28" s="111">
        <v>6828119</v>
      </c>
      <c r="P28" s="112">
        <f t="shared" si="4"/>
        <v>30301303</v>
      </c>
      <c r="Q28" s="42">
        <f t="shared" si="5"/>
        <v>0.2122636383155118</v>
      </c>
      <c r="R28" s="110">
        <v>23085814</v>
      </c>
      <c r="S28" s="112">
        <v>1173473</v>
      </c>
      <c r="T28" s="112">
        <f t="shared" si="6"/>
        <v>24259287</v>
      </c>
      <c r="U28" s="42">
        <f t="shared" si="7"/>
        <v>0.16993871588823084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63102152</v>
      </c>
      <c r="AA28" s="83">
        <f t="shared" si="11"/>
        <v>14288000</v>
      </c>
      <c r="AB28" s="83">
        <f t="shared" si="12"/>
        <v>77390152</v>
      </c>
      <c r="AC28" s="42">
        <f t="shared" si="13"/>
        <v>0.5421257044065227</v>
      </c>
      <c r="AD28" s="82">
        <v>12069556</v>
      </c>
      <c r="AE28" s="83">
        <v>4921645</v>
      </c>
      <c r="AF28" s="83">
        <f t="shared" si="14"/>
        <v>16991201</v>
      </c>
      <c r="AG28" s="42">
        <f t="shared" si="15"/>
        <v>0</v>
      </c>
      <c r="AH28" s="42">
        <f t="shared" si="16"/>
        <v>0.42775587199515797</v>
      </c>
      <c r="AI28" s="14">
        <v>0</v>
      </c>
      <c r="AJ28" s="14">
        <v>0</v>
      </c>
      <c r="AK28" s="14">
        <v>66873840</v>
      </c>
      <c r="AL28" s="14"/>
    </row>
    <row r="29" spans="1:38" s="15" customFormat="1" ht="12.75">
      <c r="A29" s="31" t="s">
        <v>98</v>
      </c>
      <c r="B29" s="65" t="s">
        <v>133</v>
      </c>
      <c r="C29" s="41" t="s">
        <v>134</v>
      </c>
      <c r="D29" s="82">
        <v>43010432</v>
      </c>
      <c r="E29" s="83">
        <v>9629000</v>
      </c>
      <c r="F29" s="84">
        <f t="shared" si="0"/>
        <v>52639432</v>
      </c>
      <c r="G29" s="82">
        <v>43010432</v>
      </c>
      <c r="H29" s="83">
        <v>9629000</v>
      </c>
      <c r="I29" s="85">
        <f t="shared" si="1"/>
        <v>52639432</v>
      </c>
      <c r="J29" s="82">
        <v>10899634</v>
      </c>
      <c r="K29" s="83">
        <v>850463</v>
      </c>
      <c r="L29" s="83">
        <f t="shared" si="2"/>
        <v>11750097</v>
      </c>
      <c r="M29" s="42">
        <f t="shared" si="3"/>
        <v>0.22321853700853003</v>
      </c>
      <c r="N29" s="110">
        <v>6076494</v>
      </c>
      <c r="O29" s="111">
        <v>3343689</v>
      </c>
      <c r="P29" s="112">
        <f t="shared" si="4"/>
        <v>9420183</v>
      </c>
      <c r="Q29" s="42">
        <f t="shared" si="5"/>
        <v>0.17895677521748335</v>
      </c>
      <c r="R29" s="110">
        <v>1838811</v>
      </c>
      <c r="S29" s="112">
        <v>75121</v>
      </c>
      <c r="T29" s="112">
        <f t="shared" si="6"/>
        <v>1913932</v>
      </c>
      <c r="U29" s="42">
        <f t="shared" si="7"/>
        <v>0.03635928290411644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18814939</v>
      </c>
      <c r="AA29" s="83">
        <f t="shared" si="11"/>
        <v>4269273</v>
      </c>
      <c r="AB29" s="83">
        <f t="shared" si="12"/>
        <v>23084212</v>
      </c>
      <c r="AC29" s="42">
        <f t="shared" si="13"/>
        <v>0.4385345951301298</v>
      </c>
      <c r="AD29" s="82">
        <v>5688417</v>
      </c>
      <c r="AE29" s="83">
        <v>445662</v>
      </c>
      <c r="AF29" s="83">
        <f t="shared" si="14"/>
        <v>6134079</v>
      </c>
      <c r="AG29" s="42">
        <f t="shared" si="15"/>
        <v>0</v>
      </c>
      <c r="AH29" s="42">
        <f t="shared" si="16"/>
        <v>-0.6879838032734824</v>
      </c>
      <c r="AI29" s="14">
        <v>0</v>
      </c>
      <c r="AJ29" s="14">
        <v>0</v>
      </c>
      <c r="AK29" s="14">
        <v>25392368</v>
      </c>
      <c r="AL29" s="14"/>
    </row>
    <row r="30" spans="1:38" s="15" customFormat="1" ht="12.75">
      <c r="A30" s="31" t="s">
        <v>117</v>
      </c>
      <c r="B30" s="65" t="s">
        <v>135</v>
      </c>
      <c r="C30" s="41" t="s">
        <v>136</v>
      </c>
      <c r="D30" s="82">
        <v>882388510</v>
      </c>
      <c r="E30" s="83">
        <v>324136374</v>
      </c>
      <c r="F30" s="84">
        <f t="shared" si="0"/>
        <v>1206524884</v>
      </c>
      <c r="G30" s="82">
        <v>882388510</v>
      </c>
      <c r="H30" s="83">
        <v>324136374</v>
      </c>
      <c r="I30" s="85">
        <f t="shared" si="1"/>
        <v>1206524884</v>
      </c>
      <c r="J30" s="82">
        <v>126038002</v>
      </c>
      <c r="K30" s="83">
        <v>49916450</v>
      </c>
      <c r="L30" s="83">
        <f t="shared" si="2"/>
        <v>175954452</v>
      </c>
      <c r="M30" s="42">
        <f t="shared" si="3"/>
        <v>0.14583574224897627</v>
      </c>
      <c r="N30" s="110">
        <v>150323241</v>
      </c>
      <c r="O30" s="111">
        <v>82476401</v>
      </c>
      <c r="P30" s="112">
        <f t="shared" si="4"/>
        <v>232799642</v>
      </c>
      <c r="Q30" s="42">
        <f t="shared" si="5"/>
        <v>0.19295055169371875</v>
      </c>
      <c r="R30" s="110">
        <v>149792317</v>
      </c>
      <c r="S30" s="112">
        <v>65333243</v>
      </c>
      <c r="T30" s="112">
        <f t="shared" si="6"/>
        <v>215125560</v>
      </c>
      <c r="U30" s="42">
        <f t="shared" si="7"/>
        <v>0.17830180119186004</v>
      </c>
      <c r="V30" s="110">
        <v>0</v>
      </c>
      <c r="W30" s="112">
        <v>0</v>
      </c>
      <c r="X30" s="112">
        <f t="shared" si="8"/>
        <v>0</v>
      </c>
      <c r="Y30" s="42">
        <f t="shared" si="9"/>
        <v>0</v>
      </c>
      <c r="Z30" s="82">
        <f t="shared" si="10"/>
        <v>426153560</v>
      </c>
      <c r="AA30" s="83">
        <f t="shared" si="11"/>
        <v>197726094</v>
      </c>
      <c r="AB30" s="83">
        <f t="shared" si="12"/>
        <v>623879654</v>
      </c>
      <c r="AC30" s="42">
        <f t="shared" si="13"/>
        <v>0.517088095134555</v>
      </c>
      <c r="AD30" s="82">
        <v>230027018</v>
      </c>
      <c r="AE30" s="83">
        <v>53289431</v>
      </c>
      <c r="AF30" s="83">
        <f t="shared" si="14"/>
        <v>283316449</v>
      </c>
      <c r="AG30" s="42">
        <f t="shared" si="15"/>
        <v>0.43564712864023397</v>
      </c>
      <c r="AH30" s="42">
        <f t="shared" si="16"/>
        <v>-0.24068806890912287</v>
      </c>
      <c r="AI30" s="14">
        <v>890217172</v>
      </c>
      <c r="AJ30" s="14">
        <v>1256533940</v>
      </c>
      <c r="AK30" s="14">
        <v>547405403</v>
      </c>
      <c r="AL30" s="14"/>
    </row>
    <row r="31" spans="1:38" s="61" customFormat="1" ht="12.75">
      <c r="A31" s="66"/>
      <c r="B31" s="67" t="s">
        <v>137</v>
      </c>
      <c r="C31" s="34"/>
      <c r="D31" s="86">
        <f>SUM(D22:D30)</f>
        <v>5582632846</v>
      </c>
      <c r="E31" s="87">
        <f>SUM(E22:E30)</f>
        <v>969189599</v>
      </c>
      <c r="F31" s="88">
        <f t="shared" si="0"/>
        <v>6551822445</v>
      </c>
      <c r="G31" s="86">
        <f>SUM(G22:G30)</f>
        <v>5578382706</v>
      </c>
      <c r="H31" s="87">
        <f>SUM(H22:H30)</f>
        <v>978280303</v>
      </c>
      <c r="I31" s="88">
        <f t="shared" si="1"/>
        <v>6556663009</v>
      </c>
      <c r="J31" s="86">
        <f>SUM(J22:J30)</f>
        <v>805677300</v>
      </c>
      <c r="K31" s="87">
        <f>SUM(K22:K30)</f>
        <v>117177284</v>
      </c>
      <c r="L31" s="87">
        <f t="shared" si="2"/>
        <v>922854584</v>
      </c>
      <c r="M31" s="46">
        <f t="shared" si="3"/>
        <v>0.1408546388042419</v>
      </c>
      <c r="N31" s="116">
        <f>SUM(N22:N30)</f>
        <v>1178159887</v>
      </c>
      <c r="O31" s="117">
        <f>SUM(O22:O30)</f>
        <v>222912450</v>
      </c>
      <c r="P31" s="118">
        <f t="shared" si="4"/>
        <v>1401072337</v>
      </c>
      <c r="Q31" s="46">
        <f t="shared" si="5"/>
        <v>0.2138446743270986</v>
      </c>
      <c r="R31" s="116">
        <f>SUM(R22:R30)</f>
        <v>938971337</v>
      </c>
      <c r="S31" s="118">
        <f>SUM(S22:S30)</f>
        <v>140545904</v>
      </c>
      <c r="T31" s="118">
        <f t="shared" si="6"/>
        <v>1079517241</v>
      </c>
      <c r="U31" s="46">
        <f t="shared" si="7"/>
        <v>0.16464430755678633</v>
      </c>
      <c r="V31" s="116">
        <f>SUM(V22:V30)</f>
        <v>0</v>
      </c>
      <c r="W31" s="118">
        <f>SUM(W22:W30)</f>
        <v>0</v>
      </c>
      <c r="X31" s="118">
        <f t="shared" si="8"/>
        <v>0</v>
      </c>
      <c r="Y31" s="46">
        <f t="shared" si="9"/>
        <v>0</v>
      </c>
      <c r="Z31" s="86">
        <f t="shared" si="10"/>
        <v>2922808524</v>
      </c>
      <c r="AA31" s="87">
        <f t="shared" si="11"/>
        <v>480635638</v>
      </c>
      <c r="AB31" s="87">
        <f t="shared" si="12"/>
        <v>3403444162</v>
      </c>
      <c r="AC31" s="46">
        <f t="shared" si="13"/>
        <v>0.5190817581029045</v>
      </c>
      <c r="AD31" s="86">
        <f>SUM(AD22:AD30)</f>
        <v>812452534</v>
      </c>
      <c r="AE31" s="87">
        <f>SUM(AE22:AE30)</f>
        <v>150768338</v>
      </c>
      <c r="AF31" s="87">
        <f t="shared" si="14"/>
        <v>963220872</v>
      </c>
      <c r="AG31" s="46">
        <f t="shared" si="15"/>
        <v>0.5299126992271785</v>
      </c>
      <c r="AH31" s="46">
        <f t="shared" si="16"/>
        <v>0.12073696945387624</v>
      </c>
      <c r="AI31" s="68">
        <f>SUM(AI22:AI30)</f>
        <v>4766307647</v>
      </c>
      <c r="AJ31" s="68">
        <f>SUM(AJ22:AJ30)</f>
        <v>5038339247</v>
      </c>
      <c r="AK31" s="68">
        <f>SUM(AK22:AK30)</f>
        <v>2669879950</v>
      </c>
      <c r="AL31" s="68"/>
    </row>
    <row r="32" spans="1:38" s="15" customFormat="1" ht="12.75">
      <c r="A32" s="31" t="s">
        <v>98</v>
      </c>
      <c r="B32" s="65" t="s">
        <v>138</v>
      </c>
      <c r="C32" s="41" t="s">
        <v>139</v>
      </c>
      <c r="D32" s="82">
        <v>128142312</v>
      </c>
      <c r="E32" s="83">
        <v>0</v>
      </c>
      <c r="F32" s="84">
        <f t="shared" si="0"/>
        <v>128142312</v>
      </c>
      <c r="G32" s="82">
        <v>128142312</v>
      </c>
      <c r="H32" s="83">
        <v>0</v>
      </c>
      <c r="I32" s="85">
        <f t="shared" si="1"/>
        <v>128142312</v>
      </c>
      <c r="J32" s="82">
        <v>25143327</v>
      </c>
      <c r="K32" s="83">
        <v>0</v>
      </c>
      <c r="L32" s="83">
        <f t="shared" si="2"/>
        <v>25143327</v>
      </c>
      <c r="M32" s="42">
        <f t="shared" si="3"/>
        <v>0.19621408891077288</v>
      </c>
      <c r="N32" s="110">
        <v>25143327</v>
      </c>
      <c r="O32" s="111">
        <v>0</v>
      </c>
      <c r="P32" s="112">
        <f t="shared" si="4"/>
        <v>25143327</v>
      </c>
      <c r="Q32" s="42">
        <f t="shared" si="5"/>
        <v>0.19621408891077288</v>
      </c>
      <c r="R32" s="110">
        <v>28942675</v>
      </c>
      <c r="S32" s="112">
        <v>0</v>
      </c>
      <c r="T32" s="112">
        <f t="shared" si="6"/>
        <v>28942675</v>
      </c>
      <c r="U32" s="42">
        <f t="shared" si="7"/>
        <v>0.22586353054095043</v>
      </c>
      <c r="V32" s="110">
        <v>0</v>
      </c>
      <c r="W32" s="112">
        <v>0</v>
      </c>
      <c r="X32" s="112">
        <f t="shared" si="8"/>
        <v>0</v>
      </c>
      <c r="Y32" s="42">
        <f t="shared" si="9"/>
        <v>0</v>
      </c>
      <c r="Z32" s="82">
        <f t="shared" si="10"/>
        <v>79229329</v>
      </c>
      <c r="AA32" s="83">
        <f t="shared" si="11"/>
        <v>0</v>
      </c>
      <c r="AB32" s="83">
        <f t="shared" si="12"/>
        <v>79229329</v>
      </c>
      <c r="AC32" s="42">
        <f t="shared" si="13"/>
        <v>0.6182917083624963</v>
      </c>
      <c r="AD32" s="82">
        <v>25641135</v>
      </c>
      <c r="AE32" s="83">
        <v>0</v>
      </c>
      <c r="AF32" s="83">
        <f t="shared" si="14"/>
        <v>25641135</v>
      </c>
      <c r="AG32" s="42">
        <f t="shared" si="15"/>
        <v>0.469187195972996</v>
      </c>
      <c r="AH32" s="42">
        <f t="shared" si="16"/>
        <v>0.12875951084068626</v>
      </c>
      <c r="AI32" s="14">
        <v>169120668</v>
      </c>
      <c r="AJ32" s="14">
        <v>169120668</v>
      </c>
      <c r="AK32" s="14">
        <v>79349252</v>
      </c>
      <c r="AL32" s="14"/>
    </row>
    <row r="33" spans="1:38" s="15" customFormat="1" ht="12.75">
      <c r="A33" s="31" t="s">
        <v>98</v>
      </c>
      <c r="B33" s="65" t="s">
        <v>140</v>
      </c>
      <c r="C33" s="41" t="s">
        <v>141</v>
      </c>
      <c r="D33" s="82">
        <v>39308146</v>
      </c>
      <c r="E33" s="83">
        <v>12707060</v>
      </c>
      <c r="F33" s="84">
        <f t="shared" si="0"/>
        <v>52015206</v>
      </c>
      <c r="G33" s="82">
        <v>39308146</v>
      </c>
      <c r="H33" s="83">
        <v>12707060</v>
      </c>
      <c r="I33" s="85">
        <f t="shared" si="1"/>
        <v>52015206</v>
      </c>
      <c r="J33" s="82">
        <v>8899057</v>
      </c>
      <c r="K33" s="83">
        <v>452730</v>
      </c>
      <c r="L33" s="83">
        <f t="shared" si="2"/>
        <v>9351787</v>
      </c>
      <c r="M33" s="42">
        <f t="shared" si="3"/>
        <v>0.17978948309846163</v>
      </c>
      <c r="N33" s="110">
        <v>10301054</v>
      </c>
      <c r="O33" s="111">
        <v>46673</v>
      </c>
      <c r="P33" s="112">
        <f t="shared" si="4"/>
        <v>10347727</v>
      </c>
      <c r="Q33" s="42">
        <f t="shared" si="5"/>
        <v>0.19893657635422995</v>
      </c>
      <c r="R33" s="110">
        <v>6888648</v>
      </c>
      <c r="S33" s="112">
        <v>154529</v>
      </c>
      <c r="T33" s="112">
        <f t="shared" si="6"/>
        <v>7043177</v>
      </c>
      <c r="U33" s="42">
        <f t="shared" si="7"/>
        <v>0.13540611566548444</v>
      </c>
      <c r="V33" s="110">
        <v>0</v>
      </c>
      <c r="W33" s="112">
        <v>0</v>
      </c>
      <c r="X33" s="112">
        <f t="shared" si="8"/>
        <v>0</v>
      </c>
      <c r="Y33" s="42">
        <f t="shared" si="9"/>
        <v>0</v>
      </c>
      <c r="Z33" s="82">
        <f t="shared" si="10"/>
        <v>26088759</v>
      </c>
      <c r="AA33" s="83">
        <f t="shared" si="11"/>
        <v>653932</v>
      </c>
      <c r="AB33" s="83">
        <f t="shared" si="12"/>
        <v>26742691</v>
      </c>
      <c r="AC33" s="42">
        <f t="shared" si="13"/>
        <v>0.514132175118176</v>
      </c>
      <c r="AD33" s="82">
        <v>25961316</v>
      </c>
      <c r="AE33" s="83">
        <v>147525</v>
      </c>
      <c r="AF33" s="83">
        <f t="shared" si="14"/>
        <v>26108841</v>
      </c>
      <c r="AG33" s="42">
        <f t="shared" si="15"/>
        <v>0.41193719615687124</v>
      </c>
      <c r="AH33" s="42">
        <f t="shared" si="16"/>
        <v>-0.730237853147139</v>
      </c>
      <c r="AI33" s="14">
        <v>108285730</v>
      </c>
      <c r="AJ33" s="14">
        <v>108285730</v>
      </c>
      <c r="AK33" s="14">
        <v>44606920</v>
      </c>
      <c r="AL33" s="14"/>
    </row>
    <row r="34" spans="1:38" s="15" customFormat="1" ht="12.75">
      <c r="A34" s="31" t="s">
        <v>98</v>
      </c>
      <c r="B34" s="65" t="s">
        <v>142</v>
      </c>
      <c r="C34" s="41" t="s">
        <v>143</v>
      </c>
      <c r="D34" s="82">
        <v>33754032</v>
      </c>
      <c r="E34" s="83">
        <v>7539044</v>
      </c>
      <c r="F34" s="84">
        <f t="shared" si="0"/>
        <v>41293076</v>
      </c>
      <c r="G34" s="82">
        <v>33754032</v>
      </c>
      <c r="H34" s="83">
        <v>7539044</v>
      </c>
      <c r="I34" s="85">
        <f t="shared" si="1"/>
        <v>41293076</v>
      </c>
      <c r="J34" s="82">
        <v>8902628</v>
      </c>
      <c r="K34" s="83">
        <v>275521</v>
      </c>
      <c r="L34" s="83">
        <f t="shared" si="2"/>
        <v>9178149</v>
      </c>
      <c r="M34" s="42">
        <f t="shared" si="3"/>
        <v>0.2222684742594618</v>
      </c>
      <c r="N34" s="110">
        <v>10264928</v>
      </c>
      <c r="O34" s="111">
        <v>826563</v>
      </c>
      <c r="P34" s="112">
        <f t="shared" si="4"/>
        <v>11091491</v>
      </c>
      <c r="Q34" s="42">
        <f t="shared" si="5"/>
        <v>0.26860413595732124</v>
      </c>
      <c r="R34" s="110">
        <v>10830874</v>
      </c>
      <c r="S34" s="112">
        <v>826563</v>
      </c>
      <c r="T34" s="112">
        <f t="shared" si="6"/>
        <v>11657437</v>
      </c>
      <c r="U34" s="42">
        <f t="shared" si="7"/>
        <v>0.28230972669606885</v>
      </c>
      <c r="V34" s="110">
        <v>0</v>
      </c>
      <c r="W34" s="112">
        <v>0</v>
      </c>
      <c r="X34" s="112">
        <f t="shared" si="8"/>
        <v>0</v>
      </c>
      <c r="Y34" s="42">
        <f t="shared" si="9"/>
        <v>0</v>
      </c>
      <c r="Z34" s="82">
        <f t="shared" si="10"/>
        <v>29998430</v>
      </c>
      <c r="AA34" s="83">
        <f t="shared" si="11"/>
        <v>1928647</v>
      </c>
      <c r="AB34" s="83">
        <f t="shared" si="12"/>
        <v>31927077</v>
      </c>
      <c r="AC34" s="42">
        <f t="shared" si="13"/>
        <v>0.7731823369128519</v>
      </c>
      <c r="AD34" s="82">
        <v>7303129</v>
      </c>
      <c r="AE34" s="83">
        <v>1159922</v>
      </c>
      <c r="AF34" s="83">
        <f t="shared" si="14"/>
        <v>8463051</v>
      </c>
      <c r="AG34" s="42">
        <f t="shared" si="15"/>
        <v>0</v>
      </c>
      <c r="AH34" s="42">
        <f t="shared" si="16"/>
        <v>0.37745087439506153</v>
      </c>
      <c r="AI34" s="14">
        <v>0</v>
      </c>
      <c r="AJ34" s="14">
        <v>0</v>
      </c>
      <c r="AK34" s="14">
        <v>50373155</v>
      </c>
      <c r="AL34" s="14"/>
    </row>
    <row r="35" spans="1:38" s="15" customFormat="1" ht="12.75">
      <c r="A35" s="31" t="s">
        <v>98</v>
      </c>
      <c r="B35" s="65" t="s">
        <v>144</v>
      </c>
      <c r="C35" s="41" t="s">
        <v>145</v>
      </c>
      <c r="D35" s="82">
        <v>398487755</v>
      </c>
      <c r="E35" s="83">
        <v>43285543</v>
      </c>
      <c r="F35" s="84">
        <f t="shared" si="0"/>
        <v>441773298</v>
      </c>
      <c r="G35" s="82">
        <v>398487755</v>
      </c>
      <c r="H35" s="83">
        <v>43285543</v>
      </c>
      <c r="I35" s="85">
        <f t="shared" si="1"/>
        <v>441773298</v>
      </c>
      <c r="J35" s="82">
        <v>101540680</v>
      </c>
      <c r="K35" s="83">
        <v>9749549</v>
      </c>
      <c r="L35" s="83">
        <f t="shared" si="2"/>
        <v>111290229</v>
      </c>
      <c r="M35" s="42">
        <f t="shared" si="3"/>
        <v>0.25191705678870613</v>
      </c>
      <c r="N35" s="110">
        <v>83768848</v>
      </c>
      <c r="O35" s="111">
        <v>613505</v>
      </c>
      <c r="P35" s="112">
        <f t="shared" si="4"/>
        <v>84382353</v>
      </c>
      <c r="Q35" s="42">
        <f t="shared" si="5"/>
        <v>0.1910082691326446</v>
      </c>
      <c r="R35" s="110">
        <v>51213635</v>
      </c>
      <c r="S35" s="112">
        <v>281323</v>
      </c>
      <c r="T35" s="112">
        <f t="shared" si="6"/>
        <v>51494958</v>
      </c>
      <c r="U35" s="42">
        <f t="shared" si="7"/>
        <v>0.11656421570323157</v>
      </c>
      <c r="V35" s="110">
        <v>0</v>
      </c>
      <c r="W35" s="112">
        <v>0</v>
      </c>
      <c r="X35" s="112">
        <f t="shared" si="8"/>
        <v>0</v>
      </c>
      <c r="Y35" s="42">
        <f t="shared" si="9"/>
        <v>0</v>
      </c>
      <c r="Z35" s="82">
        <f t="shared" si="10"/>
        <v>236523163</v>
      </c>
      <c r="AA35" s="83">
        <f t="shared" si="11"/>
        <v>10644377</v>
      </c>
      <c r="AB35" s="83">
        <f t="shared" si="12"/>
        <v>247167540</v>
      </c>
      <c r="AC35" s="42">
        <f t="shared" si="13"/>
        <v>0.5594895416245823</v>
      </c>
      <c r="AD35" s="82">
        <v>75898049</v>
      </c>
      <c r="AE35" s="83">
        <v>4711412</v>
      </c>
      <c r="AF35" s="83">
        <f t="shared" si="14"/>
        <v>80609461</v>
      </c>
      <c r="AG35" s="42">
        <f t="shared" si="15"/>
        <v>0.57827485841939</v>
      </c>
      <c r="AH35" s="42">
        <f t="shared" si="16"/>
        <v>-0.3611797255411495</v>
      </c>
      <c r="AI35" s="14">
        <v>403984203</v>
      </c>
      <c r="AJ35" s="14">
        <v>415117755</v>
      </c>
      <c r="AK35" s="14">
        <v>240052161</v>
      </c>
      <c r="AL35" s="14"/>
    </row>
    <row r="36" spans="1:38" s="15" customFormat="1" ht="12.75">
      <c r="A36" s="31" t="s">
        <v>98</v>
      </c>
      <c r="B36" s="65" t="s">
        <v>146</v>
      </c>
      <c r="C36" s="41" t="s">
        <v>147</v>
      </c>
      <c r="D36" s="82">
        <v>77931576</v>
      </c>
      <c r="E36" s="83">
        <v>22795705</v>
      </c>
      <c r="F36" s="84">
        <f t="shared" si="0"/>
        <v>100727281</v>
      </c>
      <c r="G36" s="82">
        <v>77931576</v>
      </c>
      <c r="H36" s="83">
        <v>22795705</v>
      </c>
      <c r="I36" s="85">
        <f t="shared" si="1"/>
        <v>100727281</v>
      </c>
      <c r="J36" s="82">
        <v>18776353</v>
      </c>
      <c r="K36" s="83">
        <v>13434709</v>
      </c>
      <c r="L36" s="83">
        <f t="shared" si="2"/>
        <v>32211062</v>
      </c>
      <c r="M36" s="42">
        <f t="shared" si="3"/>
        <v>0.31978488528842547</v>
      </c>
      <c r="N36" s="110">
        <v>40678611</v>
      </c>
      <c r="O36" s="111">
        <v>2268980</v>
      </c>
      <c r="P36" s="112">
        <f t="shared" si="4"/>
        <v>42947591</v>
      </c>
      <c r="Q36" s="42">
        <f t="shared" si="5"/>
        <v>0.4263749658843665</v>
      </c>
      <c r="R36" s="110">
        <v>81388974</v>
      </c>
      <c r="S36" s="112">
        <v>303530</v>
      </c>
      <c r="T36" s="112">
        <f t="shared" si="6"/>
        <v>81692504</v>
      </c>
      <c r="U36" s="42">
        <f t="shared" si="7"/>
        <v>0.8110265976503426</v>
      </c>
      <c r="V36" s="110">
        <v>0</v>
      </c>
      <c r="W36" s="112">
        <v>0</v>
      </c>
      <c r="X36" s="112">
        <f t="shared" si="8"/>
        <v>0</v>
      </c>
      <c r="Y36" s="42">
        <f t="shared" si="9"/>
        <v>0</v>
      </c>
      <c r="Z36" s="82">
        <f t="shared" si="10"/>
        <v>140843938</v>
      </c>
      <c r="AA36" s="83">
        <f t="shared" si="11"/>
        <v>16007219</v>
      </c>
      <c r="AB36" s="83">
        <f t="shared" si="12"/>
        <v>156851157</v>
      </c>
      <c r="AC36" s="42">
        <f t="shared" si="13"/>
        <v>1.5571864488231346</v>
      </c>
      <c r="AD36" s="82">
        <v>0</v>
      </c>
      <c r="AE36" s="83">
        <v>3064743</v>
      </c>
      <c r="AF36" s="83">
        <f t="shared" si="14"/>
        <v>3064743</v>
      </c>
      <c r="AG36" s="42">
        <f t="shared" si="15"/>
        <v>0.3215578775058954</v>
      </c>
      <c r="AH36" s="42">
        <f t="shared" si="16"/>
        <v>25.65558058212385</v>
      </c>
      <c r="AI36" s="14">
        <v>0</v>
      </c>
      <c r="AJ36" s="14">
        <v>106515820</v>
      </c>
      <c r="AK36" s="14">
        <v>34251001</v>
      </c>
      <c r="AL36" s="14"/>
    </row>
    <row r="37" spans="1:38" s="15" customFormat="1" ht="12.75">
      <c r="A37" s="31" t="s">
        <v>98</v>
      </c>
      <c r="B37" s="65" t="s">
        <v>148</v>
      </c>
      <c r="C37" s="41" t="s">
        <v>149</v>
      </c>
      <c r="D37" s="82">
        <v>77677054</v>
      </c>
      <c r="E37" s="83">
        <v>27850000</v>
      </c>
      <c r="F37" s="84">
        <f t="shared" si="0"/>
        <v>105527054</v>
      </c>
      <c r="G37" s="82">
        <v>77677054</v>
      </c>
      <c r="H37" s="83">
        <v>27850000</v>
      </c>
      <c r="I37" s="85">
        <f t="shared" si="1"/>
        <v>105527054</v>
      </c>
      <c r="J37" s="82">
        <v>11885895</v>
      </c>
      <c r="K37" s="83">
        <v>6024366</v>
      </c>
      <c r="L37" s="83">
        <f t="shared" si="2"/>
        <v>17910261</v>
      </c>
      <c r="M37" s="42">
        <f t="shared" si="3"/>
        <v>0.16972198427902668</v>
      </c>
      <c r="N37" s="110">
        <v>22501033</v>
      </c>
      <c r="O37" s="111">
        <v>8018085</v>
      </c>
      <c r="P37" s="112">
        <f t="shared" si="4"/>
        <v>30519118</v>
      </c>
      <c r="Q37" s="42">
        <f t="shared" si="5"/>
        <v>0.2892065763533965</v>
      </c>
      <c r="R37" s="110">
        <v>14473445</v>
      </c>
      <c r="S37" s="112">
        <v>2340775</v>
      </c>
      <c r="T37" s="112">
        <f t="shared" si="6"/>
        <v>16814220</v>
      </c>
      <c r="U37" s="42">
        <f t="shared" si="7"/>
        <v>0.15933563349546365</v>
      </c>
      <c r="V37" s="110">
        <v>0</v>
      </c>
      <c r="W37" s="112">
        <v>0</v>
      </c>
      <c r="X37" s="112">
        <f t="shared" si="8"/>
        <v>0</v>
      </c>
      <c r="Y37" s="42">
        <f t="shared" si="9"/>
        <v>0</v>
      </c>
      <c r="Z37" s="82">
        <f t="shared" si="10"/>
        <v>48860373</v>
      </c>
      <c r="AA37" s="83">
        <f t="shared" si="11"/>
        <v>16383226</v>
      </c>
      <c r="AB37" s="83">
        <f t="shared" si="12"/>
        <v>65243599</v>
      </c>
      <c r="AC37" s="42">
        <f t="shared" si="13"/>
        <v>0.6182641941278869</v>
      </c>
      <c r="AD37" s="82">
        <v>26968562</v>
      </c>
      <c r="AE37" s="83">
        <v>19244489</v>
      </c>
      <c r="AF37" s="83">
        <f t="shared" si="14"/>
        <v>46213051</v>
      </c>
      <c r="AG37" s="42">
        <f t="shared" si="15"/>
        <v>1.3038184783981979</v>
      </c>
      <c r="AH37" s="42">
        <f t="shared" si="16"/>
        <v>-0.6361586254064896</v>
      </c>
      <c r="AI37" s="14">
        <v>71425152</v>
      </c>
      <c r="AJ37" s="14">
        <v>71425152</v>
      </c>
      <c r="AK37" s="14">
        <v>93125433</v>
      </c>
      <c r="AL37" s="14"/>
    </row>
    <row r="38" spans="1:38" s="15" customFormat="1" ht="12.75">
      <c r="A38" s="31" t="s">
        <v>98</v>
      </c>
      <c r="B38" s="65" t="s">
        <v>150</v>
      </c>
      <c r="C38" s="41" t="s">
        <v>151</v>
      </c>
      <c r="D38" s="82">
        <v>47118038</v>
      </c>
      <c r="E38" s="83">
        <v>84202000</v>
      </c>
      <c r="F38" s="84">
        <f t="shared" si="0"/>
        <v>131320038</v>
      </c>
      <c r="G38" s="82">
        <v>47118038</v>
      </c>
      <c r="H38" s="83">
        <v>84202000</v>
      </c>
      <c r="I38" s="85">
        <f t="shared" si="1"/>
        <v>131320038</v>
      </c>
      <c r="J38" s="82">
        <v>11064390</v>
      </c>
      <c r="K38" s="83">
        <v>1917742</v>
      </c>
      <c r="L38" s="83">
        <f t="shared" si="2"/>
        <v>12982132</v>
      </c>
      <c r="M38" s="42">
        <f t="shared" si="3"/>
        <v>0.09885872862753817</v>
      </c>
      <c r="N38" s="110">
        <v>14754246</v>
      </c>
      <c r="O38" s="111">
        <v>20279898</v>
      </c>
      <c r="P38" s="112">
        <f t="shared" si="4"/>
        <v>35034144</v>
      </c>
      <c r="Q38" s="42">
        <f t="shared" si="5"/>
        <v>0.26678444914857546</v>
      </c>
      <c r="R38" s="110">
        <v>11586712</v>
      </c>
      <c r="S38" s="112">
        <v>3971429</v>
      </c>
      <c r="T38" s="112">
        <f t="shared" si="6"/>
        <v>15558141</v>
      </c>
      <c r="U38" s="42">
        <f t="shared" si="7"/>
        <v>0.11847499617689723</v>
      </c>
      <c r="V38" s="110">
        <v>0</v>
      </c>
      <c r="W38" s="112">
        <v>0</v>
      </c>
      <c r="X38" s="112">
        <f t="shared" si="8"/>
        <v>0</v>
      </c>
      <c r="Y38" s="42">
        <f t="shared" si="9"/>
        <v>0</v>
      </c>
      <c r="Z38" s="82">
        <f t="shared" si="10"/>
        <v>37405348</v>
      </c>
      <c r="AA38" s="83">
        <f t="shared" si="11"/>
        <v>26169069</v>
      </c>
      <c r="AB38" s="83">
        <f t="shared" si="12"/>
        <v>63574417</v>
      </c>
      <c r="AC38" s="42">
        <f t="shared" si="13"/>
        <v>0.4841181739530109</v>
      </c>
      <c r="AD38" s="82">
        <v>3077894</v>
      </c>
      <c r="AE38" s="83">
        <v>177740</v>
      </c>
      <c r="AF38" s="83">
        <f t="shared" si="14"/>
        <v>3255634</v>
      </c>
      <c r="AG38" s="42">
        <f t="shared" si="15"/>
        <v>0</v>
      </c>
      <c r="AH38" s="42">
        <f t="shared" si="16"/>
        <v>3.778836011664702</v>
      </c>
      <c r="AI38" s="14">
        <v>0</v>
      </c>
      <c r="AJ38" s="14">
        <v>0</v>
      </c>
      <c r="AK38" s="14">
        <v>13294056</v>
      </c>
      <c r="AL38" s="14"/>
    </row>
    <row r="39" spans="1:38" s="15" customFormat="1" ht="12.75">
      <c r="A39" s="31" t="s">
        <v>98</v>
      </c>
      <c r="B39" s="65" t="s">
        <v>152</v>
      </c>
      <c r="C39" s="41" t="s">
        <v>153</v>
      </c>
      <c r="D39" s="82">
        <v>75658448</v>
      </c>
      <c r="E39" s="83">
        <v>18521000</v>
      </c>
      <c r="F39" s="84">
        <f t="shared" si="0"/>
        <v>94179448</v>
      </c>
      <c r="G39" s="82">
        <v>75658448</v>
      </c>
      <c r="H39" s="83">
        <v>18521000</v>
      </c>
      <c r="I39" s="85">
        <f t="shared" si="1"/>
        <v>94179448</v>
      </c>
      <c r="J39" s="82">
        <v>34653091</v>
      </c>
      <c r="K39" s="83">
        <v>1033639</v>
      </c>
      <c r="L39" s="83">
        <f t="shared" si="2"/>
        <v>35686730</v>
      </c>
      <c r="M39" s="42">
        <f t="shared" si="3"/>
        <v>0.37892269234791015</v>
      </c>
      <c r="N39" s="110">
        <v>14652453</v>
      </c>
      <c r="O39" s="111">
        <v>719065</v>
      </c>
      <c r="P39" s="112">
        <f t="shared" si="4"/>
        <v>15371518</v>
      </c>
      <c r="Q39" s="42">
        <f t="shared" si="5"/>
        <v>0.163215205933252</v>
      </c>
      <c r="R39" s="110">
        <v>5573970</v>
      </c>
      <c r="S39" s="112">
        <v>0</v>
      </c>
      <c r="T39" s="112">
        <f t="shared" si="6"/>
        <v>5573970</v>
      </c>
      <c r="U39" s="42">
        <f t="shared" si="7"/>
        <v>0.05918456859080338</v>
      </c>
      <c r="V39" s="110">
        <v>0</v>
      </c>
      <c r="W39" s="112">
        <v>0</v>
      </c>
      <c r="X39" s="112">
        <f t="shared" si="8"/>
        <v>0</v>
      </c>
      <c r="Y39" s="42">
        <f t="shared" si="9"/>
        <v>0</v>
      </c>
      <c r="Z39" s="82">
        <f t="shared" si="10"/>
        <v>54879514</v>
      </c>
      <c r="AA39" s="83">
        <f t="shared" si="11"/>
        <v>1752704</v>
      </c>
      <c r="AB39" s="83">
        <f t="shared" si="12"/>
        <v>56632218</v>
      </c>
      <c r="AC39" s="42">
        <f t="shared" si="13"/>
        <v>0.6013224668719656</v>
      </c>
      <c r="AD39" s="82">
        <v>15622540</v>
      </c>
      <c r="AE39" s="83">
        <v>3463602</v>
      </c>
      <c r="AF39" s="83">
        <f t="shared" si="14"/>
        <v>19086142</v>
      </c>
      <c r="AG39" s="42">
        <f t="shared" si="15"/>
        <v>1.3083435707326756</v>
      </c>
      <c r="AH39" s="42">
        <f t="shared" si="16"/>
        <v>-0.7079572183838934</v>
      </c>
      <c r="AI39" s="14">
        <v>64806498</v>
      </c>
      <c r="AJ39" s="14">
        <v>64806498</v>
      </c>
      <c r="AK39" s="14">
        <v>84789165</v>
      </c>
      <c r="AL39" s="14"/>
    </row>
    <row r="40" spans="1:38" s="15" customFormat="1" ht="12.75">
      <c r="A40" s="31" t="s">
        <v>117</v>
      </c>
      <c r="B40" s="65" t="s">
        <v>154</v>
      </c>
      <c r="C40" s="41" t="s">
        <v>155</v>
      </c>
      <c r="D40" s="82">
        <v>332884730</v>
      </c>
      <c r="E40" s="83">
        <v>288559996</v>
      </c>
      <c r="F40" s="84">
        <f t="shared" si="0"/>
        <v>621444726</v>
      </c>
      <c r="G40" s="82">
        <v>332884730</v>
      </c>
      <c r="H40" s="83">
        <v>288559996</v>
      </c>
      <c r="I40" s="85">
        <f t="shared" si="1"/>
        <v>621444726</v>
      </c>
      <c r="J40" s="82">
        <v>56294044</v>
      </c>
      <c r="K40" s="83">
        <v>206064</v>
      </c>
      <c r="L40" s="83">
        <f t="shared" si="2"/>
        <v>56500108</v>
      </c>
      <c r="M40" s="42">
        <f t="shared" si="3"/>
        <v>0.09091735054808399</v>
      </c>
      <c r="N40" s="110">
        <v>51033056</v>
      </c>
      <c r="O40" s="111">
        <v>433510</v>
      </c>
      <c r="P40" s="112">
        <f t="shared" si="4"/>
        <v>51466566</v>
      </c>
      <c r="Q40" s="42">
        <f t="shared" si="5"/>
        <v>0.08281760846418383</v>
      </c>
      <c r="R40" s="110">
        <v>33497616</v>
      </c>
      <c r="S40" s="112">
        <v>2801729</v>
      </c>
      <c r="T40" s="112">
        <f t="shared" si="6"/>
        <v>36299345</v>
      </c>
      <c r="U40" s="42">
        <f t="shared" si="7"/>
        <v>0.05841122063042498</v>
      </c>
      <c r="V40" s="110">
        <v>0</v>
      </c>
      <c r="W40" s="112">
        <v>0</v>
      </c>
      <c r="X40" s="112">
        <f t="shared" si="8"/>
        <v>0</v>
      </c>
      <c r="Y40" s="42">
        <f t="shared" si="9"/>
        <v>0</v>
      </c>
      <c r="Z40" s="82">
        <f t="shared" si="10"/>
        <v>140824716</v>
      </c>
      <c r="AA40" s="83">
        <f t="shared" si="11"/>
        <v>3441303</v>
      </c>
      <c r="AB40" s="83">
        <f t="shared" si="12"/>
        <v>144266019</v>
      </c>
      <c r="AC40" s="42">
        <f t="shared" si="13"/>
        <v>0.2321461796426928</v>
      </c>
      <c r="AD40" s="82">
        <v>59537570</v>
      </c>
      <c r="AE40" s="83">
        <v>2801729</v>
      </c>
      <c r="AF40" s="83">
        <f t="shared" si="14"/>
        <v>62339299</v>
      </c>
      <c r="AG40" s="42">
        <f t="shared" si="15"/>
        <v>0.23903024050109098</v>
      </c>
      <c r="AH40" s="42">
        <f t="shared" si="16"/>
        <v>-0.41771329510779387</v>
      </c>
      <c r="AI40" s="14">
        <v>572761144</v>
      </c>
      <c r="AJ40" s="14">
        <v>572761144</v>
      </c>
      <c r="AK40" s="14">
        <v>136907234</v>
      </c>
      <c r="AL40" s="14"/>
    </row>
    <row r="41" spans="1:38" s="61" customFormat="1" ht="12.75">
      <c r="A41" s="66"/>
      <c r="B41" s="67" t="s">
        <v>156</v>
      </c>
      <c r="C41" s="34"/>
      <c r="D41" s="86">
        <f>SUM(D32:D40)</f>
        <v>1210962091</v>
      </c>
      <c r="E41" s="87">
        <f>SUM(E32:E40)</f>
        <v>505460348</v>
      </c>
      <c r="F41" s="88">
        <f t="shared" si="0"/>
        <v>1716422439</v>
      </c>
      <c r="G41" s="86">
        <f>SUM(G32:G40)</f>
        <v>1210962091</v>
      </c>
      <c r="H41" s="87">
        <f>SUM(H32:H40)</f>
        <v>505460348</v>
      </c>
      <c r="I41" s="88">
        <f t="shared" si="1"/>
        <v>1716422439</v>
      </c>
      <c r="J41" s="86">
        <f>SUM(J32:J40)</f>
        <v>277159465</v>
      </c>
      <c r="K41" s="87">
        <f>SUM(K32:K40)</f>
        <v>33094320</v>
      </c>
      <c r="L41" s="87">
        <f t="shared" si="2"/>
        <v>310253785</v>
      </c>
      <c r="M41" s="46">
        <f t="shared" si="3"/>
        <v>0.1807560760978842</v>
      </c>
      <c r="N41" s="116">
        <f>SUM(N32:N40)</f>
        <v>273097556</v>
      </c>
      <c r="O41" s="117">
        <f>SUM(O32:O40)</f>
        <v>33206279</v>
      </c>
      <c r="P41" s="118">
        <f t="shared" si="4"/>
        <v>306303835</v>
      </c>
      <c r="Q41" s="46">
        <f t="shared" si="5"/>
        <v>0.17845480695210136</v>
      </c>
      <c r="R41" s="116">
        <f>SUM(R32:R40)</f>
        <v>244396549</v>
      </c>
      <c r="S41" s="118">
        <f>SUM(S32:S40)</f>
        <v>10679878</v>
      </c>
      <c r="T41" s="118">
        <f t="shared" si="6"/>
        <v>255076427</v>
      </c>
      <c r="U41" s="46">
        <f t="shared" si="7"/>
        <v>0.1486093523390485</v>
      </c>
      <c r="V41" s="116">
        <f>SUM(V32:V40)</f>
        <v>0</v>
      </c>
      <c r="W41" s="118">
        <f>SUM(W32:W40)</f>
        <v>0</v>
      </c>
      <c r="X41" s="118">
        <f t="shared" si="8"/>
        <v>0</v>
      </c>
      <c r="Y41" s="46">
        <f t="shared" si="9"/>
        <v>0</v>
      </c>
      <c r="Z41" s="86">
        <f t="shared" si="10"/>
        <v>794653570</v>
      </c>
      <c r="AA41" s="87">
        <f t="shared" si="11"/>
        <v>76980477</v>
      </c>
      <c r="AB41" s="87">
        <f t="shared" si="12"/>
        <v>871634047</v>
      </c>
      <c r="AC41" s="46">
        <f t="shared" si="13"/>
        <v>0.5078202353890341</v>
      </c>
      <c r="AD41" s="86">
        <f>SUM(AD32:AD40)</f>
        <v>240010195</v>
      </c>
      <c r="AE41" s="87">
        <f>SUM(AE32:AE40)</f>
        <v>34771162</v>
      </c>
      <c r="AF41" s="87">
        <f t="shared" si="14"/>
        <v>274781357</v>
      </c>
      <c r="AG41" s="46">
        <f t="shared" si="15"/>
        <v>0.5150739387083888</v>
      </c>
      <c r="AH41" s="46">
        <f t="shared" si="16"/>
        <v>-0.07171130609126442</v>
      </c>
      <c r="AI41" s="68">
        <f>SUM(AI32:AI40)</f>
        <v>1390383395</v>
      </c>
      <c r="AJ41" s="68">
        <f>SUM(AJ32:AJ40)</f>
        <v>1508032767</v>
      </c>
      <c r="AK41" s="68">
        <f>SUM(AK32:AK40)</f>
        <v>776748377</v>
      </c>
      <c r="AL41" s="68"/>
    </row>
    <row r="42" spans="1:38" s="15" customFormat="1" ht="12.75">
      <c r="A42" s="31" t="s">
        <v>98</v>
      </c>
      <c r="B42" s="65" t="s">
        <v>157</v>
      </c>
      <c r="C42" s="41" t="s">
        <v>158</v>
      </c>
      <c r="D42" s="82">
        <v>116531948</v>
      </c>
      <c r="E42" s="83">
        <v>29754168</v>
      </c>
      <c r="F42" s="84">
        <f aca="true" t="shared" si="17" ref="F42:F61">$D42+$E42</f>
        <v>146286116</v>
      </c>
      <c r="G42" s="82">
        <v>124778008</v>
      </c>
      <c r="H42" s="83">
        <v>80871304</v>
      </c>
      <c r="I42" s="85">
        <f aca="true" t="shared" si="18" ref="I42:I61">$G42+$H42</f>
        <v>205649312</v>
      </c>
      <c r="J42" s="82">
        <v>25293936</v>
      </c>
      <c r="K42" s="83">
        <v>10192152</v>
      </c>
      <c r="L42" s="83">
        <f aca="true" t="shared" si="19" ref="L42:L61">$J42+$K42</f>
        <v>35486088</v>
      </c>
      <c r="M42" s="42">
        <f aca="true" t="shared" si="20" ref="M42:M61">IF($F42=0,0,$L42/$F42)</f>
        <v>0.24258001354004094</v>
      </c>
      <c r="N42" s="110">
        <v>20809374</v>
      </c>
      <c r="O42" s="111">
        <v>13958386</v>
      </c>
      <c r="P42" s="112">
        <f aca="true" t="shared" si="21" ref="P42:P61">$N42+$O42</f>
        <v>34767760</v>
      </c>
      <c r="Q42" s="42">
        <f aca="true" t="shared" si="22" ref="Q42:Q61">IF($F42=0,0,$P42/$F42)</f>
        <v>0.2376695817120471</v>
      </c>
      <c r="R42" s="110">
        <v>22403807</v>
      </c>
      <c r="S42" s="112">
        <v>9227062</v>
      </c>
      <c r="T42" s="112">
        <f aca="true" t="shared" si="23" ref="T42:T61">$R42+$S42</f>
        <v>31630869</v>
      </c>
      <c r="U42" s="42">
        <f aca="true" t="shared" si="24" ref="U42:U61">IF($I42=0,0,$T42/$I42)</f>
        <v>0.15380974870462974</v>
      </c>
      <c r="V42" s="110">
        <v>0</v>
      </c>
      <c r="W42" s="112">
        <v>0</v>
      </c>
      <c r="X42" s="112">
        <f aca="true" t="shared" si="25" ref="X42:X61">$V42+$W42</f>
        <v>0</v>
      </c>
      <c r="Y42" s="42">
        <f aca="true" t="shared" si="26" ref="Y42:Y61">IF($I42=0,0,$X42/$I42)</f>
        <v>0</v>
      </c>
      <c r="Z42" s="82">
        <f aca="true" t="shared" si="27" ref="Z42:Z61">($J42+$N42)+$R42</f>
        <v>68507117</v>
      </c>
      <c r="AA42" s="83">
        <f aca="true" t="shared" si="28" ref="AA42:AA61">($K42+$O42)+$S42</f>
        <v>33377600</v>
      </c>
      <c r="AB42" s="83">
        <f aca="true" t="shared" si="29" ref="AB42:AB61">$Z42+$AA42</f>
        <v>101884717</v>
      </c>
      <c r="AC42" s="42">
        <f aca="true" t="shared" si="30" ref="AC42:AC61">IF($I42=0,0,$AB42/$I42)</f>
        <v>0.49542940848739625</v>
      </c>
      <c r="AD42" s="82">
        <v>19032918</v>
      </c>
      <c r="AE42" s="83">
        <v>5462501</v>
      </c>
      <c r="AF42" s="83">
        <f aca="true" t="shared" si="31" ref="AF42:AF61">$AD42+$AE42</f>
        <v>24495419</v>
      </c>
      <c r="AG42" s="42">
        <f aca="true" t="shared" si="32" ref="AG42:AG61">IF($AJ42=0,0,$AK42/$AJ42)</f>
        <v>0.7193722784384008</v>
      </c>
      <c r="AH42" s="42">
        <f aca="true" t="shared" si="33" ref="AH42:AH61">IF($AF42=0,0,$T42/$AF42-1)</f>
        <v>0.291297323797564</v>
      </c>
      <c r="AI42" s="14">
        <v>123555673</v>
      </c>
      <c r="AJ42" s="14">
        <v>123555673</v>
      </c>
      <c r="AK42" s="14">
        <v>88882526</v>
      </c>
      <c r="AL42" s="14"/>
    </row>
    <row r="43" spans="1:38" s="15" customFormat="1" ht="12.75">
      <c r="A43" s="31" t="s">
        <v>98</v>
      </c>
      <c r="B43" s="65" t="s">
        <v>159</v>
      </c>
      <c r="C43" s="41" t="s">
        <v>160</v>
      </c>
      <c r="D43" s="82">
        <v>117822424</v>
      </c>
      <c r="E43" s="83">
        <v>60624230</v>
      </c>
      <c r="F43" s="84">
        <f t="shared" si="17"/>
        <v>178446654</v>
      </c>
      <c r="G43" s="82">
        <v>117822424</v>
      </c>
      <c r="H43" s="83">
        <v>60624230</v>
      </c>
      <c r="I43" s="85">
        <f t="shared" si="18"/>
        <v>178446654</v>
      </c>
      <c r="J43" s="82">
        <v>20582056</v>
      </c>
      <c r="K43" s="83">
        <v>16479578</v>
      </c>
      <c r="L43" s="83">
        <f t="shared" si="19"/>
        <v>37061634</v>
      </c>
      <c r="M43" s="42">
        <f t="shared" si="20"/>
        <v>0.20769027140178262</v>
      </c>
      <c r="N43" s="110">
        <v>23797577</v>
      </c>
      <c r="O43" s="111">
        <v>20667155</v>
      </c>
      <c r="P43" s="112">
        <f t="shared" si="21"/>
        <v>44464732</v>
      </c>
      <c r="Q43" s="42">
        <f t="shared" si="22"/>
        <v>0.24917660826523538</v>
      </c>
      <c r="R43" s="110">
        <v>21122031</v>
      </c>
      <c r="S43" s="112">
        <v>8657545</v>
      </c>
      <c r="T43" s="112">
        <f t="shared" si="23"/>
        <v>29779576</v>
      </c>
      <c r="U43" s="42">
        <f t="shared" si="24"/>
        <v>0.16688223249061312</v>
      </c>
      <c r="V43" s="110">
        <v>0</v>
      </c>
      <c r="W43" s="112">
        <v>0</v>
      </c>
      <c r="X43" s="112">
        <f t="shared" si="25"/>
        <v>0</v>
      </c>
      <c r="Y43" s="42">
        <f t="shared" si="26"/>
        <v>0</v>
      </c>
      <c r="Z43" s="82">
        <f t="shared" si="27"/>
        <v>65501664</v>
      </c>
      <c r="AA43" s="83">
        <f t="shared" si="28"/>
        <v>45804278</v>
      </c>
      <c r="AB43" s="83">
        <f t="shared" si="29"/>
        <v>111305942</v>
      </c>
      <c r="AC43" s="42">
        <f t="shared" si="30"/>
        <v>0.6237491121576312</v>
      </c>
      <c r="AD43" s="82">
        <v>15576972</v>
      </c>
      <c r="AE43" s="83">
        <v>14430049</v>
      </c>
      <c r="AF43" s="83">
        <f t="shared" si="31"/>
        <v>30007021</v>
      </c>
      <c r="AG43" s="42">
        <f t="shared" si="32"/>
        <v>0.4884746671841579</v>
      </c>
      <c r="AH43" s="42">
        <f t="shared" si="33"/>
        <v>-0.007579726091437089</v>
      </c>
      <c r="AI43" s="14">
        <v>159339480</v>
      </c>
      <c r="AJ43" s="14">
        <v>182655593</v>
      </c>
      <c r="AK43" s="14">
        <v>89222630</v>
      </c>
      <c r="AL43" s="14"/>
    </row>
    <row r="44" spans="1:38" s="15" customFormat="1" ht="12.75">
      <c r="A44" s="31" t="s">
        <v>98</v>
      </c>
      <c r="B44" s="65" t="s">
        <v>161</v>
      </c>
      <c r="C44" s="41" t="s">
        <v>162</v>
      </c>
      <c r="D44" s="82">
        <v>89208434</v>
      </c>
      <c r="E44" s="83">
        <v>27190256</v>
      </c>
      <c r="F44" s="84">
        <f t="shared" si="17"/>
        <v>116398690</v>
      </c>
      <c r="G44" s="82">
        <v>89208434</v>
      </c>
      <c r="H44" s="83">
        <v>27190256</v>
      </c>
      <c r="I44" s="85">
        <f t="shared" si="18"/>
        <v>116398690</v>
      </c>
      <c r="J44" s="82">
        <v>28285560</v>
      </c>
      <c r="K44" s="83">
        <v>5973168</v>
      </c>
      <c r="L44" s="83">
        <f t="shared" si="19"/>
        <v>34258728</v>
      </c>
      <c r="M44" s="42">
        <f t="shared" si="20"/>
        <v>0.2943222814621024</v>
      </c>
      <c r="N44" s="110">
        <v>31697203</v>
      </c>
      <c r="O44" s="111">
        <v>5536507</v>
      </c>
      <c r="P44" s="112">
        <f t="shared" si="21"/>
        <v>37233710</v>
      </c>
      <c r="Q44" s="42">
        <f t="shared" si="22"/>
        <v>0.31988083371041376</v>
      </c>
      <c r="R44" s="110">
        <v>26195005</v>
      </c>
      <c r="S44" s="112">
        <v>3179368</v>
      </c>
      <c r="T44" s="112">
        <f t="shared" si="23"/>
        <v>29374373</v>
      </c>
      <c r="U44" s="42">
        <f t="shared" si="24"/>
        <v>0.2523599964913694</v>
      </c>
      <c r="V44" s="110">
        <v>0</v>
      </c>
      <c r="W44" s="112">
        <v>0</v>
      </c>
      <c r="X44" s="112">
        <f t="shared" si="25"/>
        <v>0</v>
      </c>
      <c r="Y44" s="42">
        <f t="shared" si="26"/>
        <v>0</v>
      </c>
      <c r="Z44" s="82">
        <f t="shared" si="27"/>
        <v>86177768</v>
      </c>
      <c r="AA44" s="83">
        <f t="shared" si="28"/>
        <v>14689043</v>
      </c>
      <c r="AB44" s="83">
        <f t="shared" si="29"/>
        <v>100866811</v>
      </c>
      <c r="AC44" s="42">
        <f t="shared" si="30"/>
        <v>0.8665631116638856</v>
      </c>
      <c r="AD44" s="82">
        <v>19711296</v>
      </c>
      <c r="AE44" s="83">
        <v>1663667</v>
      </c>
      <c r="AF44" s="83">
        <f t="shared" si="31"/>
        <v>21374963</v>
      </c>
      <c r="AG44" s="42">
        <f t="shared" si="32"/>
        <v>4.0187523687934945</v>
      </c>
      <c r="AH44" s="42">
        <f t="shared" si="33"/>
        <v>0.3742420513195741</v>
      </c>
      <c r="AI44" s="14">
        <v>18759550</v>
      </c>
      <c r="AJ44" s="14">
        <v>18759550</v>
      </c>
      <c r="AK44" s="14">
        <v>75389986</v>
      </c>
      <c r="AL44" s="14"/>
    </row>
    <row r="45" spans="1:38" s="15" customFormat="1" ht="12.75">
      <c r="A45" s="31" t="s">
        <v>98</v>
      </c>
      <c r="B45" s="65" t="s">
        <v>163</v>
      </c>
      <c r="C45" s="41" t="s">
        <v>164</v>
      </c>
      <c r="D45" s="82">
        <v>58835239</v>
      </c>
      <c r="E45" s="83">
        <v>22088000</v>
      </c>
      <c r="F45" s="84">
        <f t="shared" si="17"/>
        <v>80923239</v>
      </c>
      <c r="G45" s="82">
        <v>58835239</v>
      </c>
      <c r="H45" s="83">
        <v>22088000</v>
      </c>
      <c r="I45" s="85">
        <f t="shared" si="18"/>
        <v>80923239</v>
      </c>
      <c r="J45" s="82">
        <v>18343165</v>
      </c>
      <c r="K45" s="83">
        <v>4430342</v>
      </c>
      <c r="L45" s="83">
        <f t="shared" si="19"/>
        <v>22773507</v>
      </c>
      <c r="M45" s="42">
        <f t="shared" si="20"/>
        <v>0.28142110080393595</v>
      </c>
      <c r="N45" s="110">
        <v>17796187</v>
      </c>
      <c r="O45" s="111">
        <v>3801606</v>
      </c>
      <c r="P45" s="112">
        <f t="shared" si="21"/>
        <v>21597793</v>
      </c>
      <c r="Q45" s="42">
        <f t="shared" si="22"/>
        <v>0.26689234473177725</v>
      </c>
      <c r="R45" s="110">
        <v>21083369</v>
      </c>
      <c r="S45" s="112">
        <v>7104911</v>
      </c>
      <c r="T45" s="112">
        <f t="shared" si="23"/>
        <v>28188280</v>
      </c>
      <c r="U45" s="42">
        <f t="shared" si="24"/>
        <v>0.3483335608946646</v>
      </c>
      <c r="V45" s="110">
        <v>0</v>
      </c>
      <c r="W45" s="112">
        <v>0</v>
      </c>
      <c r="X45" s="112">
        <f t="shared" si="25"/>
        <v>0</v>
      </c>
      <c r="Y45" s="42">
        <f t="shared" si="26"/>
        <v>0</v>
      </c>
      <c r="Z45" s="82">
        <f t="shared" si="27"/>
        <v>57222721</v>
      </c>
      <c r="AA45" s="83">
        <f t="shared" si="28"/>
        <v>15336859</v>
      </c>
      <c r="AB45" s="83">
        <f t="shared" si="29"/>
        <v>72559580</v>
      </c>
      <c r="AC45" s="42">
        <f t="shared" si="30"/>
        <v>0.8966470064303778</v>
      </c>
      <c r="AD45" s="82">
        <v>13556847</v>
      </c>
      <c r="AE45" s="83">
        <v>100463</v>
      </c>
      <c r="AF45" s="83">
        <f t="shared" si="31"/>
        <v>13657310</v>
      </c>
      <c r="AG45" s="42">
        <f t="shared" si="32"/>
        <v>0.9434077776305454</v>
      </c>
      <c r="AH45" s="42">
        <f t="shared" si="33"/>
        <v>1.0639701376039645</v>
      </c>
      <c r="AI45" s="14">
        <v>65565264</v>
      </c>
      <c r="AJ45" s="14">
        <v>65565264</v>
      </c>
      <c r="AK45" s="14">
        <v>61854780</v>
      </c>
      <c r="AL45" s="14"/>
    </row>
    <row r="46" spans="1:38" s="15" customFormat="1" ht="12.75">
      <c r="A46" s="31" t="s">
        <v>117</v>
      </c>
      <c r="B46" s="65" t="s">
        <v>165</v>
      </c>
      <c r="C46" s="41" t="s">
        <v>166</v>
      </c>
      <c r="D46" s="82">
        <v>314353180</v>
      </c>
      <c r="E46" s="83">
        <v>166991496</v>
      </c>
      <c r="F46" s="84">
        <f t="shared" si="17"/>
        <v>481344676</v>
      </c>
      <c r="G46" s="82">
        <v>314353180</v>
      </c>
      <c r="H46" s="83">
        <v>166991496</v>
      </c>
      <c r="I46" s="85">
        <f t="shared" si="18"/>
        <v>481344676</v>
      </c>
      <c r="J46" s="82">
        <v>54660144</v>
      </c>
      <c r="K46" s="83">
        <v>8814766</v>
      </c>
      <c r="L46" s="83">
        <f t="shared" si="19"/>
        <v>63474910</v>
      </c>
      <c r="M46" s="42">
        <f t="shared" si="20"/>
        <v>0.1318699741887246</v>
      </c>
      <c r="N46" s="110">
        <v>50643741</v>
      </c>
      <c r="O46" s="111">
        <v>30103981</v>
      </c>
      <c r="P46" s="112">
        <f t="shared" si="21"/>
        <v>80747722</v>
      </c>
      <c r="Q46" s="42">
        <f t="shared" si="22"/>
        <v>0.1677544720573579</v>
      </c>
      <c r="R46" s="110">
        <v>38631371</v>
      </c>
      <c r="S46" s="112">
        <v>12566203</v>
      </c>
      <c r="T46" s="112">
        <f t="shared" si="23"/>
        <v>51197574</v>
      </c>
      <c r="U46" s="42">
        <f t="shared" si="24"/>
        <v>0.10636364449993418</v>
      </c>
      <c r="V46" s="110">
        <v>0</v>
      </c>
      <c r="W46" s="112">
        <v>0</v>
      </c>
      <c r="X46" s="112">
        <f t="shared" si="25"/>
        <v>0</v>
      </c>
      <c r="Y46" s="42">
        <f t="shared" si="26"/>
        <v>0</v>
      </c>
      <c r="Z46" s="82">
        <f t="shared" si="27"/>
        <v>143935256</v>
      </c>
      <c r="AA46" s="83">
        <f t="shared" si="28"/>
        <v>51484950</v>
      </c>
      <c r="AB46" s="83">
        <f t="shared" si="29"/>
        <v>195420206</v>
      </c>
      <c r="AC46" s="42">
        <f t="shared" si="30"/>
        <v>0.40598809074601666</v>
      </c>
      <c r="AD46" s="82">
        <v>41704829</v>
      </c>
      <c r="AE46" s="83">
        <v>40125057</v>
      </c>
      <c r="AF46" s="83">
        <f t="shared" si="31"/>
        <v>81829886</v>
      </c>
      <c r="AG46" s="42">
        <f t="shared" si="32"/>
        <v>0.6215153026565352</v>
      </c>
      <c r="AH46" s="42">
        <f t="shared" si="33"/>
        <v>-0.37434137449488813</v>
      </c>
      <c r="AI46" s="14">
        <v>346684631</v>
      </c>
      <c r="AJ46" s="14">
        <v>443682506</v>
      </c>
      <c r="AK46" s="14">
        <v>275755467</v>
      </c>
      <c r="AL46" s="14"/>
    </row>
    <row r="47" spans="1:38" s="61" customFormat="1" ht="12.75">
      <c r="A47" s="66"/>
      <c r="B47" s="67" t="s">
        <v>167</v>
      </c>
      <c r="C47" s="34"/>
      <c r="D47" s="86">
        <f>SUM(D42:D46)</f>
        <v>696751225</v>
      </c>
      <c r="E47" s="87">
        <f>SUM(E42:E46)</f>
        <v>306648150</v>
      </c>
      <c r="F47" s="88">
        <f t="shared" si="17"/>
        <v>1003399375</v>
      </c>
      <c r="G47" s="86">
        <f>SUM(G42:G46)</f>
        <v>704997285</v>
      </c>
      <c r="H47" s="87">
        <f>SUM(H42:H46)</f>
        <v>357765286</v>
      </c>
      <c r="I47" s="88">
        <f t="shared" si="18"/>
        <v>1062762571</v>
      </c>
      <c r="J47" s="86">
        <f>SUM(J42:J46)</f>
        <v>147164861</v>
      </c>
      <c r="K47" s="87">
        <f>SUM(K42:K46)</f>
        <v>45890006</v>
      </c>
      <c r="L47" s="87">
        <f t="shared" si="19"/>
        <v>193054867</v>
      </c>
      <c r="M47" s="46">
        <f t="shared" si="20"/>
        <v>0.19240082444739415</v>
      </c>
      <c r="N47" s="116">
        <f>SUM(N42:N46)</f>
        <v>144744082</v>
      </c>
      <c r="O47" s="117">
        <f>SUM(O42:O46)</f>
        <v>74067635</v>
      </c>
      <c r="P47" s="118">
        <f t="shared" si="21"/>
        <v>218811717</v>
      </c>
      <c r="Q47" s="46">
        <f t="shared" si="22"/>
        <v>0.21807041388679357</v>
      </c>
      <c r="R47" s="116">
        <f>SUM(R42:R46)</f>
        <v>129435583</v>
      </c>
      <c r="S47" s="118">
        <f>SUM(S42:S46)</f>
        <v>40735089</v>
      </c>
      <c r="T47" s="118">
        <f t="shared" si="23"/>
        <v>170170672</v>
      </c>
      <c r="U47" s="46">
        <f t="shared" si="24"/>
        <v>0.16012106244942267</v>
      </c>
      <c r="V47" s="116">
        <f>SUM(V42:V46)</f>
        <v>0</v>
      </c>
      <c r="W47" s="118">
        <f>SUM(W42:W46)</f>
        <v>0</v>
      </c>
      <c r="X47" s="118">
        <f t="shared" si="25"/>
        <v>0</v>
      </c>
      <c r="Y47" s="46">
        <f t="shared" si="26"/>
        <v>0</v>
      </c>
      <c r="Z47" s="86">
        <f t="shared" si="27"/>
        <v>421344526</v>
      </c>
      <c r="AA47" s="87">
        <f t="shared" si="28"/>
        <v>160692730</v>
      </c>
      <c r="AB47" s="87">
        <f t="shared" si="29"/>
        <v>582037256</v>
      </c>
      <c r="AC47" s="46">
        <f t="shared" si="30"/>
        <v>0.5476644284266952</v>
      </c>
      <c r="AD47" s="86">
        <f>SUM(AD42:AD46)</f>
        <v>109582862</v>
      </c>
      <c r="AE47" s="87">
        <f>SUM(AE42:AE46)</f>
        <v>61781737</v>
      </c>
      <c r="AF47" s="87">
        <f t="shared" si="31"/>
        <v>171364599</v>
      </c>
      <c r="AG47" s="46">
        <f t="shared" si="32"/>
        <v>0.7085737466415067</v>
      </c>
      <c r="AH47" s="46">
        <f t="shared" si="33"/>
        <v>-0.00696717412445258</v>
      </c>
      <c r="AI47" s="68">
        <f>SUM(AI42:AI46)</f>
        <v>713904598</v>
      </c>
      <c r="AJ47" s="68">
        <f>SUM(AJ42:AJ46)</f>
        <v>834218586</v>
      </c>
      <c r="AK47" s="68">
        <f>SUM(AK42:AK46)</f>
        <v>591105389</v>
      </c>
      <c r="AL47" s="68"/>
    </row>
    <row r="48" spans="1:38" s="15" customFormat="1" ht="12.75">
      <c r="A48" s="31" t="s">
        <v>98</v>
      </c>
      <c r="B48" s="65" t="s">
        <v>168</v>
      </c>
      <c r="C48" s="41" t="s">
        <v>169</v>
      </c>
      <c r="D48" s="82">
        <v>88002958</v>
      </c>
      <c r="E48" s="83">
        <v>0</v>
      </c>
      <c r="F48" s="84">
        <f t="shared" si="17"/>
        <v>88002958</v>
      </c>
      <c r="G48" s="82">
        <v>88002958</v>
      </c>
      <c r="H48" s="83">
        <v>0</v>
      </c>
      <c r="I48" s="85">
        <f t="shared" si="18"/>
        <v>88002958</v>
      </c>
      <c r="J48" s="82">
        <v>12992936</v>
      </c>
      <c r="K48" s="83">
        <v>3971864</v>
      </c>
      <c r="L48" s="83">
        <f t="shared" si="19"/>
        <v>16964800</v>
      </c>
      <c r="M48" s="42">
        <f t="shared" si="20"/>
        <v>0.19277533830169663</v>
      </c>
      <c r="N48" s="110">
        <v>16819558</v>
      </c>
      <c r="O48" s="111">
        <v>6546834</v>
      </c>
      <c r="P48" s="112">
        <f t="shared" si="21"/>
        <v>23366392</v>
      </c>
      <c r="Q48" s="42">
        <f t="shared" si="22"/>
        <v>0.2655182567840504</v>
      </c>
      <c r="R48" s="110">
        <v>20454697</v>
      </c>
      <c r="S48" s="112">
        <v>6650768</v>
      </c>
      <c r="T48" s="112">
        <f t="shared" si="23"/>
        <v>27105465</v>
      </c>
      <c r="U48" s="42">
        <f t="shared" si="24"/>
        <v>0.30800629451569117</v>
      </c>
      <c r="V48" s="110">
        <v>0</v>
      </c>
      <c r="W48" s="112">
        <v>0</v>
      </c>
      <c r="X48" s="112">
        <f t="shared" si="25"/>
        <v>0</v>
      </c>
      <c r="Y48" s="42">
        <f t="shared" si="26"/>
        <v>0</v>
      </c>
      <c r="Z48" s="82">
        <f t="shared" si="27"/>
        <v>50267191</v>
      </c>
      <c r="AA48" s="83">
        <f t="shared" si="28"/>
        <v>17169466</v>
      </c>
      <c r="AB48" s="83">
        <f t="shared" si="29"/>
        <v>67436657</v>
      </c>
      <c r="AC48" s="42">
        <f t="shared" si="30"/>
        <v>0.7662998896014381</v>
      </c>
      <c r="AD48" s="82">
        <v>11647709</v>
      </c>
      <c r="AE48" s="83">
        <v>6924352</v>
      </c>
      <c r="AF48" s="83">
        <f t="shared" si="31"/>
        <v>18572061</v>
      </c>
      <c r="AG48" s="42">
        <f t="shared" si="32"/>
        <v>0</v>
      </c>
      <c r="AH48" s="42">
        <f t="shared" si="33"/>
        <v>0.4594753377129226</v>
      </c>
      <c r="AI48" s="14">
        <v>0</v>
      </c>
      <c r="AJ48" s="14">
        <v>0</v>
      </c>
      <c r="AK48" s="14">
        <v>45415930</v>
      </c>
      <c r="AL48" s="14"/>
    </row>
    <row r="49" spans="1:38" s="15" customFormat="1" ht="12.75">
      <c r="A49" s="31" t="s">
        <v>98</v>
      </c>
      <c r="B49" s="65" t="s">
        <v>170</v>
      </c>
      <c r="C49" s="41" t="s">
        <v>171</v>
      </c>
      <c r="D49" s="82">
        <v>51665469</v>
      </c>
      <c r="E49" s="83">
        <v>25470000</v>
      </c>
      <c r="F49" s="84">
        <f t="shared" si="17"/>
        <v>77135469</v>
      </c>
      <c r="G49" s="82">
        <v>51665469</v>
      </c>
      <c r="H49" s="83">
        <v>25470000</v>
      </c>
      <c r="I49" s="85">
        <f t="shared" si="18"/>
        <v>77135469</v>
      </c>
      <c r="J49" s="82">
        <v>12179770</v>
      </c>
      <c r="K49" s="83">
        <v>1726563</v>
      </c>
      <c r="L49" s="83">
        <f t="shared" si="19"/>
        <v>13906333</v>
      </c>
      <c r="M49" s="42">
        <f t="shared" si="20"/>
        <v>0.180284545881221</v>
      </c>
      <c r="N49" s="110">
        <v>13459997</v>
      </c>
      <c r="O49" s="111">
        <v>2716880</v>
      </c>
      <c r="P49" s="112">
        <f t="shared" si="21"/>
        <v>16176877</v>
      </c>
      <c r="Q49" s="42">
        <f t="shared" si="22"/>
        <v>0.2097203427906817</v>
      </c>
      <c r="R49" s="110">
        <v>14067181</v>
      </c>
      <c r="S49" s="112">
        <v>1610480</v>
      </c>
      <c r="T49" s="112">
        <f t="shared" si="23"/>
        <v>15677661</v>
      </c>
      <c r="U49" s="42">
        <f t="shared" si="24"/>
        <v>0.20324840444024525</v>
      </c>
      <c r="V49" s="110">
        <v>0</v>
      </c>
      <c r="W49" s="112">
        <v>0</v>
      </c>
      <c r="X49" s="112">
        <f t="shared" si="25"/>
        <v>0</v>
      </c>
      <c r="Y49" s="42">
        <f t="shared" si="26"/>
        <v>0</v>
      </c>
      <c r="Z49" s="82">
        <f t="shared" si="27"/>
        <v>39706948</v>
      </c>
      <c r="AA49" s="83">
        <f t="shared" si="28"/>
        <v>6053923</v>
      </c>
      <c r="AB49" s="83">
        <f t="shared" si="29"/>
        <v>45760871</v>
      </c>
      <c r="AC49" s="42">
        <f t="shared" si="30"/>
        <v>0.5932532931121479</v>
      </c>
      <c r="AD49" s="82">
        <v>10959835</v>
      </c>
      <c r="AE49" s="83">
        <v>5717314</v>
      </c>
      <c r="AF49" s="83">
        <f t="shared" si="31"/>
        <v>16677149</v>
      </c>
      <c r="AG49" s="42">
        <f t="shared" si="32"/>
        <v>1.6580435462911396</v>
      </c>
      <c r="AH49" s="42">
        <f t="shared" si="33"/>
        <v>-0.05993158662790621</v>
      </c>
      <c r="AI49" s="14">
        <v>45911000</v>
      </c>
      <c r="AJ49" s="14">
        <v>37707000</v>
      </c>
      <c r="AK49" s="14">
        <v>62519848</v>
      </c>
      <c r="AL49" s="14"/>
    </row>
    <row r="50" spans="1:38" s="15" customFormat="1" ht="12.75">
      <c r="A50" s="31" t="s">
        <v>98</v>
      </c>
      <c r="B50" s="65" t="s">
        <v>172</v>
      </c>
      <c r="C50" s="41" t="s">
        <v>173</v>
      </c>
      <c r="D50" s="82">
        <v>90699751</v>
      </c>
      <c r="E50" s="83">
        <v>64542809</v>
      </c>
      <c r="F50" s="84">
        <f t="shared" si="17"/>
        <v>155242560</v>
      </c>
      <c r="G50" s="82">
        <v>90699751</v>
      </c>
      <c r="H50" s="83">
        <v>64542809</v>
      </c>
      <c r="I50" s="85">
        <f t="shared" si="18"/>
        <v>155242560</v>
      </c>
      <c r="J50" s="82">
        <v>17986827</v>
      </c>
      <c r="K50" s="83">
        <v>5937660</v>
      </c>
      <c r="L50" s="83">
        <f t="shared" si="19"/>
        <v>23924487</v>
      </c>
      <c r="M50" s="42">
        <f t="shared" si="20"/>
        <v>0.15411036123083774</v>
      </c>
      <c r="N50" s="110">
        <v>17088654</v>
      </c>
      <c r="O50" s="111">
        <v>11177668</v>
      </c>
      <c r="P50" s="112">
        <f t="shared" si="21"/>
        <v>28266322</v>
      </c>
      <c r="Q50" s="42">
        <f t="shared" si="22"/>
        <v>0.1820784326153859</v>
      </c>
      <c r="R50" s="110">
        <v>13157506</v>
      </c>
      <c r="S50" s="112">
        <v>3090713</v>
      </c>
      <c r="T50" s="112">
        <f t="shared" si="23"/>
        <v>16248219</v>
      </c>
      <c r="U50" s="42">
        <f t="shared" si="24"/>
        <v>0.1046634312137084</v>
      </c>
      <c r="V50" s="110">
        <v>0</v>
      </c>
      <c r="W50" s="112">
        <v>0</v>
      </c>
      <c r="X50" s="112">
        <f t="shared" si="25"/>
        <v>0</v>
      </c>
      <c r="Y50" s="42">
        <f t="shared" si="26"/>
        <v>0</v>
      </c>
      <c r="Z50" s="82">
        <f t="shared" si="27"/>
        <v>48232987</v>
      </c>
      <c r="AA50" s="83">
        <f t="shared" si="28"/>
        <v>20206041</v>
      </c>
      <c r="AB50" s="83">
        <f t="shared" si="29"/>
        <v>68439028</v>
      </c>
      <c r="AC50" s="42">
        <f t="shared" si="30"/>
        <v>0.44085222505993205</v>
      </c>
      <c r="AD50" s="82">
        <v>13389408</v>
      </c>
      <c r="AE50" s="83">
        <v>11212418</v>
      </c>
      <c r="AF50" s="83">
        <f t="shared" si="31"/>
        <v>24601826</v>
      </c>
      <c r="AG50" s="42">
        <f t="shared" si="32"/>
        <v>0.6468638624325235</v>
      </c>
      <c r="AH50" s="42">
        <f t="shared" si="33"/>
        <v>-0.3395523161573454</v>
      </c>
      <c r="AI50" s="14">
        <v>147194675</v>
      </c>
      <c r="AJ50" s="14">
        <v>147194675</v>
      </c>
      <c r="AK50" s="14">
        <v>95214916</v>
      </c>
      <c r="AL50" s="14"/>
    </row>
    <row r="51" spans="1:38" s="15" customFormat="1" ht="12.75">
      <c r="A51" s="31" t="s">
        <v>98</v>
      </c>
      <c r="B51" s="65" t="s">
        <v>174</v>
      </c>
      <c r="C51" s="41" t="s">
        <v>175</v>
      </c>
      <c r="D51" s="82">
        <v>42622603</v>
      </c>
      <c r="E51" s="83">
        <v>27457850</v>
      </c>
      <c r="F51" s="84">
        <f t="shared" si="17"/>
        <v>70080453</v>
      </c>
      <c r="G51" s="82">
        <v>42622603</v>
      </c>
      <c r="H51" s="83">
        <v>27457850</v>
      </c>
      <c r="I51" s="85">
        <f t="shared" si="18"/>
        <v>70080453</v>
      </c>
      <c r="J51" s="82">
        <v>10408916</v>
      </c>
      <c r="K51" s="83">
        <v>7531483</v>
      </c>
      <c r="L51" s="83">
        <f t="shared" si="19"/>
        <v>17940399</v>
      </c>
      <c r="M51" s="42">
        <f t="shared" si="20"/>
        <v>0.25599718940172944</v>
      </c>
      <c r="N51" s="110">
        <v>8680478</v>
      </c>
      <c r="O51" s="111">
        <v>9450456</v>
      </c>
      <c r="P51" s="112">
        <f t="shared" si="21"/>
        <v>18130934</v>
      </c>
      <c r="Q51" s="42">
        <f t="shared" si="22"/>
        <v>0.2587159931743021</v>
      </c>
      <c r="R51" s="110">
        <v>12570859</v>
      </c>
      <c r="S51" s="112">
        <v>2381763</v>
      </c>
      <c r="T51" s="112">
        <f t="shared" si="23"/>
        <v>14952622</v>
      </c>
      <c r="U51" s="42">
        <f t="shared" si="24"/>
        <v>0.21336366076286636</v>
      </c>
      <c r="V51" s="110">
        <v>0</v>
      </c>
      <c r="W51" s="112">
        <v>0</v>
      </c>
      <c r="X51" s="112">
        <f t="shared" si="25"/>
        <v>0</v>
      </c>
      <c r="Y51" s="42">
        <f t="shared" si="26"/>
        <v>0</v>
      </c>
      <c r="Z51" s="82">
        <f t="shared" si="27"/>
        <v>31660253</v>
      </c>
      <c r="AA51" s="83">
        <f t="shared" si="28"/>
        <v>19363702</v>
      </c>
      <c r="AB51" s="83">
        <f t="shared" si="29"/>
        <v>51023955</v>
      </c>
      <c r="AC51" s="42">
        <f t="shared" si="30"/>
        <v>0.7280768433388979</v>
      </c>
      <c r="AD51" s="82">
        <v>10052572</v>
      </c>
      <c r="AE51" s="83">
        <v>7336718</v>
      </c>
      <c r="AF51" s="83">
        <f t="shared" si="31"/>
        <v>17389290</v>
      </c>
      <c r="AG51" s="42">
        <f t="shared" si="32"/>
        <v>0.9929403239558052</v>
      </c>
      <c r="AH51" s="42">
        <f t="shared" si="33"/>
        <v>-0.14012463993642066</v>
      </c>
      <c r="AI51" s="14">
        <v>68950331</v>
      </c>
      <c r="AJ51" s="14">
        <v>68950331</v>
      </c>
      <c r="AK51" s="14">
        <v>68463564</v>
      </c>
      <c r="AL51" s="14"/>
    </row>
    <row r="52" spans="1:38" s="15" customFormat="1" ht="12.75">
      <c r="A52" s="31" t="s">
        <v>98</v>
      </c>
      <c r="B52" s="65" t="s">
        <v>176</v>
      </c>
      <c r="C52" s="41" t="s">
        <v>177</v>
      </c>
      <c r="D52" s="82">
        <v>90209949</v>
      </c>
      <c r="E52" s="83">
        <v>34014650</v>
      </c>
      <c r="F52" s="84">
        <f t="shared" si="17"/>
        <v>124224599</v>
      </c>
      <c r="G52" s="82">
        <v>90209949</v>
      </c>
      <c r="H52" s="83">
        <v>34014650</v>
      </c>
      <c r="I52" s="85">
        <f t="shared" si="18"/>
        <v>124224599</v>
      </c>
      <c r="J52" s="82">
        <v>23088979</v>
      </c>
      <c r="K52" s="83">
        <v>4482680</v>
      </c>
      <c r="L52" s="83">
        <f t="shared" si="19"/>
        <v>27571659</v>
      </c>
      <c r="M52" s="42">
        <f t="shared" si="20"/>
        <v>0.22195007447760004</v>
      </c>
      <c r="N52" s="110">
        <v>20218519</v>
      </c>
      <c r="O52" s="111">
        <v>7100988</v>
      </c>
      <c r="P52" s="112">
        <f t="shared" si="21"/>
        <v>27319507</v>
      </c>
      <c r="Q52" s="42">
        <f t="shared" si="22"/>
        <v>0.21992026716061286</v>
      </c>
      <c r="R52" s="110">
        <v>15017745</v>
      </c>
      <c r="S52" s="112">
        <v>5376871</v>
      </c>
      <c r="T52" s="112">
        <f t="shared" si="23"/>
        <v>20394616</v>
      </c>
      <c r="U52" s="42">
        <f t="shared" si="24"/>
        <v>0.1641753417936169</v>
      </c>
      <c r="V52" s="110">
        <v>0</v>
      </c>
      <c r="W52" s="112">
        <v>0</v>
      </c>
      <c r="X52" s="112">
        <f t="shared" si="25"/>
        <v>0</v>
      </c>
      <c r="Y52" s="42">
        <f t="shared" si="26"/>
        <v>0</v>
      </c>
      <c r="Z52" s="82">
        <f t="shared" si="27"/>
        <v>58325243</v>
      </c>
      <c r="AA52" s="83">
        <f t="shared" si="28"/>
        <v>16960539</v>
      </c>
      <c r="AB52" s="83">
        <f t="shared" si="29"/>
        <v>75285782</v>
      </c>
      <c r="AC52" s="42">
        <f t="shared" si="30"/>
        <v>0.6060456834318297</v>
      </c>
      <c r="AD52" s="82">
        <v>8826500</v>
      </c>
      <c r="AE52" s="83">
        <v>5293563</v>
      </c>
      <c r="AF52" s="83">
        <f t="shared" si="31"/>
        <v>14120063</v>
      </c>
      <c r="AG52" s="42">
        <f t="shared" si="32"/>
        <v>0.441455013554046</v>
      </c>
      <c r="AH52" s="42">
        <f t="shared" si="33"/>
        <v>0.444371459249155</v>
      </c>
      <c r="AI52" s="14">
        <v>131049061</v>
      </c>
      <c r="AJ52" s="14">
        <v>131049061</v>
      </c>
      <c r="AK52" s="14">
        <v>57852265</v>
      </c>
      <c r="AL52" s="14"/>
    </row>
    <row r="53" spans="1:38" s="15" customFormat="1" ht="12.75">
      <c r="A53" s="31" t="s">
        <v>98</v>
      </c>
      <c r="B53" s="65" t="s">
        <v>178</v>
      </c>
      <c r="C53" s="41" t="s">
        <v>179</v>
      </c>
      <c r="D53" s="82">
        <v>0</v>
      </c>
      <c r="E53" s="83">
        <v>0</v>
      </c>
      <c r="F53" s="84">
        <f t="shared" si="17"/>
        <v>0</v>
      </c>
      <c r="G53" s="82">
        <v>0</v>
      </c>
      <c r="H53" s="83">
        <v>0</v>
      </c>
      <c r="I53" s="85">
        <f t="shared" si="18"/>
        <v>0</v>
      </c>
      <c r="J53" s="82">
        <v>26475745</v>
      </c>
      <c r="K53" s="83">
        <v>17987782</v>
      </c>
      <c r="L53" s="83">
        <f t="shared" si="19"/>
        <v>44463527</v>
      </c>
      <c r="M53" s="42">
        <f t="shared" si="20"/>
        <v>0</v>
      </c>
      <c r="N53" s="110">
        <v>11076344</v>
      </c>
      <c r="O53" s="111">
        <v>2291725</v>
      </c>
      <c r="P53" s="112">
        <f t="shared" si="21"/>
        <v>13368069</v>
      </c>
      <c r="Q53" s="42">
        <f t="shared" si="22"/>
        <v>0</v>
      </c>
      <c r="R53" s="110">
        <v>0</v>
      </c>
      <c r="S53" s="112">
        <v>0</v>
      </c>
      <c r="T53" s="112">
        <f t="shared" si="23"/>
        <v>0</v>
      </c>
      <c r="U53" s="42">
        <f t="shared" si="24"/>
        <v>0</v>
      </c>
      <c r="V53" s="110">
        <v>0</v>
      </c>
      <c r="W53" s="112">
        <v>0</v>
      </c>
      <c r="X53" s="112">
        <f t="shared" si="25"/>
        <v>0</v>
      </c>
      <c r="Y53" s="42">
        <f t="shared" si="26"/>
        <v>0</v>
      </c>
      <c r="Z53" s="82">
        <f t="shared" si="27"/>
        <v>37552089</v>
      </c>
      <c r="AA53" s="83">
        <f t="shared" si="28"/>
        <v>20279507</v>
      </c>
      <c r="AB53" s="83">
        <f t="shared" si="29"/>
        <v>57831596</v>
      </c>
      <c r="AC53" s="42">
        <f t="shared" si="30"/>
        <v>0</v>
      </c>
      <c r="AD53" s="82">
        <v>0</v>
      </c>
      <c r="AE53" s="83">
        <v>16000</v>
      </c>
      <c r="AF53" s="83">
        <f t="shared" si="31"/>
        <v>16000</v>
      </c>
      <c r="AG53" s="42">
        <f t="shared" si="32"/>
        <v>0</v>
      </c>
      <c r="AH53" s="42">
        <f t="shared" si="33"/>
        <v>-1</v>
      </c>
      <c r="AI53" s="14">
        <v>0</v>
      </c>
      <c r="AJ53" s="14">
        <v>0</v>
      </c>
      <c r="AK53" s="14">
        <v>66871520</v>
      </c>
      <c r="AL53" s="14"/>
    </row>
    <row r="54" spans="1:38" s="15" customFormat="1" ht="12.75">
      <c r="A54" s="31" t="s">
        <v>98</v>
      </c>
      <c r="B54" s="65" t="s">
        <v>180</v>
      </c>
      <c r="C54" s="41" t="s">
        <v>181</v>
      </c>
      <c r="D54" s="82">
        <v>516482801</v>
      </c>
      <c r="E54" s="83">
        <v>292565306</v>
      </c>
      <c r="F54" s="84">
        <f t="shared" si="17"/>
        <v>809048107</v>
      </c>
      <c r="G54" s="82">
        <v>516482801</v>
      </c>
      <c r="H54" s="83">
        <v>292565306</v>
      </c>
      <c r="I54" s="85">
        <f t="shared" si="18"/>
        <v>809048107</v>
      </c>
      <c r="J54" s="82">
        <v>174026346</v>
      </c>
      <c r="K54" s="83">
        <v>21804469</v>
      </c>
      <c r="L54" s="83">
        <f t="shared" si="19"/>
        <v>195830815</v>
      </c>
      <c r="M54" s="42">
        <f t="shared" si="20"/>
        <v>0.24205089080073702</v>
      </c>
      <c r="N54" s="110">
        <v>557393760</v>
      </c>
      <c r="O54" s="111">
        <v>20279151</v>
      </c>
      <c r="P54" s="112">
        <f t="shared" si="21"/>
        <v>577672911</v>
      </c>
      <c r="Q54" s="42">
        <f t="shared" si="22"/>
        <v>0.7140155276328951</v>
      </c>
      <c r="R54" s="110">
        <v>82205086</v>
      </c>
      <c r="S54" s="112">
        <v>0</v>
      </c>
      <c r="T54" s="112">
        <f t="shared" si="23"/>
        <v>82205086</v>
      </c>
      <c r="U54" s="42">
        <f t="shared" si="24"/>
        <v>0.10160716685293474</v>
      </c>
      <c r="V54" s="110">
        <v>0</v>
      </c>
      <c r="W54" s="112">
        <v>0</v>
      </c>
      <c r="X54" s="112">
        <f t="shared" si="25"/>
        <v>0</v>
      </c>
      <c r="Y54" s="42">
        <f t="shared" si="26"/>
        <v>0</v>
      </c>
      <c r="Z54" s="82">
        <f t="shared" si="27"/>
        <v>813625192</v>
      </c>
      <c r="AA54" s="83">
        <f t="shared" si="28"/>
        <v>42083620</v>
      </c>
      <c r="AB54" s="83">
        <f t="shared" si="29"/>
        <v>855708812</v>
      </c>
      <c r="AC54" s="42">
        <f t="shared" si="30"/>
        <v>1.0576735852865669</v>
      </c>
      <c r="AD54" s="82">
        <v>86187241</v>
      </c>
      <c r="AE54" s="83">
        <v>25378357</v>
      </c>
      <c r="AF54" s="83">
        <f t="shared" si="31"/>
        <v>111565598</v>
      </c>
      <c r="AG54" s="42">
        <f t="shared" si="32"/>
        <v>0.6086323418467099</v>
      </c>
      <c r="AH54" s="42">
        <f t="shared" si="33"/>
        <v>-0.26316814973734104</v>
      </c>
      <c r="AI54" s="14">
        <v>469588887</v>
      </c>
      <c r="AJ54" s="14">
        <v>469588887</v>
      </c>
      <c r="AK54" s="14">
        <v>285806984</v>
      </c>
      <c r="AL54" s="14"/>
    </row>
    <row r="55" spans="1:38" s="15" customFormat="1" ht="12.75">
      <c r="A55" s="31" t="s">
        <v>117</v>
      </c>
      <c r="B55" s="65" t="s">
        <v>182</v>
      </c>
      <c r="C55" s="41" t="s">
        <v>183</v>
      </c>
      <c r="D55" s="82">
        <v>1063371725</v>
      </c>
      <c r="E55" s="83">
        <v>617108140</v>
      </c>
      <c r="F55" s="84">
        <f t="shared" si="17"/>
        <v>1680479865</v>
      </c>
      <c r="G55" s="82">
        <v>1063371725</v>
      </c>
      <c r="H55" s="83">
        <v>617108140</v>
      </c>
      <c r="I55" s="85">
        <f t="shared" si="18"/>
        <v>1680479865</v>
      </c>
      <c r="J55" s="82">
        <v>97339930</v>
      </c>
      <c r="K55" s="83">
        <v>61176790</v>
      </c>
      <c r="L55" s="83">
        <f t="shared" si="19"/>
        <v>158516720</v>
      </c>
      <c r="M55" s="42">
        <f t="shared" si="20"/>
        <v>0.09432824712838794</v>
      </c>
      <c r="N55" s="110">
        <v>120655901</v>
      </c>
      <c r="O55" s="111">
        <v>136513373</v>
      </c>
      <c r="P55" s="112">
        <f t="shared" si="21"/>
        <v>257169274</v>
      </c>
      <c r="Q55" s="42">
        <f t="shared" si="22"/>
        <v>0.15303323732474475</v>
      </c>
      <c r="R55" s="110">
        <v>139327656</v>
      </c>
      <c r="S55" s="112">
        <v>53701027</v>
      </c>
      <c r="T55" s="112">
        <f t="shared" si="23"/>
        <v>193028683</v>
      </c>
      <c r="U55" s="42">
        <f t="shared" si="24"/>
        <v>0.11486521619228089</v>
      </c>
      <c r="V55" s="110">
        <v>0</v>
      </c>
      <c r="W55" s="112">
        <v>0</v>
      </c>
      <c r="X55" s="112">
        <f t="shared" si="25"/>
        <v>0</v>
      </c>
      <c r="Y55" s="42">
        <f t="shared" si="26"/>
        <v>0</v>
      </c>
      <c r="Z55" s="82">
        <f t="shared" si="27"/>
        <v>357323487</v>
      </c>
      <c r="AA55" s="83">
        <f t="shared" si="28"/>
        <v>251391190</v>
      </c>
      <c r="AB55" s="83">
        <f t="shared" si="29"/>
        <v>608714677</v>
      </c>
      <c r="AC55" s="42">
        <f t="shared" si="30"/>
        <v>0.36222670064541357</v>
      </c>
      <c r="AD55" s="82">
        <v>87986177</v>
      </c>
      <c r="AE55" s="83">
        <v>91971481</v>
      </c>
      <c r="AF55" s="83">
        <f t="shared" si="31"/>
        <v>179957658</v>
      </c>
      <c r="AG55" s="42">
        <f t="shared" si="32"/>
        <v>0.4805395443673098</v>
      </c>
      <c r="AH55" s="42">
        <f t="shared" si="33"/>
        <v>0.07263389146795851</v>
      </c>
      <c r="AI55" s="14">
        <v>1205023494</v>
      </c>
      <c r="AJ55" s="14">
        <v>1203563598</v>
      </c>
      <c r="AK55" s="14">
        <v>578359903</v>
      </c>
      <c r="AL55" s="14"/>
    </row>
    <row r="56" spans="1:38" s="61" customFormat="1" ht="12.75">
      <c r="A56" s="66"/>
      <c r="B56" s="67" t="s">
        <v>184</v>
      </c>
      <c r="C56" s="34"/>
      <c r="D56" s="86">
        <f>SUM(D48:D55)</f>
        <v>1943055256</v>
      </c>
      <c r="E56" s="87">
        <f>SUM(E48:E55)</f>
        <v>1061158755</v>
      </c>
      <c r="F56" s="88">
        <f t="shared" si="17"/>
        <v>3004214011</v>
      </c>
      <c r="G56" s="86">
        <f>SUM(G48:G55)</f>
        <v>1943055256</v>
      </c>
      <c r="H56" s="87">
        <f>SUM(H48:H55)</f>
        <v>1061158755</v>
      </c>
      <c r="I56" s="88">
        <f t="shared" si="18"/>
        <v>3004214011</v>
      </c>
      <c r="J56" s="86">
        <f>SUM(J48:J55)</f>
        <v>374499449</v>
      </c>
      <c r="K56" s="87">
        <f>SUM(K48:K55)</f>
        <v>124619291</v>
      </c>
      <c r="L56" s="87">
        <f t="shared" si="19"/>
        <v>499118740</v>
      </c>
      <c r="M56" s="46">
        <f t="shared" si="20"/>
        <v>0.16613954204742573</v>
      </c>
      <c r="N56" s="116">
        <f>SUM(N48:N55)</f>
        <v>765393211</v>
      </c>
      <c r="O56" s="117">
        <f>SUM(O48:O55)</f>
        <v>196077075</v>
      </c>
      <c r="P56" s="118">
        <f t="shared" si="21"/>
        <v>961470286</v>
      </c>
      <c r="Q56" s="46">
        <f t="shared" si="22"/>
        <v>0.320040543875887</v>
      </c>
      <c r="R56" s="116">
        <f>SUM(R48:R55)</f>
        <v>296800730</v>
      </c>
      <c r="S56" s="118">
        <f>SUM(S48:S55)</f>
        <v>72811622</v>
      </c>
      <c r="T56" s="118">
        <f t="shared" si="23"/>
        <v>369612352</v>
      </c>
      <c r="U56" s="46">
        <f t="shared" si="24"/>
        <v>0.12303129891767221</v>
      </c>
      <c r="V56" s="116">
        <f>SUM(V48:V55)</f>
        <v>0</v>
      </c>
      <c r="W56" s="118">
        <f>SUM(W48:W55)</f>
        <v>0</v>
      </c>
      <c r="X56" s="118">
        <f t="shared" si="25"/>
        <v>0</v>
      </c>
      <c r="Y56" s="46">
        <f t="shared" si="26"/>
        <v>0</v>
      </c>
      <c r="Z56" s="86">
        <f t="shared" si="27"/>
        <v>1436693390</v>
      </c>
      <c r="AA56" s="87">
        <f t="shared" si="28"/>
        <v>393507988</v>
      </c>
      <c r="AB56" s="87">
        <f t="shared" si="29"/>
        <v>1830201378</v>
      </c>
      <c r="AC56" s="46">
        <f t="shared" si="30"/>
        <v>0.6092113848409849</v>
      </c>
      <c r="AD56" s="86">
        <f>SUM(AD48:AD55)</f>
        <v>229049442</v>
      </c>
      <c r="AE56" s="87">
        <f>SUM(AE48:AE55)</f>
        <v>153850203</v>
      </c>
      <c r="AF56" s="87">
        <f t="shared" si="31"/>
        <v>382899645</v>
      </c>
      <c r="AG56" s="46">
        <f t="shared" si="32"/>
        <v>0.6124743103866521</v>
      </c>
      <c r="AH56" s="46">
        <f t="shared" si="33"/>
        <v>-0.03470176369581124</v>
      </c>
      <c r="AI56" s="68">
        <f>SUM(AI48:AI55)</f>
        <v>2067717448</v>
      </c>
      <c r="AJ56" s="68">
        <f>SUM(AJ48:AJ55)</f>
        <v>2058053552</v>
      </c>
      <c r="AK56" s="68">
        <f>SUM(AK48:AK55)</f>
        <v>1260504930</v>
      </c>
      <c r="AL56" s="68"/>
    </row>
    <row r="57" spans="1:38" s="15" customFormat="1" ht="12.75">
      <c r="A57" s="31" t="s">
        <v>98</v>
      </c>
      <c r="B57" s="65" t="s">
        <v>185</v>
      </c>
      <c r="C57" s="41" t="s">
        <v>186</v>
      </c>
      <c r="D57" s="82">
        <v>155461000</v>
      </c>
      <c r="E57" s="83">
        <v>121930000</v>
      </c>
      <c r="F57" s="84">
        <f t="shared" si="17"/>
        <v>277391000</v>
      </c>
      <c r="G57" s="82">
        <v>155461000</v>
      </c>
      <c r="H57" s="83">
        <v>120503534</v>
      </c>
      <c r="I57" s="84">
        <f t="shared" si="18"/>
        <v>275964534</v>
      </c>
      <c r="J57" s="82">
        <v>22964501</v>
      </c>
      <c r="K57" s="96">
        <v>3944124</v>
      </c>
      <c r="L57" s="83">
        <f t="shared" si="19"/>
        <v>26908625</v>
      </c>
      <c r="M57" s="42">
        <f t="shared" si="20"/>
        <v>0.0970061213233306</v>
      </c>
      <c r="N57" s="110">
        <v>26572957</v>
      </c>
      <c r="O57" s="111">
        <v>6670805</v>
      </c>
      <c r="P57" s="112">
        <f t="shared" si="21"/>
        <v>33243762</v>
      </c>
      <c r="Q57" s="42">
        <f t="shared" si="22"/>
        <v>0.1198444145628373</v>
      </c>
      <c r="R57" s="110">
        <v>31721090</v>
      </c>
      <c r="S57" s="112">
        <v>4210777</v>
      </c>
      <c r="T57" s="112">
        <f t="shared" si="23"/>
        <v>35931867</v>
      </c>
      <c r="U57" s="42">
        <f t="shared" si="24"/>
        <v>0.1302046552112381</v>
      </c>
      <c r="V57" s="110">
        <v>0</v>
      </c>
      <c r="W57" s="112">
        <v>0</v>
      </c>
      <c r="X57" s="112">
        <f t="shared" si="25"/>
        <v>0</v>
      </c>
      <c r="Y57" s="42">
        <f t="shared" si="26"/>
        <v>0</v>
      </c>
      <c r="Z57" s="82">
        <f t="shared" si="27"/>
        <v>81258548</v>
      </c>
      <c r="AA57" s="83">
        <f t="shared" si="28"/>
        <v>14825706</v>
      </c>
      <c r="AB57" s="83">
        <f t="shared" si="29"/>
        <v>96084254</v>
      </c>
      <c r="AC57" s="42">
        <f t="shared" si="30"/>
        <v>0.3481760957007613</v>
      </c>
      <c r="AD57" s="82">
        <v>20171704</v>
      </c>
      <c r="AE57" s="83">
        <v>5150927</v>
      </c>
      <c r="AF57" s="83">
        <f t="shared" si="31"/>
        <v>25322631</v>
      </c>
      <c r="AG57" s="42">
        <f t="shared" si="32"/>
        <v>0.40996333914451405</v>
      </c>
      <c r="AH57" s="42">
        <f t="shared" si="33"/>
        <v>0.41896262675075113</v>
      </c>
      <c r="AI57" s="14">
        <v>239757120</v>
      </c>
      <c r="AJ57" s="14">
        <v>215880396</v>
      </c>
      <c r="AK57" s="14">
        <v>88503048</v>
      </c>
      <c r="AL57" s="14"/>
    </row>
    <row r="58" spans="1:38" s="15" customFormat="1" ht="12.75">
      <c r="A58" s="31" t="s">
        <v>98</v>
      </c>
      <c r="B58" s="65" t="s">
        <v>187</v>
      </c>
      <c r="C58" s="41" t="s">
        <v>188</v>
      </c>
      <c r="D58" s="82">
        <v>74815127</v>
      </c>
      <c r="E58" s="83">
        <v>70475700</v>
      </c>
      <c r="F58" s="84">
        <f t="shared" si="17"/>
        <v>145290827</v>
      </c>
      <c r="G58" s="82">
        <v>74815127</v>
      </c>
      <c r="H58" s="83">
        <v>70475700</v>
      </c>
      <c r="I58" s="84">
        <f t="shared" si="18"/>
        <v>145290827</v>
      </c>
      <c r="J58" s="82">
        <v>12991854</v>
      </c>
      <c r="K58" s="96">
        <v>12340766</v>
      </c>
      <c r="L58" s="83">
        <f t="shared" si="19"/>
        <v>25332620</v>
      </c>
      <c r="M58" s="42">
        <f t="shared" si="20"/>
        <v>0.17435801366868123</v>
      </c>
      <c r="N58" s="110">
        <v>14928438</v>
      </c>
      <c r="O58" s="111">
        <v>19569112</v>
      </c>
      <c r="P58" s="112">
        <f t="shared" si="21"/>
        <v>34497550</v>
      </c>
      <c r="Q58" s="42">
        <f t="shared" si="22"/>
        <v>0.23743790790040722</v>
      </c>
      <c r="R58" s="110">
        <v>7241870</v>
      </c>
      <c r="S58" s="112">
        <v>25066878</v>
      </c>
      <c r="T58" s="112">
        <f t="shared" si="23"/>
        <v>32308748</v>
      </c>
      <c r="U58" s="42">
        <f t="shared" si="24"/>
        <v>0.22237293755647766</v>
      </c>
      <c r="V58" s="110">
        <v>0</v>
      </c>
      <c r="W58" s="112">
        <v>0</v>
      </c>
      <c r="X58" s="112">
        <f t="shared" si="25"/>
        <v>0</v>
      </c>
      <c r="Y58" s="42">
        <f t="shared" si="26"/>
        <v>0</v>
      </c>
      <c r="Z58" s="82">
        <f t="shared" si="27"/>
        <v>35162162</v>
      </c>
      <c r="AA58" s="83">
        <f t="shared" si="28"/>
        <v>56976756</v>
      </c>
      <c r="AB58" s="83">
        <f t="shared" si="29"/>
        <v>92138918</v>
      </c>
      <c r="AC58" s="42">
        <f t="shared" si="30"/>
        <v>0.6341688591255661</v>
      </c>
      <c r="AD58" s="82">
        <v>16819784</v>
      </c>
      <c r="AE58" s="83">
        <v>3434035</v>
      </c>
      <c r="AF58" s="83">
        <f t="shared" si="31"/>
        <v>20253819</v>
      </c>
      <c r="AG58" s="42">
        <f t="shared" si="32"/>
        <v>0.5323896444319168</v>
      </c>
      <c r="AH58" s="42">
        <f t="shared" si="33"/>
        <v>0.5951928868328487</v>
      </c>
      <c r="AI58" s="14">
        <v>65124230</v>
      </c>
      <c r="AJ58" s="14">
        <v>126078414</v>
      </c>
      <c r="AK58" s="14">
        <v>67122842</v>
      </c>
      <c r="AL58" s="14"/>
    </row>
    <row r="59" spans="1:38" s="15" customFormat="1" ht="12.75">
      <c r="A59" s="31" t="s">
        <v>117</v>
      </c>
      <c r="B59" s="65" t="s">
        <v>189</v>
      </c>
      <c r="C59" s="41" t="s">
        <v>190</v>
      </c>
      <c r="D59" s="82">
        <v>163857128</v>
      </c>
      <c r="E59" s="83">
        <v>201635269</v>
      </c>
      <c r="F59" s="84">
        <f t="shared" si="17"/>
        <v>365492397</v>
      </c>
      <c r="G59" s="82">
        <v>163857128</v>
      </c>
      <c r="H59" s="83">
        <v>201635269</v>
      </c>
      <c r="I59" s="84">
        <f t="shared" si="18"/>
        <v>365492397</v>
      </c>
      <c r="J59" s="82">
        <v>75484491</v>
      </c>
      <c r="K59" s="96">
        <v>37875978</v>
      </c>
      <c r="L59" s="83">
        <f t="shared" si="19"/>
        <v>113360469</v>
      </c>
      <c r="M59" s="42">
        <f t="shared" si="20"/>
        <v>0.3101582137699023</v>
      </c>
      <c r="N59" s="110">
        <v>44103326</v>
      </c>
      <c r="O59" s="111">
        <v>101345353</v>
      </c>
      <c r="P59" s="112">
        <f t="shared" si="21"/>
        <v>145448679</v>
      </c>
      <c r="Q59" s="42">
        <f t="shared" si="22"/>
        <v>0.3979526802578057</v>
      </c>
      <c r="R59" s="110">
        <v>33948894</v>
      </c>
      <c r="S59" s="112">
        <v>36489725</v>
      </c>
      <c r="T59" s="112">
        <f t="shared" si="23"/>
        <v>70438619</v>
      </c>
      <c r="U59" s="42">
        <f t="shared" si="24"/>
        <v>0.19272252878081073</v>
      </c>
      <c r="V59" s="110">
        <v>0</v>
      </c>
      <c r="W59" s="112">
        <v>0</v>
      </c>
      <c r="X59" s="112">
        <f t="shared" si="25"/>
        <v>0</v>
      </c>
      <c r="Y59" s="42">
        <f t="shared" si="26"/>
        <v>0</v>
      </c>
      <c r="Z59" s="82">
        <f t="shared" si="27"/>
        <v>153536711</v>
      </c>
      <c r="AA59" s="83">
        <f t="shared" si="28"/>
        <v>175711056</v>
      </c>
      <c r="AB59" s="83">
        <f t="shared" si="29"/>
        <v>329247767</v>
      </c>
      <c r="AC59" s="42">
        <f t="shared" si="30"/>
        <v>0.9008334228085187</v>
      </c>
      <c r="AD59" s="82">
        <v>41841682</v>
      </c>
      <c r="AE59" s="83">
        <v>48909050</v>
      </c>
      <c r="AF59" s="83">
        <f t="shared" si="31"/>
        <v>90750732</v>
      </c>
      <c r="AG59" s="42">
        <f t="shared" si="32"/>
        <v>0</v>
      </c>
      <c r="AH59" s="42">
        <f t="shared" si="33"/>
        <v>-0.22382313125584485</v>
      </c>
      <c r="AI59" s="14">
        <v>0</v>
      </c>
      <c r="AJ59" s="14">
        <v>0</v>
      </c>
      <c r="AK59" s="14">
        <v>161061525</v>
      </c>
      <c r="AL59" s="14"/>
    </row>
    <row r="60" spans="1:38" s="61" customFormat="1" ht="12.75">
      <c r="A60" s="66"/>
      <c r="B60" s="67" t="s">
        <v>191</v>
      </c>
      <c r="C60" s="34"/>
      <c r="D60" s="86">
        <f>SUM(D57:D59)</f>
        <v>394133255</v>
      </c>
      <c r="E60" s="87">
        <f>SUM(E57:E59)</f>
        <v>394040969</v>
      </c>
      <c r="F60" s="88">
        <f t="shared" si="17"/>
        <v>788174224</v>
      </c>
      <c r="G60" s="86">
        <f>SUM(G57:G59)</f>
        <v>394133255</v>
      </c>
      <c r="H60" s="87">
        <f>SUM(H57:H59)</f>
        <v>392614503</v>
      </c>
      <c r="I60" s="95">
        <f t="shared" si="18"/>
        <v>786747758</v>
      </c>
      <c r="J60" s="86">
        <f>SUM(J57:J59)</f>
        <v>111440846</v>
      </c>
      <c r="K60" s="97">
        <f>SUM(K57:K59)</f>
        <v>54160868</v>
      </c>
      <c r="L60" s="87">
        <f t="shared" si="19"/>
        <v>165601714</v>
      </c>
      <c r="M60" s="46">
        <f t="shared" si="20"/>
        <v>0.2101080052574772</v>
      </c>
      <c r="N60" s="116">
        <f>SUM(N57:N59)</f>
        <v>85604721</v>
      </c>
      <c r="O60" s="117">
        <f>SUM(O57:O59)</f>
        <v>127585270</v>
      </c>
      <c r="P60" s="118">
        <f t="shared" si="21"/>
        <v>213189991</v>
      </c>
      <c r="Q60" s="46">
        <f t="shared" si="22"/>
        <v>0.27048587039304145</v>
      </c>
      <c r="R60" s="116">
        <f>SUM(R57:R59)</f>
        <v>72911854</v>
      </c>
      <c r="S60" s="118">
        <f>SUM(S57:S59)</f>
        <v>65767380</v>
      </c>
      <c r="T60" s="118">
        <f t="shared" si="23"/>
        <v>138679234</v>
      </c>
      <c r="U60" s="46">
        <f t="shared" si="24"/>
        <v>0.1762689916683563</v>
      </c>
      <c r="V60" s="116">
        <f>SUM(V57:V59)</f>
        <v>0</v>
      </c>
      <c r="W60" s="118">
        <f>SUM(W57:W59)</f>
        <v>0</v>
      </c>
      <c r="X60" s="118">
        <f t="shared" si="25"/>
        <v>0</v>
      </c>
      <c r="Y60" s="46">
        <f t="shared" si="26"/>
        <v>0</v>
      </c>
      <c r="Z60" s="86">
        <f t="shared" si="27"/>
        <v>269957421</v>
      </c>
      <c r="AA60" s="87">
        <f t="shared" si="28"/>
        <v>247513518</v>
      </c>
      <c r="AB60" s="87">
        <f t="shared" si="29"/>
        <v>517470939</v>
      </c>
      <c r="AC60" s="46">
        <f t="shared" si="30"/>
        <v>0.6577342404069488</v>
      </c>
      <c r="AD60" s="86">
        <f>SUM(AD57:AD59)</f>
        <v>78833170</v>
      </c>
      <c r="AE60" s="87">
        <f>SUM(AE57:AE59)</f>
        <v>57494012</v>
      </c>
      <c r="AF60" s="87">
        <f t="shared" si="31"/>
        <v>136327182</v>
      </c>
      <c r="AG60" s="46">
        <f t="shared" si="32"/>
        <v>0.9260981315264256</v>
      </c>
      <c r="AH60" s="46">
        <f t="shared" si="33"/>
        <v>0.01725299361062116</v>
      </c>
      <c r="AI60" s="68">
        <f>SUM(AI57:AI59)</f>
        <v>304881350</v>
      </c>
      <c r="AJ60" s="68">
        <f>SUM(AJ57:AJ59)</f>
        <v>341958810</v>
      </c>
      <c r="AK60" s="68">
        <f>SUM(AK57:AK59)</f>
        <v>316687415</v>
      </c>
      <c r="AL60" s="68"/>
    </row>
    <row r="61" spans="1:38" s="61" customFormat="1" ht="12.75">
      <c r="A61" s="66"/>
      <c r="B61" s="67" t="s">
        <v>192</v>
      </c>
      <c r="C61" s="34"/>
      <c r="D61" s="86">
        <f>SUM(D9,D11:D20,D22:D30,D32:D40,D42:D46,D48:D55,D57:D59)</f>
        <v>16935764096</v>
      </c>
      <c r="E61" s="87">
        <f>SUM(E9,E11:E20,E22:E30,E32:E40,E42:E46,E48:E55,E57:E59)</f>
        <v>5642585848</v>
      </c>
      <c r="F61" s="88">
        <f t="shared" si="17"/>
        <v>22578349944</v>
      </c>
      <c r="G61" s="86">
        <f>SUM(G9,G11:G20,G22:G30,G32:G40,G42:G46,G48:G55,G57:G59)</f>
        <v>17401555449</v>
      </c>
      <c r="H61" s="87">
        <f>SUM(H9,H11:H20,H22:H30,H32:H40,H42:H46,H48:H55,H57:H59)</f>
        <v>5144878392</v>
      </c>
      <c r="I61" s="95">
        <f t="shared" si="18"/>
        <v>22546433841</v>
      </c>
      <c r="J61" s="86">
        <f>SUM(J9,J11:J20,J22:J30,J32:J40,J42:J46,J48:J55,J57:J59)</f>
        <v>3235373898</v>
      </c>
      <c r="K61" s="97">
        <f>SUM(K9,K11:K20,K22:K30,K32:K40,K42:K46,K48:K55,K57:K59)</f>
        <v>723503718</v>
      </c>
      <c r="L61" s="87">
        <f t="shared" si="19"/>
        <v>3958877616</v>
      </c>
      <c r="M61" s="46">
        <f t="shared" si="20"/>
        <v>0.1753395454414966</v>
      </c>
      <c r="N61" s="116">
        <f>SUM(N9,N11:N20,N22:N30,N32:N40,N42:N46,N48:N55,N57:N59)</f>
        <v>4224050655</v>
      </c>
      <c r="O61" s="117">
        <f>SUM(O9,O11:O20,O22:O30,O32:O40,O42:O46,O48:O55,O57:O59)</f>
        <v>1094389299</v>
      </c>
      <c r="P61" s="118">
        <f t="shared" si="21"/>
        <v>5318439954</v>
      </c>
      <c r="Q61" s="46">
        <f t="shared" si="22"/>
        <v>0.23555485530125417</v>
      </c>
      <c r="R61" s="116">
        <f>SUM(R9,R11:R20,R22:R30,R32:R40,R42:R46,R48:R55,R57:R59)</f>
        <v>3468928215</v>
      </c>
      <c r="S61" s="118">
        <f>SUM(S9,S11:S20,S22:S30,S32:S40,S42:S46,S48:S55,S57:S59)</f>
        <v>576431765</v>
      </c>
      <c r="T61" s="118">
        <f t="shared" si="23"/>
        <v>4045359980</v>
      </c>
      <c r="U61" s="46">
        <f t="shared" si="24"/>
        <v>0.17942349590752737</v>
      </c>
      <c r="V61" s="116">
        <f>SUM(V9,V11:V20,V22:V30,V32:V40,V42:V46,V48:V55,V57:V59)</f>
        <v>0</v>
      </c>
      <c r="W61" s="118">
        <f>SUM(W9,W11:W20,W22:W30,W32:W40,W42:W46,W48:W55,W57:W59)</f>
        <v>0</v>
      </c>
      <c r="X61" s="118">
        <f t="shared" si="25"/>
        <v>0</v>
      </c>
      <c r="Y61" s="46">
        <f t="shared" si="26"/>
        <v>0</v>
      </c>
      <c r="Z61" s="86">
        <f t="shared" si="27"/>
        <v>10928352768</v>
      </c>
      <c r="AA61" s="87">
        <f t="shared" si="28"/>
        <v>2394324782</v>
      </c>
      <c r="AB61" s="87">
        <f t="shared" si="29"/>
        <v>13322677550</v>
      </c>
      <c r="AC61" s="46">
        <f t="shared" si="30"/>
        <v>0.5908995473054864</v>
      </c>
      <c r="AD61" s="86">
        <f>SUM(AD9,AD11:AD20,AD22:AD30,AD32:AD40,AD42:AD46,AD48:AD55,AD57:AD59)</f>
        <v>2879072282</v>
      </c>
      <c r="AE61" s="87">
        <f>SUM(AE9,AE11:AE20,AE22:AE30,AE32:AE40,AE42:AE46,AE48:AE55,AE57:AE59)</f>
        <v>856437932</v>
      </c>
      <c r="AF61" s="87">
        <f t="shared" si="31"/>
        <v>3735510214</v>
      </c>
      <c r="AG61" s="46">
        <f t="shared" si="32"/>
        <v>0.5661559682872499</v>
      </c>
      <c r="AH61" s="46">
        <f t="shared" si="33"/>
        <v>0.08294710715519948</v>
      </c>
      <c r="AI61" s="68">
        <f>SUM(AI9,AI11:AI20,AI22:AI30,AI32:AI40,AI42:AI46,AI48:AI55,AI57:AI59)</f>
        <v>17943977728</v>
      </c>
      <c r="AJ61" s="68">
        <f>SUM(AJ9,AJ11:AJ20,AJ22:AJ30,AJ32:AJ40,AJ42:AJ46,AJ48:AJ55,AJ57:AJ59)</f>
        <v>19440438101</v>
      </c>
      <c r="AK61" s="68">
        <f>SUM(AK9,AK11:AK20,AK22:AK30,AK32:AK40,AK42:AK46,AK48:AK55,AK57:AK59)</f>
        <v>11006320057</v>
      </c>
      <c r="AL61" s="68"/>
    </row>
    <row r="62" spans="1:38" s="15" customFormat="1" ht="12.75">
      <c r="A62" s="69"/>
      <c r="B62" s="70"/>
      <c r="C62" s="71"/>
      <c r="D62" s="98"/>
      <c r="E62" s="98"/>
      <c r="F62" s="99"/>
      <c r="G62" s="100"/>
      <c r="H62" s="98"/>
      <c r="I62" s="101"/>
      <c r="J62" s="100"/>
      <c r="K62" s="102"/>
      <c r="L62" s="98"/>
      <c r="M62" s="75"/>
      <c r="N62" s="100"/>
      <c r="O62" s="102"/>
      <c r="P62" s="98"/>
      <c r="Q62" s="75"/>
      <c r="R62" s="100"/>
      <c r="S62" s="102"/>
      <c r="T62" s="98"/>
      <c r="U62" s="75"/>
      <c r="V62" s="100"/>
      <c r="W62" s="102"/>
      <c r="X62" s="98"/>
      <c r="Y62" s="75"/>
      <c r="Z62" s="100"/>
      <c r="AA62" s="102"/>
      <c r="AB62" s="98"/>
      <c r="AC62" s="75"/>
      <c r="AD62" s="100"/>
      <c r="AE62" s="98"/>
      <c r="AF62" s="98"/>
      <c r="AG62" s="75"/>
      <c r="AH62" s="75"/>
      <c r="AI62" s="14"/>
      <c r="AJ62" s="14"/>
      <c r="AK62" s="14"/>
      <c r="AL62" s="14"/>
    </row>
    <row r="63" spans="1:38" s="15" customFormat="1" ht="12.75">
      <c r="A63" s="14"/>
      <c r="B63" s="62"/>
      <c r="C63" s="14"/>
      <c r="D63" s="93"/>
      <c r="E63" s="93"/>
      <c r="F63" s="93"/>
      <c r="G63" s="93"/>
      <c r="H63" s="93"/>
      <c r="I63" s="93"/>
      <c r="J63" s="93"/>
      <c r="K63" s="93"/>
      <c r="L63" s="93"/>
      <c r="M63" s="14"/>
      <c r="N63" s="93"/>
      <c r="O63" s="93"/>
      <c r="P63" s="93"/>
      <c r="Q63" s="14"/>
      <c r="R63" s="93"/>
      <c r="S63" s="93"/>
      <c r="T63" s="93"/>
      <c r="U63" s="14"/>
      <c r="V63" s="93"/>
      <c r="W63" s="93"/>
      <c r="X63" s="93"/>
      <c r="Y63" s="14"/>
      <c r="Z63" s="93"/>
      <c r="AA63" s="93"/>
      <c r="AB63" s="93"/>
      <c r="AC63" s="14"/>
      <c r="AD63" s="93"/>
      <c r="AE63" s="93"/>
      <c r="AF63" s="93"/>
      <c r="AG63" s="14"/>
      <c r="AH63" s="14"/>
      <c r="AI63" s="14"/>
      <c r="AJ63" s="14"/>
      <c r="AK63" s="14"/>
      <c r="AL63" s="14"/>
    </row>
    <row r="64" spans="1:38" ht="12.75">
      <c r="A64" s="2"/>
      <c r="B64" s="63"/>
      <c r="C64" s="63"/>
      <c r="D64" s="105"/>
      <c r="E64" s="105"/>
      <c r="F64" s="105"/>
      <c r="G64" s="105"/>
      <c r="H64" s="105"/>
      <c r="I64" s="105"/>
      <c r="J64" s="105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77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G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24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98</v>
      </c>
      <c r="B9" s="65" t="s">
        <v>193</v>
      </c>
      <c r="C9" s="41" t="s">
        <v>194</v>
      </c>
      <c r="D9" s="82">
        <v>92868572</v>
      </c>
      <c r="E9" s="83">
        <v>19494001</v>
      </c>
      <c r="F9" s="84">
        <f>$D9+$E9</f>
        <v>112362573</v>
      </c>
      <c r="G9" s="82">
        <v>82649488</v>
      </c>
      <c r="H9" s="83">
        <v>20154000</v>
      </c>
      <c r="I9" s="85">
        <f>$G9+$H9</f>
        <v>102803488</v>
      </c>
      <c r="J9" s="82">
        <v>12995010</v>
      </c>
      <c r="K9" s="83">
        <v>3356438</v>
      </c>
      <c r="L9" s="83">
        <f>$J9+$K9</f>
        <v>16351448</v>
      </c>
      <c r="M9" s="42">
        <f>IF($F9=0,0,$L9/$F9)</f>
        <v>0.14552397264879294</v>
      </c>
      <c r="N9" s="110">
        <v>12706839</v>
      </c>
      <c r="O9" s="111">
        <v>2920651</v>
      </c>
      <c r="P9" s="112">
        <f>$N9+$O9</f>
        <v>15627490</v>
      </c>
      <c r="Q9" s="42">
        <f>IF($F9=0,0,$P9/$F9)</f>
        <v>0.1390809197649826</v>
      </c>
      <c r="R9" s="110">
        <v>11088992</v>
      </c>
      <c r="S9" s="112">
        <v>2626648</v>
      </c>
      <c r="T9" s="112">
        <f>$R9+$S9</f>
        <v>13715640</v>
      </c>
      <c r="U9" s="42">
        <f>IF($I9=0,0,$T9/$I9)</f>
        <v>0.13341609576515537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36790841</v>
      </c>
      <c r="AA9" s="83">
        <f>($K9+$O9)+$S9</f>
        <v>8903737</v>
      </c>
      <c r="AB9" s="83">
        <f>$Z9+$AA9</f>
        <v>45694578</v>
      </c>
      <c r="AC9" s="42">
        <f>IF($I9=0,0,$AB9/$I9)</f>
        <v>0.4444847046434845</v>
      </c>
      <c r="AD9" s="82">
        <v>18392245</v>
      </c>
      <c r="AE9" s="83">
        <v>3691911</v>
      </c>
      <c r="AF9" s="83">
        <f>$AD9+$AE9</f>
        <v>22084156</v>
      </c>
      <c r="AG9" s="42">
        <f>IF($AJ9=0,0,$AK9/$AJ9)</f>
        <v>-0.9814568167323435</v>
      </c>
      <c r="AH9" s="42">
        <f>IF($AF9=0,0,$T9/$AF9-1)</f>
        <v>-0.3789375514282728</v>
      </c>
      <c r="AI9" s="14">
        <v>86170329</v>
      </c>
      <c r="AJ9" s="14">
        <v>-54649894</v>
      </c>
      <c r="AK9" s="14">
        <v>53636511</v>
      </c>
      <c r="AL9" s="14"/>
    </row>
    <row r="10" spans="1:38" s="15" customFormat="1" ht="12.75">
      <c r="A10" s="31" t="s">
        <v>98</v>
      </c>
      <c r="B10" s="65" t="s">
        <v>195</v>
      </c>
      <c r="C10" s="41" t="s">
        <v>196</v>
      </c>
      <c r="D10" s="82">
        <v>147146914</v>
      </c>
      <c r="E10" s="83">
        <v>34191491</v>
      </c>
      <c r="F10" s="85">
        <f aca="true" t="shared" si="0" ref="F10:F39">$D10+$E10</f>
        <v>181338405</v>
      </c>
      <c r="G10" s="82">
        <v>147146914</v>
      </c>
      <c r="H10" s="83">
        <v>34191491</v>
      </c>
      <c r="I10" s="85">
        <f aca="true" t="shared" si="1" ref="I10:I39">$G10+$H10</f>
        <v>181338405</v>
      </c>
      <c r="J10" s="82">
        <v>56473287</v>
      </c>
      <c r="K10" s="83">
        <v>8538595</v>
      </c>
      <c r="L10" s="83">
        <f aca="true" t="shared" si="2" ref="L10:L39">$J10+$K10</f>
        <v>65011882</v>
      </c>
      <c r="M10" s="42">
        <f aca="true" t="shared" si="3" ref="M10:M39">IF($F10=0,0,$L10/$F10)</f>
        <v>0.3585113809730487</v>
      </c>
      <c r="N10" s="110">
        <v>48086165</v>
      </c>
      <c r="O10" s="111">
        <v>8593140</v>
      </c>
      <c r="P10" s="112">
        <f aca="true" t="shared" si="4" ref="P10:P39">$N10+$O10</f>
        <v>56679305</v>
      </c>
      <c r="Q10" s="42">
        <f aca="true" t="shared" si="5" ref="Q10:Q39">IF($F10=0,0,$P10/$F10)</f>
        <v>0.31256095475197326</v>
      </c>
      <c r="R10" s="110">
        <v>45763433</v>
      </c>
      <c r="S10" s="112">
        <v>6881338</v>
      </c>
      <c r="T10" s="112">
        <f aca="true" t="shared" si="6" ref="T10:T39">$R10+$S10</f>
        <v>52644771</v>
      </c>
      <c r="U10" s="42">
        <f aca="true" t="shared" si="7" ref="U10:U39">IF($I10=0,0,$T10/$I10)</f>
        <v>0.29031230863644136</v>
      </c>
      <c r="V10" s="110">
        <v>0</v>
      </c>
      <c r="W10" s="112">
        <v>0</v>
      </c>
      <c r="X10" s="112">
        <f aca="true" t="shared" si="8" ref="X10:X39">$V10+$W10</f>
        <v>0</v>
      </c>
      <c r="Y10" s="42">
        <f aca="true" t="shared" si="9" ref="Y10:Y39">IF($I10=0,0,$X10/$I10)</f>
        <v>0</v>
      </c>
      <c r="Z10" s="82">
        <f aca="true" t="shared" si="10" ref="Z10:Z39">($J10+$N10)+$R10</f>
        <v>150322885</v>
      </c>
      <c r="AA10" s="83">
        <f aca="true" t="shared" si="11" ref="AA10:AA39">($K10+$O10)+$S10</f>
        <v>24013073</v>
      </c>
      <c r="AB10" s="83">
        <f aca="true" t="shared" si="12" ref="AB10:AB39">$Z10+$AA10</f>
        <v>174335958</v>
      </c>
      <c r="AC10" s="42">
        <f aca="true" t="shared" si="13" ref="AC10:AC39">IF($I10=0,0,$AB10/$I10)</f>
        <v>0.9613846443614633</v>
      </c>
      <c r="AD10" s="82">
        <v>41641211</v>
      </c>
      <c r="AE10" s="83">
        <v>11187235</v>
      </c>
      <c r="AF10" s="83">
        <f aca="true" t="shared" si="14" ref="AF10:AF39">$AD10+$AE10</f>
        <v>52828446</v>
      </c>
      <c r="AG10" s="42">
        <f aca="true" t="shared" si="15" ref="AG10:AG39">IF($AJ10=0,0,$AK10/$AJ10)</f>
        <v>0.948191469730992</v>
      </c>
      <c r="AH10" s="42">
        <f aca="true" t="shared" si="16" ref="AH10:AH39">IF($AF10=0,0,$T10/$AF10-1)</f>
        <v>-0.0034768200450189246</v>
      </c>
      <c r="AI10" s="14">
        <v>164147930</v>
      </c>
      <c r="AJ10" s="14">
        <v>164147930</v>
      </c>
      <c r="AK10" s="14">
        <v>155643667</v>
      </c>
      <c r="AL10" s="14"/>
    </row>
    <row r="11" spans="1:38" s="15" customFormat="1" ht="12.75">
      <c r="A11" s="31" t="s">
        <v>98</v>
      </c>
      <c r="B11" s="65" t="s">
        <v>197</v>
      </c>
      <c r="C11" s="41" t="s">
        <v>198</v>
      </c>
      <c r="D11" s="82">
        <v>85543487</v>
      </c>
      <c r="E11" s="83">
        <v>56986000</v>
      </c>
      <c r="F11" s="84">
        <f t="shared" si="0"/>
        <v>142529487</v>
      </c>
      <c r="G11" s="82">
        <v>85543487</v>
      </c>
      <c r="H11" s="83">
        <v>56986000</v>
      </c>
      <c r="I11" s="85">
        <f t="shared" si="1"/>
        <v>142529487</v>
      </c>
      <c r="J11" s="82">
        <v>16747556</v>
      </c>
      <c r="K11" s="83">
        <v>9306570</v>
      </c>
      <c r="L11" s="83">
        <f t="shared" si="2"/>
        <v>26054126</v>
      </c>
      <c r="M11" s="42">
        <f t="shared" si="3"/>
        <v>0.1827981461829018</v>
      </c>
      <c r="N11" s="110">
        <v>15117506</v>
      </c>
      <c r="O11" s="111">
        <v>4162921</v>
      </c>
      <c r="P11" s="112">
        <f t="shared" si="4"/>
        <v>19280427</v>
      </c>
      <c r="Q11" s="42">
        <f t="shared" si="5"/>
        <v>0.13527325050991026</v>
      </c>
      <c r="R11" s="110">
        <v>14379005</v>
      </c>
      <c r="S11" s="112">
        <v>1538143</v>
      </c>
      <c r="T11" s="112">
        <f t="shared" si="6"/>
        <v>15917148</v>
      </c>
      <c r="U11" s="42">
        <f t="shared" si="7"/>
        <v>0.11167617547097465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46244067</v>
      </c>
      <c r="AA11" s="83">
        <f t="shared" si="11"/>
        <v>15007634</v>
      </c>
      <c r="AB11" s="83">
        <f t="shared" si="12"/>
        <v>61251701</v>
      </c>
      <c r="AC11" s="42">
        <f t="shared" si="13"/>
        <v>0.42974757216378673</v>
      </c>
      <c r="AD11" s="82">
        <v>16860181</v>
      </c>
      <c r="AE11" s="83">
        <v>4518799</v>
      </c>
      <c r="AF11" s="83">
        <f t="shared" si="14"/>
        <v>21378980</v>
      </c>
      <c r="AG11" s="42">
        <f t="shared" si="15"/>
        <v>0.5887004786654105</v>
      </c>
      <c r="AH11" s="42">
        <f t="shared" si="16"/>
        <v>-0.25547673462438336</v>
      </c>
      <c r="AI11" s="14">
        <v>83367719</v>
      </c>
      <c r="AJ11" s="14">
        <v>86173137</v>
      </c>
      <c r="AK11" s="14">
        <v>50730167</v>
      </c>
      <c r="AL11" s="14"/>
    </row>
    <row r="12" spans="1:38" s="15" customFormat="1" ht="12.75">
      <c r="A12" s="31" t="s">
        <v>117</v>
      </c>
      <c r="B12" s="65" t="s">
        <v>199</v>
      </c>
      <c r="C12" s="41" t="s">
        <v>200</v>
      </c>
      <c r="D12" s="82">
        <v>37060119</v>
      </c>
      <c r="E12" s="83">
        <v>2054544</v>
      </c>
      <c r="F12" s="84">
        <f t="shared" si="0"/>
        <v>39114663</v>
      </c>
      <c r="G12" s="82">
        <v>37060119</v>
      </c>
      <c r="H12" s="83">
        <v>2054544</v>
      </c>
      <c r="I12" s="85">
        <f t="shared" si="1"/>
        <v>39114663</v>
      </c>
      <c r="J12" s="82">
        <v>9452200</v>
      </c>
      <c r="K12" s="83">
        <v>847106</v>
      </c>
      <c r="L12" s="83">
        <f t="shared" si="2"/>
        <v>10299306</v>
      </c>
      <c r="M12" s="42">
        <f t="shared" si="3"/>
        <v>0.26331061576575515</v>
      </c>
      <c r="N12" s="110">
        <v>11398736</v>
      </c>
      <c r="O12" s="111">
        <v>0</v>
      </c>
      <c r="P12" s="112">
        <f t="shared" si="4"/>
        <v>11398736</v>
      </c>
      <c r="Q12" s="42">
        <f t="shared" si="5"/>
        <v>0.2914184892760037</v>
      </c>
      <c r="R12" s="110">
        <v>8560382</v>
      </c>
      <c r="S12" s="112">
        <v>6481</v>
      </c>
      <c r="T12" s="112">
        <f t="shared" si="6"/>
        <v>8566863</v>
      </c>
      <c r="U12" s="42">
        <f t="shared" si="7"/>
        <v>0.21901922049028008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29411318</v>
      </c>
      <c r="AA12" s="83">
        <f t="shared" si="11"/>
        <v>853587</v>
      </c>
      <c r="AB12" s="83">
        <f t="shared" si="12"/>
        <v>30264905</v>
      </c>
      <c r="AC12" s="42">
        <f t="shared" si="13"/>
        <v>0.773748325532039</v>
      </c>
      <c r="AD12" s="82">
        <v>7775623</v>
      </c>
      <c r="AE12" s="83">
        <v>37602</v>
      </c>
      <c r="AF12" s="83">
        <f t="shared" si="14"/>
        <v>7813225</v>
      </c>
      <c r="AG12" s="42">
        <f t="shared" si="15"/>
        <v>0.8239495899132552</v>
      </c>
      <c r="AH12" s="42">
        <f t="shared" si="16"/>
        <v>0.0964567128170506</v>
      </c>
      <c r="AI12" s="14">
        <v>28090886</v>
      </c>
      <c r="AJ12" s="14">
        <v>28090886</v>
      </c>
      <c r="AK12" s="14">
        <v>23145474</v>
      </c>
      <c r="AL12" s="14"/>
    </row>
    <row r="13" spans="1:38" s="61" customFormat="1" ht="12.75">
      <c r="A13" s="66"/>
      <c r="B13" s="67" t="s">
        <v>201</v>
      </c>
      <c r="C13" s="34"/>
      <c r="D13" s="86">
        <f>SUM(D9:D12)</f>
        <v>362619092</v>
      </c>
      <c r="E13" s="87">
        <f>SUM(E9:E12)</f>
        <v>112726036</v>
      </c>
      <c r="F13" s="95">
        <f t="shared" si="0"/>
        <v>475345128</v>
      </c>
      <c r="G13" s="86">
        <f>SUM(G9:G12)</f>
        <v>352400008</v>
      </c>
      <c r="H13" s="87">
        <f>SUM(H9:H12)</f>
        <v>113386035</v>
      </c>
      <c r="I13" s="88">
        <f t="shared" si="1"/>
        <v>465786043</v>
      </c>
      <c r="J13" s="86">
        <f>SUM(J9:J12)</f>
        <v>95668053</v>
      </c>
      <c r="K13" s="87">
        <f>SUM(K9:K12)</f>
        <v>22048709</v>
      </c>
      <c r="L13" s="87">
        <f t="shared" si="2"/>
        <v>117716762</v>
      </c>
      <c r="M13" s="46">
        <f t="shared" si="3"/>
        <v>0.24764482702345064</v>
      </c>
      <c r="N13" s="116">
        <f>SUM(N9:N12)</f>
        <v>87309246</v>
      </c>
      <c r="O13" s="117">
        <f>SUM(O9:O12)</f>
        <v>15676712</v>
      </c>
      <c r="P13" s="118">
        <f t="shared" si="4"/>
        <v>102985958</v>
      </c>
      <c r="Q13" s="46">
        <f t="shared" si="5"/>
        <v>0.21665512473707316</v>
      </c>
      <c r="R13" s="116">
        <f>SUM(R9:R12)</f>
        <v>79791812</v>
      </c>
      <c r="S13" s="118">
        <f>SUM(S9:S12)</f>
        <v>11052610</v>
      </c>
      <c r="T13" s="118">
        <f t="shared" si="6"/>
        <v>90844422</v>
      </c>
      <c r="U13" s="46">
        <f t="shared" si="7"/>
        <v>0.19503465886374788</v>
      </c>
      <c r="V13" s="116">
        <f>SUM(V9:V12)</f>
        <v>0</v>
      </c>
      <c r="W13" s="118">
        <f>SUM(W9:W12)</f>
        <v>0</v>
      </c>
      <c r="X13" s="118">
        <f t="shared" si="8"/>
        <v>0</v>
      </c>
      <c r="Y13" s="46">
        <f t="shared" si="9"/>
        <v>0</v>
      </c>
      <c r="Z13" s="86">
        <f t="shared" si="10"/>
        <v>262769111</v>
      </c>
      <c r="AA13" s="87">
        <f t="shared" si="11"/>
        <v>48778031</v>
      </c>
      <c r="AB13" s="87">
        <f t="shared" si="12"/>
        <v>311547142</v>
      </c>
      <c r="AC13" s="46">
        <f t="shared" si="13"/>
        <v>0.6688631973457393</v>
      </c>
      <c r="AD13" s="86">
        <f>SUM(AD9:AD12)</f>
        <v>84669260</v>
      </c>
      <c r="AE13" s="87">
        <f>SUM(AE9:AE12)</f>
        <v>19435547</v>
      </c>
      <c r="AF13" s="87">
        <f t="shared" si="14"/>
        <v>104104807</v>
      </c>
      <c r="AG13" s="46">
        <f t="shared" si="15"/>
        <v>1.2654326665808882</v>
      </c>
      <c r="AH13" s="46">
        <f t="shared" si="16"/>
        <v>-0.1273753382012418</v>
      </c>
      <c r="AI13" s="68">
        <f>SUM(AI9:AI12)</f>
        <v>361776864</v>
      </c>
      <c r="AJ13" s="68">
        <f>SUM(AJ9:AJ12)</f>
        <v>223762059</v>
      </c>
      <c r="AK13" s="68">
        <f>SUM(AK9:AK12)</f>
        <v>283155819</v>
      </c>
      <c r="AL13" s="68"/>
    </row>
    <row r="14" spans="1:38" s="15" customFormat="1" ht="12.75">
      <c r="A14" s="31" t="s">
        <v>98</v>
      </c>
      <c r="B14" s="65" t="s">
        <v>202</v>
      </c>
      <c r="C14" s="41" t="s">
        <v>203</v>
      </c>
      <c r="D14" s="82">
        <v>44608317</v>
      </c>
      <c r="E14" s="83">
        <v>12744000</v>
      </c>
      <c r="F14" s="84">
        <f t="shared" si="0"/>
        <v>57352317</v>
      </c>
      <c r="G14" s="82">
        <v>44608317</v>
      </c>
      <c r="H14" s="83">
        <v>12744000</v>
      </c>
      <c r="I14" s="85">
        <f t="shared" si="1"/>
        <v>57352317</v>
      </c>
      <c r="J14" s="82">
        <v>10987307</v>
      </c>
      <c r="K14" s="83">
        <v>125535</v>
      </c>
      <c r="L14" s="83">
        <f t="shared" si="2"/>
        <v>11112842</v>
      </c>
      <c r="M14" s="42">
        <f t="shared" si="3"/>
        <v>0.19376448208709685</v>
      </c>
      <c r="N14" s="110">
        <v>9455022</v>
      </c>
      <c r="O14" s="111">
        <v>4524426</v>
      </c>
      <c r="P14" s="112">
        <f t="shared" si="4"/>
        <v>13979448</v>
      </c>
      <c r="Q14" s="42">
        <f t="shared" si="5"/>
        <v>0.2437468742544438</v>
      </c>
      <c r="R14" s="110">
        <v>8171878</v>
      </c>
      <c r="S14" s="112">
        <v>416934</v>
      </c>
      <c r="T14" s="112">
        <f t="shared" si="6"/>
        <v>8588812</v>
      </c>
      <c r="U14" s="42">
        <f t="shared" si="7"/>
        <v>0.1497552749263818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28614207</v>
      </c>
      <c r="AA14" s="83">
        <f t="shared" si="11"/>
        <v>5066895</v>
      </c>
      <c r="AB14" s="83">
        <f t="shared" si="12"/>
        <v>33681102</v>
      </c>
      <c r="AC14" s="42">
        <f t="shared" si="13"/>
        <v>0.5872666312679224</v>
      </c>
      <c r="AD14" s="82">
        <v>7739283</v>
      </c>
      <c r="AE14" s="83">
        <v>24874</v>
      </c>
      <c r="AF14" s="83">
        <f t="shared" si="14"/>
        <v>7764157</v>
      </c>
      <c r="AG14" s="42">
        <f t="shared" si="15"/>
        <v>0.47537208572097334</v>
      </c>
      <c r="AH14" s="42">
        <f t="shared" si="16"/>
        <v>0.1062130763198117</v>
      </c>
      <c r="AI14" s="14">
        <v>62372980</v>
      </c>
      <c r="AJ14" s="14">
        <v>48041685</v>
      </c>
      <c r="AK14" s="14">
        <v>22837676</v>
      </c>
      <c r="AL14" s="14"/>
    </row>
    <row r="15" spans="1:38" s="15" customFormat="1" ht="12.75">
      <c r="A15" s="31" t="s">
        <v>98</v>
      </c>
      <c r="B15" s="65" t="s">
        <v>70</v>
      </c>
      <c r="C15" s="41" t="s">
        <v>71</v>
      </c>
      <c r="D15" s="82">
        <v>2988324214</v>
      </c>
      <c r="E15" s="83">
        <v>373255940</v>
      </c>
      <c r="F15" s="84">
        <f t="shared" si="0"/>
        <v>3361580154</v>
      </c>
      <c r="G15" s="82">
        <v>3080947380</v>
      </c>
      <c r="H15" s="83">
        <v>789710869</v>
      </c>
      <c r="I15" s="85">
        <f t="shared" si="1"/>
        <v>3870658249</v>
      </c>
      <c r="J15" s="82">
        <v>673926628</v>
      </c>
      <c r="K15" s="83">
        <v>64571053</v>
      </c>
      <c r="L15" s="83">
        <f t="shared" si="2"/>
        <v>738497681</v>
      </c>
      <c r="M15" s="42">
        <f t="shared" si="3"/>
        <v>0.21968766091186295</v>
      </c>
      <c r="N15" s="110">
        <v>634549862</v>
      </c>
      <c r="O15" s="111">
        <v>131871167</v>
      </c>
      <c r="P15" s="112">
        <f t="shared" si="4"/>
        <v>766421029</v>
      </c>
      <c r="Q15" s="42">
        <f t="shared" si="5"/>
        <v>0.22799427468300076</v>
      </c>
      <c r="R15" s="110">
        <v>635751548</v>
      </c>
      <c r="S15" s="112">
        <v>96601559</v>
      </c>
      <c r="T15" s="112">
        <f t="shared" si="6"/>
        <v>732353107</v>
      </c>
      <c r="U15" s="42">
        <f t="shared" si="7"/>
        <v>0.1892063467988181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1944228038</v>
      </c>
      <c r="AA15" s="83">
        <f t="shared" si="11"/>
        <v>293043779</v>
      </c>
      <c r="AB15" s="83">
        <f t="shared" si="12"/>
        <v>2237271817</v>
      </c>
      <c r="AC15" s="42">
        <f t="shared" si="13"/>
        <v>0.5780080991593635</v>
      </c>
      <c r="AD15" s="82">
        <v>573579186</v>
      </c>
      <c r="AE15" s="83">
        <v>143880005</v>
      </c>
      <c r="AF15" s="83">
        <f t="shared" si="14"/>
        <v>717459191</v>
      </c>
      <c r="AG15" s="42">
        <f t="shared" si="15"/>
        <v>0.6227180733939554</v>
      </c>
      <c r="AH15" s="42">
        <f t="shared" si="16"/>
        <v>0.020759251796943046</v>
      </c>
      <c r="AI15" s="14">
        <v>3461060848</v>
      </c>
      <c r="AJ15" s="14">
        <v>3621938849</v>
      </c>
      <c r="AK15" s="14">
        <v>2255446782</v>
      </c>
      <c r="AL15" s="14"/>
    </row>
    <row r="16" spans="1:38" s="15" customFormat="1" ht="12.75">
      <c r="A16" s="31" t="s">
        <v>98</v>
      </c>
      <c r="B16" s="65" t="s">
        <v>204</v>
      </c>
      <c r="C16" s="41" t="s">
        <v>205</v>
      </c>
      <c r="D16" s="82">
        <v>138803339</v>
      </c>
      <c r="E16" s="83">
        <v>39532250</v>
      </c>
      <c r="F16" s="84">
        <f t="shared" si="0"/>
        <v>178335589</v>
      </c>
      <c r="G16" s="82">
        <v>140125244</v>
      </c>
      <c r="H16" s="83">
        <v>39532250</v>
      </c>
      <c r="I16" s="85">
        <f t="shared" si="1"/>
        <v>179657494</v>
      </c>
      <c r="J16" s="82">
        <v>31834944</v>
      </c>
      <c r="K16" s="83">
        <v>3227760</v>
      </c>
      <c r="L16" s="83">
        <f t="shared" si="2"/>
        <v>35062704</v>
      </c>
      <c r="M16" s="42">
        <f t="shared" si="3"/>
        <v>0.19661080660686298</v>
      </c>
      <c r="N16" s="110">
        <v>36228506</v>
      </c>
      <c r="O16" s="111">
        <v>5627666</v>
      </c>
      <c r="P16" s="112">
        <f t="shared" si="4"/>
        <v>41856172</v>
      </c>
      <c r="Q16" s="42">
        <f t="shared" si="5"/>
        <v>0.2347045378586772</v>
      </c>
      <c r="R16" s="110">
        <v>26127362</v>
      </c>
      <c r="S16" s="112">
        <v>9389058</v>
      </c>
      <c r="T16" s="112">
        <f t="shared" si="6"/>
        <v>35516420</v>
      </c>
      <c r="U16" s="42">
        <f t="shared" si="7"/>
        <v>0.19768961043172517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94190812</v>
      </c>
      <c r="AA16" s="83">
        <f t="shared" si="11"/>
        <v>18244484</v>
      </c>
      <c r="AB16" s="83">
        <f t="shared" si="12"/>
        <v>112435296</v>
      </c>
      <c r="AC16" s="42">
        <f t="shared" si="13"/>
        <v>0.6258313722220794</v>
      </c>
      <c r="AD16" s="82">
        <v>32944793</v>
      </c>
      <c r="AE16" s="83">
        <v>5790597</v>
      </c>
      <c r="AF16" s="83">
        <f t="shared" si="14"/>
        <v>38735390</v>
      </c>
      <c r="AG16" s="42">
        <f t="shared" si="15"/>
        <v>0.569535552468871</v>
      </c>
      <c r="AH16" s="42">
        <f t="shared" si="16"/>
        <v>-0.08310152550419658</v>
      </c>
      <c r="AI16" s="14">
        <v>155902041</v>
      </c>
      <c r="AJ16" s="14">
        <v>152602426</v>
      </c>
      <c r="AK16" s="14">
        <v>86912507</v>
      </c>
      <c r="AL16" s="14"/>
    </row>
    <row r="17" spans="1:38" s="15" customFormat="1" ht="12.75">
      <c r="A17" s="31" t="s">
        <v>117</v>
      </c>
      <c r="B17" s="65" t="s">
        <v>206</v>
      </c>
      <c r="C17" s="41" t="s">
        <v>207</v>
      </c>
      <c r="D17" s="82">
        <v>159407800</v>
      </c>
      <c r="E17" s="83">
        <v>150000</v>
      </c>
      <c r="F17" s="84">
        <f t="shared" si="0"/>
        <v>159557800</v>
      </c>
      <c r="G17" s="82">
        <v>159407800</v>
      </c>
      <c r="H17" s="83">
        <v>150000</v>
      </c>
      <c r="I17" s="85">
        <f t="shared" si="1"/>
        <v>159557800</v>
      </c>
      <c r="J17" s="82">
        <v>24201162</v>
      </c>
      <c r="K17" s="83">
        <v>685414</v>
      </c>
      <c r="L17" s="83">
        <f t="shared" si="2"/>
        <v>24886576</v>
      </c>
      <c r="M17" s="42">
        <f t="shared" si="3"/>
        <v>0.1559721680795298</v>
      </c>
      <c r="N17" s="110">
        <v>31196624</v>
      </c>
      <c r="O17" s="111">
        <v>38754</v>
      </c>
      <c r="P17" s="112">
        <f t="shared" si="4"/>
        <v>31235378</v>
      </c>
      <c r="Q17" s="42">
        <f t="shared" si="5"/>
        <v>0.1957621501424562</v>
      </c>
      <c r="R17" s="110">
        <v>18843147</v>
      </c>
      <c r="S17" s="112">
        <v>8928</v>
      </c>
      <c r="T17" s="112">
        <f t="shared" si="6"/>
        <v>18852075</v>
      </c>
      <c r="U17" s="42">
        <f t="shared" si="7"/>
        <v>0.11815201137142778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74240933</v>
      </c>
      <c r="AA17" s="83">
        <f t="shared" si="11"/>
        <v>733096</v>
      </c>
      <c r="AB17" s="83">
        <f t="shared" si="12"/>
        <v>74974029</v>
      </c>
      <c r="AC17" s="42">
        <f t="shared" si="13"/>
        <v>0.4698863295934138</v>
      </c>
      <c r="AD17" s="82">
        <v>27782184</v>
      </c>
      <c r="AE17" s="83">
        <v>0</v>
      </c>
      <c r="AF17" s="83">
        <f t="shared" si="14"/>
        <v>27782184</v>
      </c>
      <c r="AG17" s="42">
        <f t="shared" si="15"/>
        <v>0.5265543930207328</v>
      </c>
      <c r="AH17" s="42">
        <f t="shared" si="16"/>
        <v>-0.32143293702179787</v>
      </c>
      <c r="AI17" s="14">
        <v>154451333</v>
      </c>
      <c r="AJ17" s="14">
        <v>150966565</v>
      </c>
      <c r="AK17" s="14">
        <v>79492108</v>
      </c>
      <c r="AL17" s="14"/>
    </row>
    <row r="18" spans="1:38" s="61" customFormat="1" ht="12.75">
      <c r="A18" s="66"/>
      <c r="B18" s="67" t="s">
        <v>208</v>
      </c>
      <c r="C18" s="34"/>
      <c r="D18" s="86">
        <f>SUM(D14:D17)</f>
        <v>3331143670</v>
      </c>
      <c r="E18" s="87">
        <f>SUM(E14:E17)</f>
        <v>425682190</v>
      </c>
      <c r="F18" s="95">
        <f t="shared" si="0"/>
        <v>3756825860</v>
      </c>
      <c r="G18" s="86">
        <f>SUM(G14:G17)</f>
        <v>3425088741</v>
      </c>
      <c r="H18" s="87">
        <f>SUM(H14:H17)</f>
        <v>842137119</v>
      </c>
      <c r="I18" s="88">
        <f t="shared" si="1"/>
        <v>4267225860</v>
      </c>
      <c r="J18" s="86">
        <f>SUM(J14:J17)</f>
        <v>740950041</v>
      </c>
      <c r="K18" s="87">
        <f>SUM(K14:K17)</f>
        <v>68609762</v>
      </c>
      <c r="L18" s="87">
        <f t="shared" si="2"/>
        <v>809559803</v>
      </c>
      <c r="M18" s="46">
        <f t="shared" si="3"/>
        <v>0.21549037223673712</v>
      </c>
      <c r="N18" s="116">
        <f>SUM(N14:N17)</f>
        <v>711430014</v>
      </c>
      <c r="O18" s="117">
        <f>SUM(O14:O17)</f>
        <v>142062013</v>
      </c>
      <c r="P18" s="118">
        <f t="shared" si="4"/>
        <v>853492027</v>
      </c>
      <c r="Q18" s="46">
        <f t="shared" si="5"/>
        <v>0.22718434625553818</v>
      </c>
      <c r="R18" s="116">
        <f>SUM(R14:R17)</f>
        <v>688893935</v>
      </c>
      <c r="S18" s="118">
        <f>SUM(S14:S17)</f>
        <v>106416479</v>
      </c>
      <c r="T18" s="118">
        <f t="shared" si="6"/>
        <v>795310414</v>
      </c>
      <c r="U18" s="46">
        <f t="shared" si="7"/>
        <v>0.18637645160877422</v>
      </c>
      <c r="V18" s="116">
        <f>SUM(V14:V17)</f>
        <v>0</v>
      </c>
      <c r="W18" s="118">
        <f>SUM(W14:W17)</f>
        <v>0</v>
      </c>
      <c r="X18" s="118">
        <f t="shared" si="8"/>
        <v>0</v>
      </c>
      <c r="Y18" s="46">
        <f t="shared" si="9"/>
        <v>0</v>
      </c>
      <c r="Z18" s="86">
        <f t="shared" si="10"/>
        <v>2141273990</v>
      </c>
      <c r="AA18" s="87">
        <f t="shared" si="11"/>
        <v>317088254</v>
      </c>
      <c r="AB18" s="87">
        <f t="shared" si="12"/>
        <v>2458362244</v>
      </c>
      <c r="AC18" s="46">
        <f t="shared" si="13"/>
        <v>0.5761031463190467</v>
      </c>
      <c r="AD18" s="86">
        <f>SUM(AD14:AD17)</f>
        <v>642045446</v>
      </c>
      <c r="AE18" s="87">
        <f>SUM(AE14:AE17)</f>
        <v>149695476</v>
      </c>
      <c r="AF18" s="87">
        <f t="shared" si="14"/>
        <v>791740922</v>
      </c>
      <c r="AG18" s="46">
        <f t="shared" si="15"/>
        <v>0.6152406199089717</v>
      </c>
      <c r="AH18" s="46">
        <f t="shared" si="16"/>
        <v>0.004508409128308299</v>
      </c>
      <c r="AI18" s="68">
        <f>SUM(AI14:AI17)</f>
        <v>3833787202</v>
      </c>
      <c r="AJ18" s="68">
        <f>SUM(AJ14:AJ17)</f>
        <v>3973549525</v>
      </c>
      <c r="AK18" s="68">
        <f>SUM(AK14:AK17)</f>
        <v>2444689073</v>
      </c>
      <c r="AL18" s="68"/>
    </row>
    <row r="19" spans="1:38" s="15" customFormat="1" ht="12.75">
      <c r="A19" s="31" t="s">
        <v>98</v>
      </c>
      <c r="B19" s="65" t="s">
        <v>209</v>
      </c>
      <c r="C19" s="41" t="s">
        <v>210</v>
      </c>
      <c r="D19" s="82">
        <v>147584474</v>
      </c>
      <c r="E19" s="83">
        <v>37061000</v>
      </c>
      <c r="F19" s="84">
        <f t="shared" si="0"/>
        <v>184645474</v>
      </c>
      <c r="G19" s="82">
        <v>150599070</v>
      </c>
      <c r="H19" s="83">
        <v>29061000</v>
      </c>
      <c r="I19" s="85">
        <f t="shared" si="1"/>
        <v>179660070</v>
      </c>
      <c r="J19" s="82">
        <v>35897092</v>
      </c>
      <c r="K19" s="83">
        <v>14496220</v>
      </c>
      <c r="L19" s="83">
        <f t="shared" si="2"/>
        <v>50393312</v>
      </c>
      <c r="M19" s="42">
        <f t="shared" si="3"/>
        <v>0.2729192918099904</v>
      </c>
      <c r="N19" s="110">
        <v>18653043</v>
      </c>
      <c r="O19" s="111">
        <v>9657418</v>
      </c>
      <c r="P19" s="112">
        <f t="shared" si="4"/>
        <v>28310461</v>
      </c>
      <c r="Q19" s="42">
        <f t="shared" si="5"/>
        <v>0.15332334113968046</v>
      </c>
      <c r="R19" s="110">
        <v>14619662</v>
      </c>
      <c r="S19" s="112">
        <v>4154074</v>
      </c>
      <c r="T19" s="112">
        <f t="shared" si="6"/>
        <v>18773736</v>
      </c>
      <c r="U19" s="42">
        <f t="shared" si="7"/>
        <v>0.10449587379098761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69169797</v>
      </c>
      <c r="AA19" s="83">
        <f t="shared" si="11"/>
        <v>28307712</v>
      </c>
      <c r="AB19" s="83">
        <f t="shared" si="12"/>
        <v>97477509</v>
      </c>
      <c r="AC19" s="42">
        <f t="shared" si="13"/>
        <v>0.5425663532247316</v>
      </c>
      <c r="AD19" s="82">
        <v>7585416</v>
      </c>
      <c r="AE19" s="83">
        <v>2957122</v>
      </c>
      <c r="AF19" s="83">
        <f t="shared" si="14"/>
        <v>10542538</v>
      </c>
      <c r="AG19" s="42">
        <f t="shared" si="15"/>
        <v>0.3601094680622656</v>
      </c>
      <c r="AH19" s="42">
        <f t="shared" si="16"/>
        <v>0.7807605720747699</v>
      </c>
      <c r="AI19" s="14">
        <v>151353573</v>
      </c>
      <c r="AJ19" s="14">
        <v>161124986</v>
      </c>
      <c r="AK19" s="14">
        <v>58022633</v>
      </c>
      <c r="AL19" s="14"/>
    </row>
    <row r="20" spans="1:38" s="15" customFormat="1" ht="12.75">
      <c r="A20" s="31" t="s">
        <v>98</v>
      </c>
      <c r="B20" s="65" t="s">
        <v>211</v>
      </c>
      <c r="C20" s="41" t="s">
        <v>212</v>
      </c>
      <c r="D20" s="82">
        <v>46470937</v>
      </c>
      <c r="E20" s="83">
        <v>14845000</v>
      </c>
      <c r="F20" s="84">
        <f t="shared" si="0"/>
        <v>61315937</v>
      </c>
      <c r="G20" s="82">
        <v>46470937</v>
      </c>
      <c r="H20" s="83">
        <v>14845000</v>
      </c>
      <c r="I20" s="85">
        <f t="shared" si="1"/>
        <v>61315937</v>
      </c>
      <c r="J20" s="82">
        <v>13139419</v>
      </c>
      <c r="K20" s="83">
        <v>18054993</v>
      </c>
      <c r="L20" s="83">
        <f t="shared" si="2"/>
        <v>31194412</v>
      </c>
      <c r="M20" s="42">
        <f t="shared" si="3"/>
        <v>0.5087488428987067</v>
      </c>
      <c r="N20" s="110">
        <v>13708742</v>
      </c>
      <c r="O20" s="111">
        <v>12811594</v>
      </c>
      <c r="P20" s="112">
        <f t="shared" si="4"/>
        <v>26520336</v>
      </c>
      <c r="Q20" s="42">
        <f t="shared" si="5"/>
        <v>0.43251946064201874</v>
      </c>
      <c r="R20" s="110">
        <v>8805803</v>
      </c>
      <c r="S20" s="112">
        <v>14958347</v>
      </c>
      <c r="T20" s="112">
        <f t="shared" si="6"/>
        <v>23764150</v>
      </c>
      <c r="U20" s="42">
        <f t="shared" si="7"/>
        <v>0.3875688958320901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35653964</v>
      </c>
      <c r="AA20" s="83">
        <f t="shared" si="11"/>
        <v>45824934</v>
      </c>
      <c r="AB20" s="83">
        <f t="shared" si="12"/>
        <v>81478898</v>
      </c>
      <c r="AC20" s="42">
        <f t="shared" si="13"/>
        <v>1.3288371993728156</v>
      </c>
      <c r="AD20" s="82">
        <v>8197540</v>
      </c>
      <c r="AE20" s="83">
        <v>9998016</v>
      </c>
      <c r="AF20" s="83">
        <f t="shared" si="14"/>
        <v>18195556</v>
      </c>
      <c r="AG20" s="42">
        <f t="shared" si="15"/>
        <v>0.5505214389055229</v>
      </c>
      <c r="AH20" s="42">
        <f t="shared" si="16"/>
        <v>0.3060414312154023</v>
      </c>
      <c r="AI20" s="14">
        <v>105718713</v>
      </c>
      <c r="AJ20" s="14">
        <v>105718713</v>
      </c>
      <c r="AK20" s="14">
        <v>58200418</v>
      </c>
      <c r="AL20" s="14"/>
    </row>
    <row r="21" spans="1:38" s="15" customFormat="1" ht="12.75">
      <c r="A21" s="31" t="s">
        <v>98</v>
      </c>
      <c r="B21" s="65" t="s">
        <v>213</v>
      </c>
      <c r="C21" s="41" t="s">
        <v>214</v>
      </c>
      <c r="D21" s="82">
        <v>79976541</v>
      </c>
      <c r="E21" s="83">
        <v>21291030</v>
      </c>
      <c r="F21" s="85">
        <f t="shared" si="0"/>
        <v>101267571</v>
      </c>
      <c r="G21" s="82">
        <v>79976541</v>
      </c>
      <c r="H21" s="83">
        <v>21291030</v>
      </c>
      <c r="I21" s="85">
        <f t="shared" si="1"/>
        <v>101267571</v>
      </c>
      <c r="J21" s="82">
        <v>18663820</v>
      </c>
      <c r="K21" s="83">
        <v>5367916</v>
      </c>
      <c r="L21" s="83">
        <f t="shared" si="2"/>
        <v>24031736</v>
      </c>
      <c r="M21" s="42">
        <f t="shared" si="3"/>
        <v>0.2373092961813017</v>
      </c>
      <c r="N21" s="110">
        <v>14813765</v>
      </c>
      <c r="O21" s="111">
        <v>4728765</v>
      </c>
      <c r="P21" s="112">
        <f t="shared" si="4"/>
        <v>19542530</v>
      </c>
      <c r="Q21" s="42">
        <f t="shared" si="5"/>
        <v>0.19297915223028309</v>
      </c>
      <c r="R21" s="110">
        <v>16949009</v>
      </c>
      <c r="S21" s="112">
        <v>2882346</v>
      </c>
      <c r="T21" s="112">
        <f t="shared" si="6"/>
        <v>19831355</v>
      </c>
      <c r="U21" s="42">
        <f t="shared" si="7"/>
        <v>0.195831249867739</v>
      </c>
      <c r="V21" s="110">
        <v>0</v>
      </c>
      <c r="W21" s="112">
        <v>0</v>
      </c>
      <c r="X21" s="112">
        <f t="shared" si="8"/>
        <v>0</v>
      </c>
      <c r="Y21" s="42">
        <f t="shared" si="9"/>
        <v>0</v>
      </c>
      <c r="Z21" s="82">
        <f t="shared" si="10"/>
        <v>50426594</v>
      </c>
      <c r="AA21" s="83">
        <f t="shared" si="11"/>
        <v>12979027</v>
      </c>
      <c r="AB21" s="83">
        <f t="shared" si="12"/>
        <v>63405621</v>
      </c>
      <c r="AC21" s="42">
        <f t="shared" si="13"/>
        <v>0.6261196982793238</v>
      </c>
      <c r="AD21" s="82">
        <v>21070489</v>
      </c>
      <c r="AE21" s="83">
        <v>13657372</v>
      </c>
      <c r="AF21" s="83">
        <f t="shared" si="14"/>
        <v>34727861</v>
      </c>
      <c r="AG21" s="42">
        <f t="shared" si="15"/>
        <v>0.7550399704680254</v>
      </c>
      <c r="AH21" s="42">
        <f t="shared" si="16"/>
        <v>-0.42894971273929017</v>
      </c>
      <c r="AI21" s="14">
        <v>88715681</v>
      </c>
      <c r="AJ21" s="14">
        <v>91014571</v>
      </c>
      <c r="AK21" s="14">
        <v>68719639</v>
      </c>
      <c r="AL21" s="14"/>
    </row>
    <row r="22" spans="1:38" s="15" customFormat="1" ht="12.75">
      <c r="A22" s="31" t="s">
        <v>98</v>
      </c>
      <c r="B22" s="65" t="s">
        <v>72</v>
      </c>
      <c r="C22" s="41" t="s">
        <v>73</v>
      </c>
      <c r="D22" s="82">
        <v>1419343000</v>
      </c>
      <c r="E22" s="83">
        <v>159604000</v>
      </c>
      <c r="F22" s="84">
        <f t="shared" si="0"/>
        <v>1578947000</v>
      </c>
      <c r="G22" s="82">
        <v>1419343000</v>
      </c>
      <c r="H22" s="83">
        <v>159604000</v>
      </c>
      <c r="I22" s="85">
        <f t="shared" si="1"/>
        <v>1578947000</v>
      </c>
      <c r="J22" s="82">
        <v>272244806</v>
      </c>
      <c r="K22" s="83">
        <v>31676161</v>
      </c>
      <c r="L22" s="83">
        <f t="shared" si="2"/>
        <v>303920967</v>
      </c>
      <c r="M22" s="42">
        <f t="shared" si="3"/>
        <v>0.1924833240127756</v>
      </c>
      <c r="N22" s="110">
        <v>231695255</v>
      </c>
      <c r="O22" s="111">
        <v>27639851</v>
      </c>
      <c r="P22" s="112">
        <f t="shared" si="4"/>
        <v>259335106</v>
      </c>
      <c r="Q22" s="42">
        <f t="shared" si="5"/>
        <v>0.16424560545730793</v>
      </c>
      <c r="R22" s="110">
        <v>235507571</v>
      </c>
      <c r="S22" s="112">
        <v>29917682</v>
      </c>
      <c r="T22" s="112">
        <f t="shared" si="6"/>
        <v>265425253</v>
      </c>
      <c r="U22" s="42">
        <f t="shared" si="7"/>
        <v>0.16810269945729653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739447632</v>
      </c>
      <c r="AA22" s="83">
        <f t="shared" si="11"/>
        <v>89233694</v>
      </c>
      <c r="AB22" s="83">
        <f t="shared" si="12"/>
        <v>828681326</v>
      </c>
      <c r="AC22" s="42">
        <f t="shared" si="13"/>
        <v>0.5248316289273801</v>
      </c>
      <c r="AD22" s="82">
        <v>154181763</v>
      </c>
      <c r="AE22" s="83">
        <v>39046020</v>
      </c>
      <c r="AF22" s="83">
        <f t="shared" si="14"/>
        <v>193227783</v>
      </c>
      <c r="AG22" s="42">
        <f t="shared" si="15"/>
        <v>0.4978833250813315</v>
      </c>
      <c r="AH22" s="42">
        <f t="shared" si="16"/>
        <v>0.3736391779643822</v>
      </c>
      <c r="AI22" s="14">
        <v>1394249955</v>
      </c>
      <c r="AJ22" s="14">
        <v>1482405953</v>
      </c>
      <c r="AK22" s="14">
        <v>738065205</v>
      </c>
      <c r="AL22" s="14"/>
    </row>
    <row r="23" spans="1:38" s="15" customFormat="1" ht="12.75">
      <c r="A23" s="31" t="s">
        <v>98</v>
      </c>
      <c r="B23" s="65" t="s">
        <v>215</v>
      </c>
      <c r="C23" s="41" t="s">
        <v>216</v>
      </c>
      <c r="D23" s="82">
        <v>238283410</v>
      </c>
      <c r="E23" s="83">
        <v>61766492</v>
      </c>
      <c r="F23" s="84">
        <f t="shared" si="0"/>
        <v>300049902</v>
      </c>
      <c r="G23" s="82">
        <v>238283410</v>
      </c>
      <c r="H23" s="83">
        <v>61766492</v>
      </c>
      <c r="I23" s="85">
        <f t="shared" si="1"/>
        <v>300049902</v>
      </c>
      <c r="J23" s="82">
        <v>40431826</v>
      </c>
      <c r="K23" s="83">
        <v>5383392</v>
      </c>
      <c r="L23" s="83">
        <f t="shared" si="2"/>
        <v>45815218</v>
      </c>
      <c r="M23" s="42">
        <f t="shared" si="3"/>
        <v>0.1526919945469604</v>
      </c>
      <c r="N23" s="110">
        <v>25054921</v>
      </c>
      <c r="O23" s="111">
        <v>6606665</v>
      </c>
      <c r="P23" s="112">
        <f t="shared" si="4"/>
        <v>31661586</v>
      </c>
      <c r="Q23" s="42">
        <f t="shared" si="5"/>
        <v>0.10552106762561116</v>
      </c>
      <c r="R23" s="110">
        <v>0</v>
      </c>
      <c r="S23" s="112">
        <v>0</v>
      </c>
      <c r="T23" s="112">
        <f t="shared" si="6"/>
        <v>0</v>
      </c>
      <c r="U23" s="42">
        <f t="shared" si="7"/>
        <v>0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65486747</v>
      </c>
      <c r="AA23" s="83">
        <f t="shared" si="11"/>
        <v>11990057</v>
      </c>
      <c r="AB23" s="83">
        <f t="shared" si="12"/>
        <v>77476804</v>
      </c>
      <c r="AC23" s="42">
        <f t="shared" si="13"/>
        <v>0.25821306217257156</v>
      </c>
      <c r="AD23" s="82">
        <v>17359761</v>
      </c>
      <c r="AE23" s="83">
        <v>8796697</v>
      </c>
      <c r="AF23" s="83">
        <f t="shared" si="14"/>
        <v>26156458</v>
      </c>
      <c r="AG23" s="42">
        <f t="shared" si="15"/>
        <v>0.22377183429288583</v>
      </c>
      <c r="AH23" s="42">
        <f t="shared" si="16"/>
        <v>-1</v>
      </c>
      <c r="AI23" s="14">
        <v>286645074</v>
      </c>
      <c r="AJ23" s="14">
        <v>286645074</v>
      </c>
      <c r="AK23" s="14">
        <v>64143094</v>
      </c>
      <c r="AL23" s="14"/>
    </row>
    <row r="24" spans="1:38" s="15" customFormat="1" ht="12.75">
      <c r="A24" s="31" t="s">
        <v>117</v>
      </c>
      <c r="B24" s="65" t="s">
        <v>217</v>
      </c>
      <c r="C24" s="41" t="s">
        <v>218</v>
      </c>
      <c r="D24" s="82">
        <v>92709222</v>
      </c>
      <c r="E24" s="83">
        <v>16239744</v>
      </c>
      <c r="F24" s="84">
        <f t="shared" si="0"/>
        <v>108948966</v>
      </c>
      <c r="G24" s="82">
        <v>109094000</v>
      </c>
      <c r="H24" s="83">
        <v>20305960</v>
      </c>
      <c r="I24" s="85">
        <f t="shared" si="1"/>
        <v>129399960</v>
      </c>
      <c r="J24" s="82">
        <v>18872946</v>
      </c>
      <c r="K24" s="83">
        <v>2031918</v>
      </c>
      <c r="L24" s="83">
        <f t="shared" si="2"/>
        <v>20904864</v>
      </c>
      <c r="M24" s="42">
        <f t="shared" si="3"/>
        <v>0.19187758055455065</v>
      </c>
      <c r="N24" s="110">
        <v>23729265</v>
      </c>
      <c r="O24" s="111">
        <v>223228</v>
      </c>
      <c r="P24" s="112">
        <f t="shared" si="4"/>
        <v>23952493</v>
      </c>
      <c r="Q24" s="42">
        <f t="shared" si="5"/>
        <v>0.2198505766452157</v>
      </c>
      <c r="R24" s="110">
        <v>21010921</v>
      </c>
      <c r="S24" s="112">
        <v>2956891</v>
      </c>
      <c r="T24" s="112">
        <f t="shared" si="6"/>
        <v>23967812</v>
      </c>
      <c r="U24" s="42">
        <f t="shared" si="7"/>
        <v>0.1852227156793557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63613132</v>
      </c>
      <c r="AA24" s="83">
        <f t="shared" si="11"/>
        <v>5212037</v>
      </c>
      <c r="AB24" s="83">
        <f t="shared" si="12"/>
        <v>68825169</v>
      </c>
      <c r="AC24" s="42">
        <f t="shared" si="13"/>
        <v>0.5318793684325713</v>
      </c>
      <c r="AD24" s="82">
        <v>19028054</v>
      </c>
      <c r="AE24" s="83">
        <v>2882053</v>
      </c>
      <c r="AF24" s="83">
        <f t="shared" si="14"/>
        <v>21910107</v>
      </c>
      <c r="AG24" s="42">
        <f t="shared" si="15"/>
        <v>0.5474024867775086</v>
      </c>
      <c r="AH24" s="42">
        <f t="shared" si="16"/>
        <v>0.09391578963991365</v>
      </c>
      <c r="AI24" s="14">
        <v>119394053</v>
      </c>
      <c r="AJ24" s="14">
        <v>119151713</v>
      </c>
      <c r="AK24" s="14">
        <v>65223944</v>
      </c>
      <c r="AL24" s="14"/>
    </row>
    <row r="25" spans="1:38" s="61" customFormat="1" ht="12.75">
      <c r="A25" s="66"/>
      <c r="B25" s="67" t="s">
        <v>219</v>
      </c>
      <c r="C25" s="34"/>
      <c r="D25" s="86">
        <f>SUM(D19:D24)</f>
        <v>2024367584</v>
      </c>
      <c r="E25" s="87">
        <f>SUM(E19:E24)</f>
        <v>310807266</v>
      </c>
      <c r="F25" s="95">
        <f t="shared" si="0"/>
        <v>2335174850</v>
      </c>
      <c r="G25" s="86">
        <f>SUM(G19:G24)</f>
        <v>2043766958</v>
      </c>
      <c r="H25" s="87">
        <f>SUM(H19:H24)</f>
        <v>306873482</v>
      </c>
      <c r="I25" s="88">
        <f t="shared" si="1"/>
        <v>2350640440</v>
      </c>
      <c r="J25" s="86">
        <f>SUM(J19:J24)</f>
        <v>399249909</v>
      </c>
      <c r="K25" s="87">
        <f>SUM(K19:K24)</f>
        <v>77010600</v>
      </c>
      <c r="L25" s="87">
        <f t="shared" si="2"/>
        <v>476260509</v>
      </c>
      <c r="M25" s="46">
        <f t="shared" si="3"/>
        <v>0.20395068446373513</v>
      </c>
      <c r="N25" s="116">
        <f>SUM(N19:N24)</f>
        <v>327654991</v>
      </c>
      <c r="O25" s="117">
        <f>SUM(O19:O24)</f>
        <v>61667521</v>
      </c>
      <c r="P25" s="118">
        <f t="shared" si="4"/>
        <v>389322512</v>
      </c>
      <c r="Q25" s="46">
        <f t="shared" si="5"/>
        <v>0.16672092541592765</v>
      </c>
      <c r="R25" s="116">
        <f>SUM(R19:R24)</f>
        <v>296892966</v>
      </c>
      <c r="S25" s="118">
        <f>SUM(S19:S24)</f>
        <v>54869340</v>
      </c>
      <c r="T25" s="118">
        <f t="shared" si="6"/>
        <v>351762306</v>
      </c>
      <c r="U25" s="46">
        <f t="shared" si="7"/>
        <v>0.14964530517478888</v>
      </c>
      <c r="V25" s="116">
        <f>SUM(V19:V24)</f>
        <v>0</v>
      </c>
      <c r="W25" s="118">
        <f>SUM(W19:W24)</f>
        <v>0</v>
      </c>
      <c r="X25" s="118">
        <f t="shared" si="8"/>
        <v>0</v>
      </c>
      <c r="Y25" s="46">
        <f t="shared" si="9"/>
        <v>0</v>
      </c>
      <c r="Z25" s="86">
        <f t="shared" si="10"/>
        <v>1023797866</v>
      </c>
      <c r="AA25" s="87">
        <f t="shared" si="11"/>
        <v>193547461</v>
      </c>
      <c r="AB25" s="87">
        <f t="shared" si="12"/>
        <v>1217345327</v>
      </c>
      <c r="AC25" s="46">
        <f t="shared" si="13"/>
        <v>0.5178781519644068</v>
      </c>
      <c r="AD25" s="86">
        <f>SUM(AD19:AD24)</f>
        <v>227423023</v>
      </c>
      <c r="AE25" s="87">
        <f>SUM(AE19:AE24)</f>
        <v>77337280</v>
      </c>
      <c r="AF25" s="87">
        <f t="shared" si="14"/>
        <v>304760303</v>
      </c>
      <c r="AG25" s="46">
        <f t="shared" si="15"/>
        <v>0.4685424520146939</v>
      </c>
      <c r="AH25" s="46">
        <f t="shared" si="16"/>
        <v>0.1542261329225676</v>
      </c>
      <c r="AI25" s="68">
        <f>SUM(AI19:AI24)</f>
        <v>2146077049</v>
      </c>
      <c r="AJ25" s="68">
        <f>SUM(AJ19:AJ24)</f>
        <v>2246061010</v>
      </c>
      <c r="AK25" s="68">
        <f>SUM(AK19:AK24)</f>
        <v>1052374933</v>
      </c>
      <c r="AL25" s="68"/>
    </row>
    <row r="26" spans="1:38" s="15" customFormat="1" ht="12.75">
      <c r="A26" s="31" t="s">
        <v>98</v>
      </c>
      <c r="B26" s="65" t="s">
        <v>220</v>
      </c>
      <c r="C26" s="41" t="s">
        <v>221</v>
      </c>
      <c r="D26" s="82">
        <v>276327867</v>
      </c>
      <c r="E26" s="83">
        <v>92718925</v>
      </c>
      <c r="F26" s="84">
        <f t="shared" si="0"/>
        <v>369046792</v>
      </c>
      <c r="G26" s="82">
        <v>276327867</v>
      </c>
      <c r="H26" s="83">
        <v>92718925</v>
      </c>
      <c r="I26" s="85">
        <f t="shared" si="1"/>
        <v>369046792</v>
      </c>
      <c r="J26" s="82">
        <v>53350564</v>
      </c>
      <c r="K26" s="83">
        <v>4250034</v>
      </c>
      <c r="L26" s="83">
        <f t="shared" si="2"/>
        <v>57600598</v>
      </c>
      <c r="M26" s="42">
        <f t="shared" si="3"/>
        <v>0.1560793895208822</v>
      </c>
      <c r="N26" s="110">
        <v>43595611</v>
      </c>
      <c r="O26" s="111">
        <v>10831530</v>
      </c>
      <c r="P26" s="112">
        <f t="shared" si="4"/>
        <v>54427141</v>
      </c>
      <c r="Q26" s="42">
        <f t="shared" si="5"/>
        <v>0.14748032547590875</v>
      </c>
      <c r="R26" s="110">
        <v>5154462</v>
      </c>
      <c r="S26" s="112">
        <v>4839938</v>
      </c>
      <c r="T26" s="112">
        <f t="shared" si="6"/>
        <v>9994400</v>
      </c>
      <c r="U26" s="42">
        <f t="shared" si="7"/>
        <v>0.02708166069087521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102100637</v>
      </c>
      <c r="AA26" s="83">
        <f t="shared" si="11"/>
        <v>19921502</v>
      </c>
      <c r="AB26" s="83">
        <f t="shared" si="12"/>
        <v>122022139</v>
      </c>
      <c r="AC26" s="42">
        <f t="shared" si="13"/>
        <v>0.33064137568766616</v>
      </c>
      <c r="AD26" s="82">
        <v>26483334</v>
      </c>
      <c r="AE26" s="83">
        <v>3358558</v>
      </c>
      <c r="AF26" s="83">
        <f t="shared" si="14"/>
        <v>29841892</v>
      </c>
      <c r="AG26" s="42">
        <f t="shared" si="15"/>
        <v>0.44051572602752526</v>
      </c>
      <c r="AH26" s="42">
        <f t="shared" si="16"/>
        <v>-0.6650882591492524</v>
      </c>
      <c r="AI26" s="14">
        <v>280799712</v>
      </c>
      <c r="AJ26" s="14">
        <v>280799712</v>
      </c>
      <c r="AK26" s="14">
        <v>123696689</v>
      </c>
      <c r="AL26" s="14"/>
    </row>
    <row r="27" spans="1:38" s="15" customFormat="1" ht="12.75">
      <c r="A27" s="31" t="s">
        <v>98</v>
      </c>
      <c r="B27" s="65" t="s">
        <v>222</v>
      </c>
      <c r="C27" s="41" t="s">
        <v>223</v>
      </c>
      <c r="D27" s="82">
        <v>475128000</v>
      </c>
      <c r="E27" s="83">
        <v>95767000</v>
      </c>
      <c r="F27" s="84">
        <f t="shared" si="0"/>
        <v>570895000</v>
      </c>
      <c r="G27" s="82">
        <v>451335899</v>
      </c>
      <c r="H27" s="83">
        <v>76175931</v>
      </c>
      <c r="I27" s="85">
        <f t="shared" si="1"/>
        <v>527511830</v>
      </c>
      <c r="J27" s="82">
        <v>81819456</v>
      </c>
      <c r="K27" s="83">
        <v>14952320</v>
      </c>
      <c r="L27" s="83">
        <f t="shared" si="2"/>
        <v>96771776</v>
      </c>
      <c r="M27" s="42">
        <f t="shared" si="3"/>
        <v>0.16950888692316451</v>
      </c>
      <c r="N27" s="110">
        <v>85470321</v>
      </c>
      <c r="O27" s="111">
        <v>20152685</v>
      </c>
      <c r="P27" s="112">
        <f t="shared" si="4"/>
        <v>105623006</v>
      </c>
      <c r="Q27" s="42">
        <f t="shared" si="5"/>
        <v>0.1850130164040673</v>
      </c>
      <c r="R27" s="110">
        <v>70315423</v>
      </c>
      <c r="S27" s="112">
        <v>13055292</v>
      </c>
      <c r="T27" s="112">
        <f t="shared" si="6"/>
        <v>83370715</v>
      </c>
      <c r="U27" s="42">
        <f t="shared" si="7"/>
        <v>0.15804520440802247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237605200</v>
      </c>
      <c r="AA27" s="83">
        <f t="shared" si="11"/>
        <v>48160297</v>
      </c>
      <c r="AB27" s="83">
        <f t="shared" si="12"/>
        <v>285765497</v>
      </c>
      <c r="AC27" s="42">
        <f t="shared" si="13"/>
        <v>0.5417233903550561</v>
      </c>
      <c r="AD27" s="82">
        <v>71635942</v>
      </c>
      <c r="AE27" s="83">
        <v>-18312419</v>
      </c>
      <c r="AF27" s="83">
        <f t="shared" si="14"/>
        <v>53323523</v>
      </c>
      <c r="AG27" s="42">
        <f t="shared" si="15"/>
        <v>0.37929958755213466</v>
      </c>
      <c r="AH27" s="42">
        <f t="shared" si="16"/>
        <v>0.5634885001878065</v>
      </c>
      <c r="AI27" s="14">
        <v>407920013</v>
      </c>
      <c r="AJ27" s="14">
        <v>435451884</v>
      </c>
      <c r="AK27" s="14">
        <v>165166720</v>
      </c>
      <c r="AL27" s="14"/>
    </row>
    <row r="28" spans="1:38" s="15" customFormat="1" ht="12.75">
      <c r="A28" s="31" t="s">
        <v>98</v>
      </c>
      <c r="B28" s="65" t="s">
        <v>224</v>
      </c>
      <c r="C28" s="41" t="s">
        <v>225</v>
      </c>
      <c r="D28" s="82">
        <v>156995994</v>
      </c>
      <c r="E28" s="83">
        <v>32612000</v>
      </c>
      <c r="F28" s="84">
        <f t="shared" si="0"/>
        <v>189607994</v>
      </c>
      <c r="G28" s="82">
        <v>156995994</v>
      </c>
      <c r="H28" s="83">
        <v>0</v>
      </c>
      <c r="I28" s="85">
        <f t="shared" si="1"/>
        <v>156995994</v>
      </c>
      <c r="J28" s="82">
        <v>23511221</v>
      </c>
      <c r="K28" s="83">
        <v>4397556</v>
      </c>
      <c r="L28" s="83">
        <f t="shared" si="2"/>
        <v>27908777</v>
      </c>
      <c r="M28" s="42">
        <f t="shared" si="3"/>
        <v>0.1471919849539677</v>
      </c>
      <c r="N28" s="110">
        <v>23463599</v>
      </c>
      <c r="O28" s="111">
        <v>8530918</v>
      </c>
      <c r="P28" s="112">
        <f t="shared" si="4"/>
        <v>31994517</v>
      </c>
      <c r="Q28" s="42">
        <f t="shared" si="5"/>
        <v>0.16874033802604335</v>
      </c>
      <c r="R28" s="110">
        <v>26636727</v>
      </c>
      <c r="S28" s="112">
        <v>6052127</v>
      </c>
      <c r="T28" s="112">
        <f t="shared" si="6"/>
        <v>32688854</v>
      </c>
      <c r="U28" s="42">
        <f t="shared" si="7"/>
        <v>0.2082145739336508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73611547</v>
      </c>
      <c r="AA28" s="83">
        <f t="shared" si="11"/>
        <v>18980601</v>
      </c>
      <c r="AB28" s="83">
        <f t="shared" si="12"/>
        <v>92592148</v>
      </c>
      <c r="AC28" s="42">
        <f t="shared" si="13"/>
        <v>0.5897739530857073</v>
      </c>
      <c r="AD28" s="82">
        <v>23789700</v>
      </c>
      <c r="AE28" s="83">
        <v>8840848</v>
      </c>
      <c r="AF28" s="83">
        <f t="shared" si="14"/>
        <v>32630548</v>
      </c>
      <c r="AG28" s="42">
        <f t="shared" si="15"/>
        <v>0.5127206060497216</v>
      </c>
      <c r="AH28" s="42">
        <f t="shared" si="16"/>
        <v>0.0017868532272273807</v>
      </c>
      <c r="AI28" s="14">
        <v>126305515</v>
      </c>
      <c r="AJ28" s="14">
        <v>173780989</v>
      </c>
      <c r="AK28" s="14">
        <v>89101094</v>
      </c>
      <c r="AL28" s="14"/>
    </row>
    <row r="29" spans="1:38" s="15" customFormat="1" ht="12.75">
      <c r="A29" s="31" t="s">
        <v>98</v>
      </c>
      <c r="B29" s="65" t="s">
        <v>226</v>
      </c>
      <c r="C29" s="41" t="s">
        <v>227</v>
      </c>
      <c r="D29" s="82">
        <v>998108925</v>
      </c>
      <c r="E29" s="83">
        <v>266439572</v>
      </c>
      <c r="F29" s="84">
        <f t="shared" si="0"/>
        <v>1264548497</v>
      </c>
      <c r="G29" s="82">
        <v>880691000</v>
      </c>
      <c r="H29" s="83">
        <v>286577719</v>
      </c>
      <c r="I29" s="85">
        <f t="shared" si="1"/>
        <v>1167268719</v>
      </c>
      <c r="J29" s="82">
        <v>187579873</v>
      </c>
      <c r="K29" s="83">
        <v>58997585</v>
      </c>
      <c r="L29" s="83">
        <f t="shared" si="2"/>
        <v>246577458</v>
      </c>
      <c r="M29" s="42">
        <f t="shared" si="3"/>
        <v>0.19499248829521165</v>
      </c>
      <c r="N29" s="110">
        <v>150237312</v>
      </c>
      <c r="O29" s="111">
        <v>69453658</v>
      </c>
      <c r="P29" s="112">
        <f t="shared" si="4"/>
        <v>219690970</v>
      </c>
      <c r="Q29" s="42">
        <f t="shared" si="5"/>
        <v>0.17373075886072561</v>
      </c>
      <c r="R29" s="110">
        <v>138394192</v>
      </c>
      <c r="S29" s="112">
        <v>38191388</v>
      </c>
      <c r="T29" s="112">
        <f t="shared" si="6"/>
        <v>176585580</v>
      </c>
      <c r="U29" s="42">
        <f t="shared" si="7"/>
        <v>0.15128100078898798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476211377</v>
      </c>
      <c r="AA29" s="83">
        <f t="shared" si="11"/>
        <v>166642631</v>
      </c>
      <c r="AB29" s="83">
        <f t="shared" si="12"/>
        <v>642854008</v>
      </c>
      <c r="AC29" s="42">
        <f t="shared" si="13"/>
        <v>0.5507335179432663</v>
      </c>
      <c r="AD29" s="82">
        <v>145536131</v>
      </c>
      <c r="AE29" s="83">
        <v>56897450</v>
      </c>
      <c r="AF29" s="83">
        <f t="shared" si="14"/>
        <v>202433581</v>
      </c>
      <c r="AG29" s="42">
        <f t="shared" si="15"/>
        <v>0.5426546548663678</v>
      </c>
      <c r="AH29" s="42">
        <f t="shared" si="16"/>
        <v>-0.12768632986836315</v>
      </c>
      <c r="AI29" s="14">
        <v>1074574500</v>
      </c>
      <c r="AJ29" s="14">
        <v>1078233821</v>
      </c>
      <c r="AK29" s="14">
        <v>585108602</v>
      </c>
      <c r="AL29" s="14"/>
    </row>
    <row r="30" spans="1:38" s="15" customFormat="1" ht="12.75">
      <c r="A30" s="31" t="s">
        <v>98</v>
      </c>
      <c r="B30" s="65" t="s">
        <v>228</v>
      </c>
      <c r="C30" s="41" t="s">
        <v>229</v>
      </c>
      <c r="D30" s="82">
        <v>128988401</v>
      </c>
      <c r="E30" s="83">
        <v>60468008</v>
      </c>
      <c r="F30" s="84">
        <f t="shared" si="0"/>
        <v>189456409</v>
      </c>
      <c r="G30" s="82">
        <v>82139081</v>
      </c>
      <c r="H30" s="83">
        <v>60468008</v>
      </c>
      <c r="I30" s="85">
        <f t="shared" si="1"/>
        <v>142607089</v>
      </c>
      <c r="J30" s="82">
        <v>17858846</v>
      </c>
      <c r="K30" s="83">
        <v>10431316</v>
      </c>
      <c r="L30" s="83">
        <f t="shared" si="2"/>
        <v>28290162</v>
      </c>
      <c r="M30" s="42">
        <f t="shared" si="3"/>
        <v>0.14932280279839993</v>
      </c>
      <c r="N30" s="110">
        <v>19659279</v>
      </c>
      <c r="O30" s="111">
        <v>13025633</v>
      </c>
      <c r="P30" s="112">
        <f t="shared" si="4"/>
        <v>32684912</v>
      </c>
      <c r="Q30" s="42">
        <f t="shared" si="5"/>
        <v>0.17251943163347935</v>
      </c>
      <c r="R30" s="110">
        <v>17456547</v>
      </c>
      <c r="S30" s="112">
        <v>4886669</v>
      </c>
      <c r="T30" s="112">
        <f t="shared" si="6"/>
        <v>22343216</v>
      </c>
      <c r="U30" s="42">
        <f t="shared" si="7"/>
        <v>0.15667675538906764</v>
      </c>
      <c r="V30" s="110">
        <v>0</v>
      </c>
      <c r="W30" s="112">
        <v>0</v>
      </c>
      <c r="X30" s="112">
        <f t="shared" si="8"/>
        <v>0</v>
      </c>
      <c r="Y30" s="42">
        <f t="shared" si="9"/>
        <v>0</v>
      </c>
      <c r="Z30" s="82">
        <f t="shared" si="10"/>
        <v>54974672</v>
      </c>
      <c r="AA30" s="83">
        <f t="shared" si="11"/>
        <v>28343618</v>
      </c>
      <c r="AB30" s="83">
        <f t="shared" si="12"/>
        <v>83318290</v>
      </c>
      <c r="AC30" s="42">
        <f t="shared" si="13"/>
        <v>0.5842506889682041</v>
      </c>
      <c r="AD30" s="82">
        <v>13359501</v>
      </c>
      <c r="AE30" s="83">
        <v>10323876</v>
      </c>
      <c r="AF30" s="83">
        <f t="shared" si="14"/>
        <v>23683377</v>
      </c>
      <c r="AG30" s="42">
        <f t="shared" si="15"/>
        <v>0.6457046741248507</v>
      </c>
      <c r="AH30" s="42">
        <f t="shared" si="16"/>
        <v>-0.056586567025471046</v>
      </c>
      <c r="AI30" s="14">
        <v>126057118</v>
      </c>
      <c r="AJ30" s="14">
        <v>96602426</v>
      </c>
      <c r="AK30" s="14">
        <v>62376638</v>
      </c>
      <c r="AL30" s="14"/>
    </row>
    <row r="31" spans="1:38" s="15" customFormat="1" ht="12.75">
      <c r="A31" s="31" t="s">
        <v>117</v>
      </c>
      <c r="B31" s="65" t="s">
        <v>230</v>
      </c>
      <c r="C31" s="41" t="s">
        <v>231</v>
      </c>
      <c r="D31" s="82">
        <v>44878245</v>
      </c>
      <c r="E31" s="83">
        <v>19176754</v>
      </c>
      <c r="F31" s="85">
        <f t="shared" si="0"/>
        <v>64054999</v>
      </c>
      <c r="G31" s="82">
        <v>44878245</v>
      </c>
      <c r="H31" s="83">
        <v>19176754</v>
      </c>
      <c r="I31" s="85">
        <f t="shared" si="1"/>
        <v>64054999</v>
      </c>
      <c r="J31" s="82">
        <v>17902715</v>
      </c>
      <c r="K31" s="83">
        <v>2847136</v>
      </c>
      <c r="L31" s="83">
        <f t="shared" si="2"/>
        <v>20749851</v>
      </c>
      <c r="M31" s="42">
        <f t="shared" si="3"/>
        <v>0.3239380426811028</v>
      </c>
      <c r="N31" s="110">
        <v>17332396</v>
      </c>
      <c r="O31" s="111">
        <v>606884</v>
      </c>
      <c r="P31" s="112">
        <f t="shared" si="4"/>
        <v>17939280</v>
      </c>
      <c r="Q31" s="42">
        <f t="shared" si="5"/>
        <v>0.28006057731731443</v>
      </c>
      <c r="R31" s="110">
        <v>13239434</v>
      </c>
      <c r="S31" s="112">
        <v>1116758</v>
      </c>
      <c r="T31" s="112">
        <f t="shared" si="6"/>
        <v>14356192</v>
      </c>
      <c r="U31" s="42">
        <f t="shared" si="7"/>
        <v>0.22412289788654902</v>
      </c>
      <c r="V31" s="110">
        <v>0</v>
      </c>
      <c r="W31" s="112">
        <v>0</v>
      </c>
      <c r="X31" s="112">
        <f t="shared" si="8"/>
        <v>0</v>
      </c>
      <c r="Y31" s="42">
        <f t="shared" si="9"/>
        <v>0</v>
      </c>
      <c r="Z31" s="82">
        <f t="shared" si="10"/>
        <v>48474545</v>
      </c>
      <c r="AA31" s="83">
        <f t="shared" si="11"/>
        <v>4570778</v>
      </c>
      <c r="AB31" s="83">
        <f t="shared" si="12"/>
        <v>53045323</v>
      </c>
      <c r="AC31" s="42">
        <f t="shared" si="13"/>
        <v>0.8281215178849664</v>
      </c>
      <c r="AD31" s="82">
        <v>8452723</v>
      </c>
      <c r="AE31" s="83">
        <v>3325968</v>
      </c>
      <c r="AF31" s="83">
        <f t="shared" si="14"/>
        <v>11778691</v>
      </c>
      <c r="AG31" s="42">
        <f t="shared" si="15"/>
        <v>0.5907796056452588</v>
      </c>
      <c r="AH31" s="42">
        <f t="shared" si="16"/>
        <v>0.21882745714273333</v>
      </c>
      <c r="AI31" s="14">
        <v>79796023</v>
      </c>
      <c r="AJ31" s="14">
        <v>79796023</v>
      </c>
      <c r="AK31" s="14">
        <v>47141863</v>
      </c>
      <c r="AL31" s="14"/>
    </row>
    <row r="32" spans="1:38" s="61" customFormat="1" ht="12.75">
      <c r="A32" s="66"/>
      <c r="B32" s="67" t="s">
        <v>232</v>
      </c>
      <c r="C32" s="34"/>
      <c r="D32" s="86">
        <f>SUM(D26:D31)</f>
        <v>2080427432</v>
      </c>
      <c r="E32" s="87">
        <f>SUM(E26:E31)</f>
        <v>567182259</v>
      </c>
      <c r="F32" s="95">
        <f t="shared" si="0"/>
        <v>2647609691</v>
      </c>
      <c r="G32" s="86">
        <f>SUM(G26:G31)</f>
        <v>1892368086</v>
      </c>
      <c r="H32" s="87">
        <f>SUM(H26:H31)</f>
        <v>535117337</v>
      </c>
      <c r="I32" s="88">
        <f t="shared" si="1"/>
        <v>2427485423</v>
      </c>
      <c r="J32" s="86">
        <f>SUM(J26:J31)</f>
        <v>382022675</v>
      </c>
      <c r="K32" s="87">
        <f>SUM(K26:K31)</f>
        <v>95875947</v>
      </c>
      <c r="L32" s="87">
        <f t="shared" si="2"/>
        <v>477898622</v>
      </c>
      <c r="M32" s="46">
        <f t="shared" si="3"/>
        <v>0.18050191598275125</v>
      </c>
      <c r="N32" s="116">
        <f>SUM(N26:N31)</f>
        <v>339758518</v>
      </c>
      <c r="O32" s="117">
        <f>SUM(O26:O31)</f>
        <v>122601308</v>
      </c>
      <c r="P32" s="118">
        <f t="shared" si="4"/>
        <v>462359826</v>
      </c>
      <c r="Q32" s="46">
        <f t="shared" si="5"/>
        <v>0.17463292552965656</v>
      </c>
      <c r="R32" s="116">
        <f>SUM(R26:R31)</f>
        <v>271196785</v>
      </c>
      <c r="S32" s="118">
        <f>SUM(S26:S31)</f>
        <v>68142172</v>
      </c>
      <c r="T32" s="118">
        <f t="shared" si="6"/>
        <v>339338957</v>
      </c>
      <c r="U32" s="46">
        <f t="shared" si="7"/>
        <v>0.13979031708484124</v>
      </c>
      <c r="V32" s="116">
        <f>SUM(V26:V31)</f>
        <v>0</v>
      </c>
      <c r="W32" s="118">
        <f>SUM(W26:W31)</f>
        <v>0</v>
      </c>
      <c r="X32" s="118">
        <f t="shared" si="8"/>
        <v>0</v>
      </c>
      <c r="Y32" s="46">
        <f t="shared" si="9"/>
        <v>0</v>
      </c>
      <c r="Z32" s="86">
        <f t="shared" si="10"/>
        <v>992977978</v>
      </c>
      <c r="AA32" s="87">
        <f t="shared" si="11"/>
        <v>286619427</v>
      </c>
      <c r="AB32" s="87">
        <f t="shared" si="12"/>
        <v>1279597405</v>
      </c>
      <c r="AC32" s="46">
        <f t="shared" si="13"/>
        <v>0.5271287699098163</v>
      </c>
      <c r="AD32" s="86">
        <f>SUM(AD26:AD31)</f>
        <v>289257331</v>
      </c>
      <c r="AE32" s="87">
        <f>SUM(AE26:AE31)</f>
        <v>64434281</v>
      </c>
      <c r="AF32" s="87">
        <f t="shared" si="14"/>
        <v>353691612</v>
      </c>
      <c r="AG32" s="46">
        <f t="shared" si="15"/>
        <v>0.5001208480193984</v>
      </c>
      <c r="AH32" s="46">
        <f t="shared" si="16"/>
        <v>-0.040579574163042365</v>
      </c>
      <c r="AI32" s="68">
        <f>SUM(AI26:AI31)</f>
        <v>2095452881</v>
      </c>
      <c r="AJ32" s="68">
        <f>SUM(AJ26:AJ31)</f>
        <v>2144664855</v>
      </c>
      <c r="AK32" s="68">
        <f>SUM(AK26:AK31)</f>
        <v>1072591606</v>
      </c>
      <c r="AL32" s="68"/>
    </row>
    <row r="33" spans="1:38" s="15" customFormat="1" ht="12.75">
      <c r="A33" s="31" t="s">
        <v>98</v>
      </c>
      <c r="B33" s="65" t="s">
        <v>233</v>
      </c>
      <c r="C33" s="41" t="s">
        <v>234</v>
      </c>
      <c r="D33" s="82">
        <v>420159184</v>
      </c>
      <c r="E33" s="83">
        <v>126266981</v>
      </c>
      <c r="F33" s="84">
        <f t="shared" si="0"/>
        <v>546426165</v>
      </c>
      <c r="G33" s="82">
        <v>420159184</v>
      </c>
      <c r="H33" s="83">
        <v>126266981</v>
      </c>
      <c r="I33" s="85">
        <f t="shared" si="1"/>
        <v>546426165</v>
      </c>
      <c r="J33" s="82">
        <v>62427233</v>
      </c>
      <c r="K33" s="83">
        <v>10732373</v>
      </c>
      <c r="L33" s="83">
        <f t="shared" si="2"/>
        <v>73159606</v>
      </c>
      <c r="M33" s="42">
        <f t="shared" si="3"/>
        <v>0.13388745028342483</v>
      </c>
      <c r="N33" s="110">
        <v>78040901</v>
      </c>
      <c r="O33" s="111">
        <v>5139622</v>
      </c>
      <c r="P33" s="112">
        <f t="shared" si="4"/>
        <v>83180523</v>
      </c>
      <c r="Q33" s="42">
        <f t="shared" si="5"/>
        <v>0.15222646411889884</v>
      </c>
      <c r="R33" s="110">
        <v>22489424</v>
      </c>
      <c r="S33" s="112">
        <v>0</v>
      </c>
      <c r="T33" s="112">
        <f t="shared" si="6"/>
        <v>22489424</v>
      </c>
      <c r="U33" s="42">
        <f t="shared" si="7"/>
        <v>0.04115729707050174</v>
      </c>
      <c r="V33" s="110">
        <v>0</v>
      </c>
      <c r="W33" s="112">
        <v>0</v>
      </c>
      <c r="X33" s="112">
        <f t="shared" si="8"/>
        <v>0</v>
      </c>
      <c r="Y33" s="42">
        <f t="shared" si="9"/>
        <v>0</v>
      </c>
      <c r="Z33" s="82">
        <f t="shared" si="10"/>
        <v>162957558</v>
      </c>
      <c r="AA33" s="83">
        <f t="shared" si="11"/>
        <v>15871995</v>
      </c>
      <c r="AB33" s="83">
        <f t="shared" si="12"/>
        <v>178829553</v>
      </c>
      <c r="AC33" s="42">
        <f t="shared" si="13"/>
        <v>0.32727121147282545</v>
      </c>
      <c r="AD33" s="82">
        <v>69059497</v>
      </c>
      <c r="AE33" s="83">
        <v>243456</v>
      </c>
      <c r="AF33" s="83">
        <f t="shared" si="14"/>
        <v>69302953</v>
      </c>
      <c r="AG33" s="42">
        <f t="shared" si="15"/>
        <v>0.5048921856240144</v>
      </c>
      <c r="AH33" s="42">
        <f t="shared" si="16"/>
        <v>-0.6754911150755727</v>
      </c>
      <c r="AI33" s="14">
        <v>513687479</v>
      </c>
      <c r="AJ33" s="14">
        <v>513687479</v>
      </c>
      <c r="AK33" s="14">
        <v>259356794</v>
      </c>
      <c r="AL33" s="14"/>
    </row>
    <row r="34" spans="1:38" s="15" customFormat="1" ht="12.75">
      <c r="A34" s="31" t="s">
        <v>98</v>
      </c>
      <c r="B34" s="65" t="s">
        <v>235</v>
      </c>
      <c r="C34" s="41" t="s">
        <v>236</v>
      </c>
      <c r="D34" s="82">
        <v>354038979</v>
      </c>
      <c r="E34" s="83">
        <v>67663775</v>
      </c>
      <c r="F34" s="84">
        <f t="shared" si="0"/>
        <v>421702754</v>
      </c>
      <c r="G34" s="82">
        <v>354038979</v>
      </c>
      <c r="H34" s="83">
        <v>67663775</v>
      </c>
      <c r="I34" s="85">
        <f t="shared" si="1"/>
        <v>421702754</v>
      </c>
      <c r="J34" s="82">
        <v>54039433</v>
      </c>
      <c r="K34" s="83">
        <v>4217364</v>
      </c>
      <c r="L34" s="83">
        <f t="shared" si="2"/>
        <v>58256797</v>
      </c>
      <c r="M34" s="42">
        <f t="shared" si="3"/>
        <v>0.138146588912246</v>
      </c>
      <c r="N34" s="110">
        <v>79713343</v>
      </c>
      <c r="O34" s="111">
        <v>3532144</v>
      </c>
      <c r="P34" s="112">
        <f t="shared" si="4"/>
        <v>83245487</v>
      </c>
      <c r="Q34" s="42">
        <f t="shared" si="5"/>
        <v>0.1974032329890831</v>
      </c>
      <c r="R34" s="110">
        <v>68497804</v>
      </c>
      <c r="S34" s="112">
        <v>2061380</v>
      </c>
      <c r="T34" s="112">
        <f t="shared" si="6"/>
        <v>70559184</v>
      </c>
      <c r="U34" s="42">
        <f t="shared" si="7"/>
        <v>0.16731971354400973</v>
      </c>
      <c r="V34" s="110">
        <v>0</v>
      </c>
      <c r="W34" s="112">
        <v>0</v>
      </c>
      <c r="X34" s="112">
        <f t="shared" si="8"/>
        <v>0</v>
      </c>
      <c r="Y34" s="42">
        <f t="shared" si="9"/>
        <v>0</v>
      </c>
      <c r="Z34" s="82">
        <f t="shared" si="10"/>
        <v>202250580</v>
      </c>
      <c r="AA34" s="83">
        <f t="shared" si="11"/>
        <v>9810888</v>
      </c>
      <c r="AB34" s="83">
        <f t="shared" si="12"/>
        <v>212061468</v>
      </c>
      <c r="AC34" s="42">
        <f t="shared" si="13"/>
        <v>0.5028695354453389</v>
      </c>
      <c r="AD34" s="82">
        <v>50443612</v>
      </c>
      <c r="AE34" s="83">
        <v>3944274</v>
      </c>
      <c r="AF34" s="83">
        <f t="shared" si="14"/>
        <v>54387886</v>
      </c>
      <c r="AG34" s="42">
        <f t="shared" si="15"/>
        <v>0.43987350620212656</v>
      </c>
      <c r="AH34" s="42">
        <f t="shared" si="16"/>
        <v>0.297332718539566</v>
      </c>
      <c r="AI34" s="14">
        <v>358160181</v>
      </c>
      <c r="AJ34" s="14">
        <v>358406505</v>
      </c>
      <c r="AK34" s="14">
        <v>157653526</v>
      </c>
      <c r="AL34" s="14"/>
    </row>
    <row r="35" spans="1:38" s="15" customFormat="1" ht="12.75">
      <c r="A35" s="31" t="s">
        <v>98</v>
      </c>
      <c r="B35" s="65" t="s">
        <v>237</v>
      </c>
      <c r="C35" s="41" t="s">
        <v>238</v>
      </c>
      <c r="D35" s="82">
        <v>635489660</v>
      </c>
      <c r="E35" s="83">
        <v>344317150</v>
      </c>
      <c r="F35" s="84">
        <f t="shared" si="0"/>
        <v>979806810</v>
      </c>
      <c r="G35" s="82">
        <v>521676520</v>
      </c>
      <c r="H35" s="83">
        <v>133025810</v>
      </c>
      <c r="I35" s="85">
        <f t="shared" si="1"/>
        <v>654702330</v>
      </c>
      <c r="J35" s="82">
        <v>96251520</v>
      </c>
      <c r="K35" s="83">
        <v>5498108</v>
      </c>
      <c r="L35" s="83">
        <f t="shared" si="2"/>
        <v>101749628</v>
      </c>
      <c r="M35" s="42">
        <f t="shared" si="3"/>
        <v>0.10384662258062893</v>
      </c>
      <c r="N35" s="110">
        <v>92859633</v>
      </c>
      <c r="O35" s="111">
        <v>7190972</v>
      </c>
      <c r="P35" s="112">
        <f t="shared" si="4"/>
        <v>100050605</v>
      </c>
      <c r="Q35" s="42">
        <f t="shared" si="5"/>
        <v>0.1021125838061893</v>
      </c>
      <c r="R35" s="110">
        <v>131929230</v>
      </c>
      <c r="S35" s="112">
        <v>14817192</v>
      </c>
      <c r="T35" s="112">
        <f t="shared" si="6"/>
        <v>146746422</v>
      </c>
      <c r="U35" s="42">
        <f t="shared" si="7"/>
        <v>0.22414220215162514</v>
      </c>
      <c r="V35" s="110">
        <v>0</v>
      </c>
      <c r="W35" s="112">
        <v>0</v>
      </c>
      <c r="X35" s="112">
        <f t="shared" si="8"/>
        <v>0</v>
      </c>
      <c r="Y35" s="42">
        <f t="shared" si="9"/>
        <v>0</v>
      </c>
      <c r="Z35" s="82">
        <f t="shared" si="10"/>
        <v>321040383</v>
      </c>
      <c r="AA35" s="83">
        <f t="shared" si="11"/>
        <v>27506272</v>
      </c>
      <c r="AB35" s="83">
        <f t="shared" si="12"/>
        <v>348546655</v>
      </c>
      <c r="AC35" s="42">
        <f t="shared" si="13"/>
        <v>0.5323742394501636</v>
      </c>
      <c r="AD35" s="82">
        <v>103936792</v>
      </c>
      <c r="AE35" s="83">
        <v>4674828</v>
      </c>
      <c r="AF35" s="83">
        <f t="shared" si="14"/>
        <v>108611620</v>
      </c>
      <c r="AG35" s="42">
        <f t="shared" si="15"/>
        <v>0.5141484467886963</v>
      </c>
      <c r="AH35" s="42">
        <f t="shared" si="16"/>
        <v>0.35111162139005025</v>
      </c>
      <c r="AI35" s="14">
        <v>708213690</v>
      </c>
      <c r="AJ35" s="14">
        <v>578250717</v>
      </c>
      <c r="AK35" s="14">
        <v>297306708</v>
      </c>
      <c r="AL35" s="14"/>
    </row>
    <row r="36" spans="1:38" s="15" customFormat="1" ht="12.75">
      <c r="A36" s="31" t="s">
        <v>98</v>
      </c>
      <c r="B36" s="65" t="s">
        <v>239</v>
      </c>
      <c r="C36" s="41" t="s">
        <v>240</v>
      </c>
      <c r="D36" s="82">
        <v>124518816</v>
      </c>
      <c r="E36" s="83">
        <v>25712400</v>
      </c>
      <c r="F36" s="84">
        <f t="shared" si="0"/>
        <v>150231216</v>
      </c>
      <c r="G36" s="82">
        <v>147529000</v>
      </c>
      <c r="H36" s="83">
        <v>25712000</v>
      </c>
      <c r="I36" s="85">
        <f t="shared" si="1"/>
        <v>173241000</v>
      </c>
      <c r="J36" s="82">
        <v>48294133</v>
      </c>
      <c r="K36" s="83">
        <v>8557554</v>
      </c>
      <c r="L36" s="83">
        <f t="shared" si="2"/>
        <v>56851687</v>
      </c>
      <c r="M36" s="42">
        <f t="shared" si="3"/>
        <v>0.3784279227294546</v>
      </c>
      <c r="N36" s="110">
        <v>32737352</v>
      </c>
      <c r="O36" s="111">
        <v>9518854</v>
      </c>
      <c r="P36" s="112">
        <f t="shared" si="4"/>
        <v>42256206</v>
      </c>
      <c r="Q36" s="42">
        <f t="shared" si="5"/>
        <v>0.28127447227745267</v>
      </c>
      <c r="R36" s="110">
        <v>31130360</v>
      </c>
      <c r="S36" s="112">
        <v>4586493</v>
      </c>
      <c r="T36" s="112">
        <f t="shared" si="6"/>
        <v>35716853</v>
      </c>
      <c r="U36" s="42">
        <f t="shared" si="7"/>
        <v>0.20616859173059496</v>
      </c>
      <c r="V36" s="110">
        <v>0</v>
      </c>
      <c r="W36" s="112">
        <v>0</v>
      </c>
      <c r="X36" s="112">
        <f t="shared" si="8"/>
        <v>0</v>
      </c>
      <c r="Y36" s="42">
        <f t="shared" si="9"/>
        <v>0</v>
      </c>
      <c r="Z36" s="82">
        <f t="shared" si="10"/>
        <v>112161845</v>
      </c>
      <c r="AA36" s="83">
        <f t="shared" si="11"/>
        <v>22662901</v>
      </c>
      <c r="AB36" s="83">
        <f t="shared" si="12"/>
        <v>134824746</v>
      </c>
      <c r="AC36" s="42">
        <f t="shared" si="13"/>
        <v>0.7782496406739744</v>
      </c>
      <c r="AD36" s="82">
        <v>25206967</v>
      </c>
      <c r="AE36" s="83">
        <v>7018293</v>
      </c>
      <c r="AF36" s="83">
        <f t="shared" si="14"/>
        <v>32225260</v>
      </c>
      <c r="AG36" s="42">
        <f t="shared" si="15"/>
        <v>0.7281265026534244</v>
      </c>
      <c r="AH36" s="42">
        <f t="shared" si="16"/>
        <v>0.10834956800969175</v>
      </c>
      <c r="AI36" s="14">
        <v>167915466</v>
      </c>
      <c r="AJ36" s="14">
        <v>167915466</v>
      </c>
      <c r="AK36" s="14">
        <v>122263701</v>
      </c>
      <c r="AL36" s="14"/>
    </row>
    <row r="37" spans="1:38" s="15" customFormat="1" ht="12.75">
      <c r="A37" s="31" t="s">
        <v>117</v>
      </c>
      <c r="B37" s="65" t="s">
        <v>241</v>
      </c>
      <c r="C37" s="41" t="s">
        <v>242</v>
      </c>
      <c r="D37" s="82">
        <v>223764750</v>
      </c>
      <c r="E37" s="83">
        <v>6290000</v>
      </c>
      <c r="F37" s="84">
        <f t="shared" si="0"/>
        <v>230054750</v>
      </c>
      <c r="G37" s="82">
        <v>238406275</v>
      </c>
      <c r="H37" s="83">
        <v>5370000</v>
      </c>
      <c r="I37" s="85">
        <f t="shared" si="1"/>
        <v>243776275</v>
      </c>
      <c r="J37" s="82">
        <v>25306406</v>
      </c>
      <c r="K37" s="83">
        <v>67710</v>
      </c>
      <c r="L37" s="83">
        <f t="shared" si="2"/>
        <v>25374116</v>
      </c>
      <c r="M37" s="42">
        <f t="shared" si="3"/>
        <v>0.11029598823758258</v>
      </c>
      <c r="N37" s="110">
        <v>27951704</v>
      </c>
      <c r="O37" s="111">
        <v>395372</v>
      </c>
      <c r="P37" s="112">
        <f t="shared" si="4"/>
        <v>28347076</v>
      </c>
      <c r="Q37" s="42">
        <f t="shared" si="5"/>
        <v>0.12321882508402891</v>
      </c>
      <c r="R37" s="110">
        <v>23209368</v>
      </c>
      <c r="S37" s="112">
        <v>1592841</v>
      </c>
      <c r="T37" s="112">
        <f t="shared" si="6"/>
        <v>24802209</v>
      </c>
      <c r="U37" s="42">
        <f t="shared" si="7"/>
        <v>0.10174168507579337</v>
      </c>
      <c r="V37" s="110">
        <v>0</v>
      </c>
      <c r="W37" s="112">
        <v>0</v>
      </c>
      <c r="X37" s="112">
        <f t="shared" si="8"/>
        <v>0</v>
      </c>
      <c r="Y37" s="42">
        <f t="shared" si="9"/>
        <v>0</v>
      </c>
      <c r="Z37" s="82">
        <f t="shared" si="10"/>
        <v>76467478</v>
      </c>
      <c r="AA37" s="83">
        <f t="shared" si="11"/>
        <v>2055923</v>
      </c>
      <c r="AB37" s="83">
        <f t="shared" si="12"/>
        <v>78523401</v>
      </c>
      <c r="AC37" s="42">
        <f t="shared" si="13"/>
        <v>0.32211256407129857</v>
      </c>
      <c r="AD37" s="82">
        <v>24063806</v>
      </c>
      <c r="AE37" s="83">
        <v>1606858</v>
      </c>
      <c r="AF37" s="83">
        <f t="shared" si="14"/>
        <v>25670664</v>
      </c>
      <c r="AG37" s="42">
        <f t="shared" si="15"/>
        <v>0.4130504350911616</v>
      </c>
      <c r="AH37" s="42">
        <f t="shared" si="16"/>
        <v>-0.03383064029820182</v>
      </c>
      <c r="AI37" s="14">
        <v>175211248</v>
      </c>
      <c r="AJ37" s="14">
        <v>176757785</v>
      </c>
      <c r="AK37" s="14">
        <v>73009880</v>
      </c>
      <c r="AL37" s="14"/>
    </row>
    <row r="38" spans="1:38" s="61" customFormat="1" ht="12.75">
      <c r="A38" s="66"/>
      <c r="B38" s="67" t="s">
        <v>243</v>
      </c>
      <c r="C38" s="34"/>
      <c r="D38" s="86">
        <f>SUM(D33:D37)</f>
        <v>1757971389</v>
      </c>
      <c r="E38" s="87">
        <f>SUM(E33:E37)</f>
        <v>570250306</v>
      </c>
      <c r="F38" s="88">
        <f t="shared" si="0"/>
        <v>2328221695</v>
      </c>
      <c r="G38" s="86">
        <f>SUM(G33:G37)</f>
        <v>1681809958</v>
      </c>
      <c r="H38" s="87">
        <f>SUM(H33:H37)</f>
        <v>358038566</v>
      </c>
      <c r="I38" s="95">
        <f t="shared" si="1"/>
        <v>2039848524</v>
      </c>
      <c r="J38" s="86">
        <f>SUM(J33:J37)</f>
        <v>286318725</v>
      </c>
      <c r="K38" s="97">
        <f>SUM(K33:K37)</f>
        <v>29073109</v>
      </c>
      <c r="L38" s="87">
        <f t="shared" si="2"/>
        <v>315391834</v>
      </c>
      <c r="M38" s="46">
        <f t="shared" si="3"/>
        <v>0.13546469164741634</v>
      </c>
      <c r="N38" s="116">
        <f>SUM(N33:N37)</f>
        <v>311302933</v>
      </c>
      <c r="O38" s="117">
        <f>SUM(O33:O37)</f>
        <v>25776964</v>
      </c>
      <c r="P38" s="118">
        <f t="shared" si="4"/>
        <v>337079897</v>
      </c>
      <c r="Q38" s="46">
        <f t="shared" si="5"/>
        <v>0.14477998281860355</v>
      </c>
      <c r="R38" s="116">
        <f>SUM(R33:R37)</f>
        <v>277256186</v>
      </c>
      <c r="S38" s="118">
        <f>SUM(S33:S37)</f>
        <v>23057906</v>
      </c>
      <c r="T38" s="118">
        <f t="shared" si="6"/>
        <v>300314092</v>
      </c>
      <c r="U38" s="46">
        <f t="shared" si="7"/>
        <v>0.14722372199044717</v>
      </c>
      <c r="V38" s="116">
        <f>SUM(V33:V37)</f>
        <v>0</v>
      </c>
      <c r="W38" s="118">
        <f>SUM(W33:W37)</f>
        <v>0</v>
      </c>
      <c r="X38" s="118">
        <f t="shared" si="8"/>
        <v>0</v>
      </c>
      <c r="Y38" s="46">
        <f t="shared" si="9"/>
        <v>0</v>
      </c>
      <c r="Z38" s="86">
        <f t="shared" si="10"/>
        <v>874877844</v>
      </c>
      <c r="AA38" s="87">
        <f t="shared" si="11"/>
        <v>77907979</v>
      </c>
      <c r="AB38" s="87">
        <f t="shared" si="12"/>
        <v>952785823</v>
      </c>
      <c r="AC38" s="46">
        <f t="shared" si="13"/>
        <v>0.4670865565702172</v>
      </c>
      <c r="AD38" s="86">
        <f>SUM(AD33:AD37)</f>
        <v>272710674</v>
      </c>
      <c r="AE38" s="87">
        <f>SUM(AE33:AE37)</f>
        <v>17487709</v>
      </c>
      <c r="AF38" s="87">
        <f t="shared" si="14"/>
        <v>290198383</v>
      </c>
      <c r="AG38" s="46">
        <f t="shared" si="15"/>
        <v>0.5067306474492573</v>
      </c>
      <c r="AH38" s="46">
        <f t="shared" si="16"/>
        <v>0.03485790959765622</v>
      </c>
      <c r="AI38" s="68">
        <f>SUM(AI33:AI37)</f>
        <v>1923188064</v>
      </c>
      <c r="AJ38" s="68">
        <f>SUM(AJ33:AJ37)</f>
        <v>1795017952</v>
      </c>
      <c r="AK38" s="68">
        <f>SUM(AK33:AK37)</f>
        <v>909590609</v>
      </c>
      <c r="AL38" s="68"/>
    </row>
    <row r="39" spans="1:38" s="61" customFormat="1" ht="12.75">
      <c r="A39" s="66"/>
      <c r="B39" s="67" t="s">
        <v>244</v>
      </c>
      <c r="C39" s="34"/>
      <c r="D39" s="86">
        <f>SUM(D9:D12,D14:D17,D19:D24,D26:D31,D33:D37)</f>
        <v>9556529167</v>
      </c>
      <c r="E39" s="87">
        <f>SUM(E9:E12,E14:E17,E19:E24,E26:E31,E33:E37)</f>
        <v>1986648057</v>
      </c>
      <c r="F39" s="88">
        <f t="shared" si="0"/>
        <v>11543177224</v>
      </c>
      <c r="G39" s="86">
        <f>SUM(G9:G12,G14:G17,G19:G24,G26:G31,G33:G37)</f>
        <v>9395433751</v>
      </c>
      <c r="H39" s="87">
        <f>SUM(H9:H12,H14:H17,H19:H24,H26:H31,H33:H37)</f>
        <v>2155552539</v>
      </c>
      <c r="I39" s="95">
        <f t="shared" si="1"/>
        <v>11550986290</v>
      </c>
      <c r="J39" s="86">
        <f>SUM(J9:J12,J14:J17,J19:J24,J26:J31,J33:J37)</f>
        <v>1904209403</v>
      </c>
      <c r="K39" s="97">
        <f>SUM(K9:K12,K14:K17,K19:K24,K26:K31,K33:K37)</f>
        <v>292618127</v>
      </c>
      <c r="L39" s="87">
        <f t="shared" si="2"/>
        <v>2196827530</v>
      </c>
      <c r="M39" s="46">
        <f t="shared" si="3"/>
        <v>0.19031393934006882</v>
      </c>
      <c r="N39" s="116">
        <f>SUM(N9:N12,N14:N17,N19:N24,N26:N31,N33:N37)</f>
        <v>1777455702</v>
      </c>
      <c r="O39" s="117">
        <f>SUM(O9:O12,O14:O17,O19:O24,O26:O31,O33:O37)</f>
        <v>367784518</v>
      </c>
      <c r="P39" s="118">
        <f t="shared" si="4"/>
        <v>2145240220</v>
      </c>
      <c r="Q39" s="46">
        <f t="shared" si="5"/>
        <v>0.1858448656180833</v>
      </c>
      <c r="R39" s="116">
        <f>SUM(R9:R12,R14:R17,R19:R24,R26:R31,R33:R37)</f>
        <v>1614031684</v>
      </c>
      <c r="S39" s="118">
        <f>SUM(S9:S12,S14:S17,S19:S24,S26:S31,S33:S37)</f>
        <v>263538507</v>
      </c>
      <c r="T39" s="118">
        <f t="shared" si="6"/>
        <v>1877570191</v>
      </c>
      <c r="U39" s="46">
        <f t="shared" si="7"/>
        <v>0.16254630936801157</v>
      </c>
      <c r="V39" s="116">
        <f>SUM(V9:V12,V14:V17,V19:V24,V26:V31,V33:V37)</f>
        <v>0</v>
      </c>
      <c r="W39" s="118">
        <f>SUM(W9:W12,W14:W17,W19:W24,W26:W31,W33:W37)</f>
        <v>0</v>
      </c>
      <c r="X39" s="118">
        <f t="shared" si="8"/>
        <v>0</v>
      </c>
      <c r="Y39" s="46">
        <f t="shared" si="9"/>
        <v>0</v>
      </c>
      <c r="Z39" s="86">
        <f t="shared" si="10"/>
        <v>5295696789</v>
      </c>
      <c r="AA39" s="87">
        <f t="shared" si="11"/>
        <v>923941152</v>
      </c>
      <c r="AB39" s="87">
        <f t="shared" si="12"/>
        <v>6219637941</v>
      </c>
      <c r="AC39" s="46">
        <f t="shared" si="13"/>
        <v>0.5384508114588022</v>
      </c>
      <c r="AD39" s="86">
        <f>SUM(AD9:AD12,AD14:AD17,AD19:AD24,AD26:AD31,AD33:AD37)</f>
        <v>1516105734</v>
      </c>
      <c r="AE39" s="87">
        <f>SUM(AE9:AE12,AE14:AE17,AE19:AE24,AE26:AE31,AE33:AE37)</f>
        <v>328390293</v>
      </c>
      <c r="AF39" s="87">
        <f t="shared" si="14"/>
        <v>1844496027</v>
      </c>
      <c r="AG39" s="46">
        <f t="shared" si="15"/>
        <v>0.5549813438773541</v>
      </c>
      <c r="AH39" s="46">
        <f t="shared" si="16"/>
        <v>0.017931274188643265</v>
      </c>
      <c r="AI39" s="68">
        <f>SUM(AI9:AI12,AI14:AI17,AI19:AI24,AI26:AI31,AI33:AI37)</f>
        <v>10360282060</v>
      </c>
      <c r="AJ39" s="68">
        <f>SUM(AJ9:AJ12,AJ14:AJ17,AJ19:AJ24,AJ26:AJ31,AJ33:AJ37)</f>
        <v>10383055401</v>
      </c>
      <c r="AK39" s="68">
        <f>SUM(AK9:AK12,AK14:AK17,AK19:AK24,AK26:AK31,AK33:AK37)</f>
        <v>5762402040</v>
      </c>
      <c r="AL39" s="68"/>
    </row>
    <row r="40" spans="1:38" s="15" customFormat="1" ht="12.75">
      <c r="A40" s="69"/>
      <c r="B40" s="70"/>
      <c r="C40" s="71"/>
      <c r="D40" s="98"/>
      <c r="E40" s="98"/>
      <c r="F40" s="99"/>
      <c r="G40" s="100"/>
      <c r="H40" s="98"/>
      <c r="I40" s="101"/>
      <c r="J40" s="100"/>
      <c r="K40" s="102"/>
      <c r="L40" s="98"/>
      <c r="M40" s="75"/>
      <c r="N40" s="100"/>
      <c r="O40" s="102"/>
      <c r="P40" s="98"/>
      <c r="Q40" s="75"/>
      <c r="R40" s="100"/>
      <c r="S40" s="102"/>
      <c r="T40" s="98"/>
      <c r="U40" s="75"/>
      <c r="V40" s="100"/>
      <c r="W40" s="102"/>
      <c r="X40" s="98"/>
      <c r="Y40" s="75"/>
      <c r="Z40" s="100"/>
      <c r="AA40" s="102"/>
      <c r="AB40" s="98"/>
      <c r="AC40" s="75"/>
      <c r="AD40" s="100"/>
      <c r="AE40" s="98"/>
      <c r="AF40" s="98"/>
      <c r="AG40" s="75"/>
      <c r="AH40" s="75"/>
      <c r="AI40" s="14"/>
      <c r="AJ40" s="14"/>
      <c r="AK40" s="14"/>
      <c r="AL40" s="14"/>
    </row>
    <row r="41" spans="1:38" s="15" customFormat="1" ht="12.75">
      <c r="A41" s="14"/>
      <c r="B41" s="62"/>
      <c r="C41" s="14"/>
      <c r="D41" s="93"/>
      <c r="E41" s="93"/>
      <c r="F41" s="93"/>
      <c r="G41" s="93"/>
      <c r="H41" s="93"/>
      <c r="I41" s="93"/>
      <c r="J41" s="93"/>
      <c r="K41" s="93"/>
      <c r="L41" s="93"/>
      <c r="M41" s="14"/>
      <c r="N41" s="93"/>
      <c r="O41" s="93"/>
      <c r="P41" s="93"/>
      <c r="Q41" s="14"/>
      <c r="R41" s="93"/>
      <c r="S41" s="93"/>
      <c r="T41" s="93"/>
      <c r="U41" s="14"/>
      <c r="V41" s="93"/>
      <c r="W41" s="93"/>
      <c r="X41" s="93"/>
      <c r="Y41" s="14"/>
      <c r="Z41" s="93"/>
      <c r="AA41" s="93"/>
      <c r="AB41" s="93"/>
      <c r="AC41" s="14"/>
      <c r="AD41" s="93"/>
      <c r="AE41" s="93"/>
      <c r="AF41" s="93"/>
      <c r="AG41" s="14"/>
      <c r="AH41" s="14"/>
      <c r="AI41" s="14"/>
      <c r="AJ41" s="14"/>
      <c r="AK41" s="14"/>
      <c r="AL41" s="14"/>
    </row>
    <row r="42" spans="1:38" ht="12.75">
      <c r="A42" s="2"/>
      <c r="B42" s="2"/>
      <c r="C42" s="2"/>
      <c r="D42" s="94"/>
      <c r="E42" s="94"/>
      <c r="F42" s="94"/>
      <c r="G42" s="94"/>
      <c r="H42" s="94"/>
      <c r="I42" s="94"/>
      <c r="J42" s="94"/>
      <c r="K42" s="94"/>
      <c r="L42" s="94"/>
      <c r="M42" s="2"/>
      <c r="N42" s="94"/>
      <c r="O42" s="94"/>
      <c r="P42" s="94"/>
      <c r="Q42" s="2"/>
      <c r="R42" s="94"/>
      <c r="S42" s="94"/>
      <c r="T42" s="94"/>
      <c r="U42" s="2"/>
      <c r="V42" s="94"/>
      <c r="W42" s="94"/>
      <c r="X42" s="94"/>
      <c r="Y42" s="2"/>
      <c r="Z42" s="94"/>
      <c r="AA42" s="94"/>
      <c r="AB42" s="94"/>
      <c r="AC42" s="2"/>
      <c r="AD42" s="94"/>
      <c r="AE42" s="94"/>
      <c r="AF42" s="94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4"/>
      <c r="E43" s="94"/>
      <c r="F43" s="94"/>
      <c r="G43" s="94"/>
      <c r="H43" s="94"/>
      <c r="I43" s="94"/>
      <c r="J43" s="94"/>
      <c r="K43" s="94"/>
      <c r="L43" s="94"/>
      <c r="M43" s="2"/>
      <c r="N43" s="94"/>
      <c r="O43" s="94"/>
      <c r="P43" s="94"/>
      <c r="Q43" s="2"/>
      <c r="R43" s="94"/>
      <c r="S43" s="94"/>
      <c r="T43" s="94"/>
      <c r="U43" s="2"/>
      <c r="V43" s="94"/>
      <c r="W43" s="94"/>
      <c r="X43" s="94"/>
      <c r="Y43" s="2"/>
      <c r="Z43" s="94"/>
      <c r="AA43" s="94"/>
      <c r="AB43" s="94"/>
      <c r="AC43" s="2"/>
      <c r="AD43" s="94"/>
      <c r="AE43" s="94"/>
      <c r="AF43" s="94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4"/>
      <c r="E44" s="94"/>
      <c r="F44" s="94"/>
      <c r="G44" s="94"/>
      <c r="H44" s="94"/>
      <c r="I44" s="94"/>
      <c r="J44" s="94"/>
      <c r="K44" s="94"/>
      <c r="L44" s="94"/>
      <c r="M44" s="2"/>
      <c r="N44" s="94"/>
      <c r="O44" s="94"/>
      <c r="P44" s="94"/>
      <c r="Q44" s="2"/>
      <c r="R44" s="94"/>
      <c r="S44" s="94"/>
      <c r="T44" s="94"/>
      <c r="U44" s="2"/>
      <c r="V44" s="94"/>
      <c r="W44" s="94"/>
      <c r="X44" s="94"/>
      <c r="Y44" s="2"/>
      <c r="Z44" s="94"/>
      <c r="AA44" s="94"/>
      <c r="AB44" s="94"/>
      <c r="AC44" s="2"/>
      <c r="AD44" s="94"/>
      <c r="AE44" s="94"/>
      <c r="AF44" s="94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4"/>
      <c r="E45" s="94"/>
      <c r="F45" s="94"/>
      <c r="G45" s="94"/>
      <c r="H45" s="94"/>
      <c r="I45" s="94"/>
      <c r="J45" s="94"/>
      <c r="K45" s="94"/>
      <c r="L45" s="94"/>
      <c r="M45" s="2"/>
      <c r="N45" s="94"/>
      <c r="O45" s="94"/>
      <c r="P45" s="94"/>
      <c r="Q45" s="2"/>
      <c r="R45" s="94"/>
      <c r="S45" s="94"/>
      <c r="T45" s="94"/>
      <c r="U45" s="2"/>
      <c r="V45" s="94"/>
      <c r="W45" s="94"/>
      <c r="X45" s="94"/>
      <c r="Y45" s="2"/>
      <c r="Z45" s="94"/>
      <c r="AA45" s="94"/>
      <c r="AB45" s="94"/>
      <c r="AC45" s="2"/>
      <c r="AD45" s="94"/>
      <c r="AE45" s="94"/>
      <c r="AF45" s="94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4"/>
      <c r="E46" s="94"/>
      <c r="F46" s="94"/>
      <c r="G46" s="94"/>
      <c r="H46" s="94"/>
      <c r="I46" s="94"/>
      <c r="J46" s="94"/>
      <c r="K46" s="94"/>
      <c r="L46" s="94"/>
      <c r="M46" s="2"/>
      <c r="N46" s="94"/>
      <c r="O46" s="94"/>
      <c r="P46" s="94"/>
      <c r="Q46" s="2"/>
      <c r="R46" s="94"/>
      <c r="S46" s="94"/>
      <c r="T46" s="94"/>
      <c r="U46" s="2"/>
      <c r="V46" s="94"/>
      <c r="W46" s="94"/>
      <c r="X46" s="94"/>
      <c r="Y46" s="2"/>
      <c r="Z46" s="94"/>
      <c r="AA46" s="94"/>
      <c r="AB46" s="94"/>
      <c r="AC46" s="2"/>
      <c r="AD46" s="94"/>
      <c r="AE46" s="94"/>
      <c r="AF46" s="94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4"/>
      <c r="E47" s="94"/>
      <c r="F47" s="94"/>
      <c r="G47" s="94"/>
      <c r="H47" s="94"/>
      <c r="I47" s="94"/>
      <c r="J47" s="94"/>
      <c r="K47" s="94"/>
      <c r="L47" s="94"/>
      <c r="M47" s="2"/>
      <c r="N47" s="94"/>
      <c r="O47" s="94"/>
      <c r="P47" s="94"/>
      <c r="Q47" s="2"/>
      <c r="R47" s="94"/>
      <c r="S47" s="94"/>
      <c r="T47" s="94"/>
      <c r="U47" s="2"/>
      <c r="V47" s="94"/>
      <c r="W47" s="94"/>
      <c r="X47" s="94"/>
      <c r="Y47" s="2"/>
      <c r="Z47" s="94"/>
      <c r="AA47" s="94"/>
      <c r="AB47" s="94"/>
      <c r="AC47" s="2"/>
      <c r="AD47" s="94"/>
      <c r="AE47" s="94"/>
      <c r="AF47" s="94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4"/>
      <c r="E48" s="94"/>
      <c r="F48" s="94"/>
      <c r="G48" s="94"/>
      <c r="H48" s="94"/>
      <c r="I48" s="94"/>
      <c r="J48" s="94"/>
      <c r="K48" s="94"/>
      <c r="L48" s="94"/>
      <c r="M48" s="2"/>
      <c r="N48" s="94"/>
      <c r="O48" s="94"/>
      <c r="P48" s="94"/>
      <c r="Q48" s="2"/>
      <c r="R48" s="94"/>
      <c r="S48" s="94"/>
      <c r="T48" s="94"/>
      <c r="U48" s="2"/>
      <c r="V48" s="94"/>
      <c r="W48" s="94"/>
      <c r="X48" s="94"/>
      <c r="Y48" s="2"/>
      <c r="Z48" s="94"/>
      <c r="AA48" s="94"/>
      <c r="AB48" s="94"/>
      <c r="AC48" s="2"/>
      <c r="AD48" s="94"/>
      <c r="AE48" s="94"/>
      <c r="AF48" s="94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4"/>
      <c r="E49" s="94"/>
      <c r="F49" s="94"/>
      <c r="G49" s="94"/>
      <c r="H49" s="94"/>
      <c r="I49" s="94"/>
      <c r="J49" s="94"/>
      <c r="K49" s="94"/>
      <c r="L49" s="94"/>
      <c r="M49" s="2"/>
      <c r="N49" s="94"/>
      <c r="O49" s="94"/>
      <c r="P49" s="94"/>
      <c r="Q49" s="2"/>
      <c r="R49" s="94"/>
      <c r="S49" s="94"/>
      <c r="T49" s="94"/>
      <c r="U49" s="2"/>
      <c r="V49" s="94"/>
      <c r="W49" s="94"/>
      <c r="X49" s="94"/>
      <c r="Y49" s="2"/>
      <c r="Z49" s="94"/>
      <c r="AA49" s="94"/>
      <c r="AB49" s="94"/>
      <c r="AC49" s="2"/>
      <c r="AD49" s="94"/>
      <c r="AE49" s="94"/>
      <c r="AF49" s="94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G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26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5" t="s">
        <v>43</v>
      </c>
      <c r="C9" s="41" t="s">
        <v>44</v>
      </c>
      <c r="D9" s="82">
        <v>20206393046</v>
      </c>
      <c r="E9" s="83">
        <v>2160091107</v>
      </c>
      <c r="F9" s="84">
        <f>$D9+$E9</f>
        <v>22366484153</v>
      </c>
      <c r="G9" s="82">
        <v>20265720807</v>
      </c>
      <c r="H9" s="83">
        <v>2160091107</v>
      </c>
      <c r="I9" s="85">
        <f>$G9+$H9</f>
        <v>22425811914</v>
      </c>
      <c r="J9" s="82">
        <v>4726965402</v>
      </c>
      <c r="K9" s="83">
        <v>164020600</v>
      </c>
      <c r="L9" s="83">
        <f>$J9+$K9</f>
        <v>4890986002</v>
      </c>
      <c r="M9" s="42">
        <f>IF($F9=0,0,$L9/$F9)</f>
        <v>0.21867478002097954</v>
      </c>
      <c r="N9" s="110">
        <v>4709077663</v>
      </c>
      <c r="O9" s="111">
        <v>376226424</v>
      </c>
      <c r="P9" s="112">
        <f>$N9+$O9</f>
        <v>5085304087</v>
      </c>
      <c r="Q9" s="42">
        <f>IF($F9=0,0,$P9/$F9)</f>
        <v>0.2273626937615008</v>
      </c>
      <c r="R9" s="110">
        <v>4336844956</v>
      </c>
      <c r="S9" s="112">
        <v>262037826</v>
      </c>
      <c r="T9" s="112">
        <f>$R9+$S9</f>
        <v>4598882782</v>
      </c>
      <c r="U9" s="42">
        <f>IF($I9=0,0,$T9/$I9)</f>
        <v>0.20507096017910534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13772888021</v>
      </c>
      <c r="AA9" s="83">
        <f>($K9+$O9)+$S9</f>
        <v>802284850</v>
      </c>
      <c r="AB9" s="83">
        <f>$Z9+$AA9</f>
        <v>14575172871</v>
      </c>
      <c r="AC9" s="42">
        <f>IF($I9=0,0,$AB9/$I9)</f>
        <v>0.6499284363435244</v>
      </c>
      <c r="AD9" s="82">
        <v>3301929985</v>
      </c>
      <c r="AE9" s="83">
        <v>224318267</v>
      </c>
      <c r="AF9" s="83">
        <f>$AD9+$AE9</f>
        <v>3526248252</v>
      </c>
      <c r="AG9" s="42">
        <f>IF($AJ9=0,0,$AK9/$AJ9)</f>
        <v>0.5916656220996103</v>
      </c>
      <c r="AH9" s="42">
        <f>IF($AF9=0,0,$T9/$AF9-1)</f>
        <v>0.30418576723622004</v>
      </c>
      <c r="AI9" s="14">
        <v>18315760465</v>
      </c>
      <c r="AJ9" s="14">
        <v>19810296722</v>
      </c>
      <c r="AK9" s="14">
        <v>11721071534</v>
      </c>
      <c r="AL9" s="14"/>
    </row>
    <row r="10" spans="1:38" s="15" customFormat="1" ht="12.75">
      <c r="A10" s="31" t="s">
        <v>96</v>
      </c>
      <c r="B10" s="65" t="s">
        <v>47</v>
      </c>
      <c r="C10" s="41" t="s">
        <v>48</v>
      </c>
      <c r="D10" s="82">
        <v>25295241460</v>
      </c>
      <c r="E10" s="83">
        <v>3058761260</v>
      </c>
      <c r="F10" s="85">
        <f aca="true" t="shared" si="0" ref="F10:F28">$D10+$E10</f>
        <v>28354002720</v>
      </c>
      <c r="G10" s="82">
        <v>26020194000</v>
      </c>
      <c r="H10" s="83">
        <v>3827969000</v>
      </c>
      <c r="I10" s="85">
        <f aca="true" t="shared" si="1" ref="I10:I28">$G10+$H10</f>
        <v>29848163000</v>
      </c>
      <c r="J10" s="82">
        <v>6378685664</v>
      </c>
      <c r="K10" s="83">
        <v>236659827</v>
      </c>
      <c r="L10" s="83">
        <f aca="true" t="shared" si="2" ref="L10:L28">$J10+$K10</f>
        <v>6615345491</v>
      </c>
      <c r="M10" s="42">
        <f aca="true" t="shared" si="3" ref="M10:M28">IF($F10=0,0,$L10/$F10)</f>
        <v>0.23331257869753072</v>
      </c>
      <c r="N10" s="110">
        <v>6312652337</v>
      </c>
      <c r="O10" s="111">
        <v>672499049</v>
      </c>
      <c r="P10" s="112">
        <f aca="true" t="shared" si="4" ref="P10:P28">$N10+$O10</f>
        <v>6985151386</v>
      </c>
      <c r="Q10" s="42">
        <f aca="true" t="shared" si="5" ref="Q10:Q28">IF($F10=0,0,$P10/$F10)</f>
        <v>0.246355036887716</v>
      </c>
      <c r="R10" s="110">
        <v>6358737086</v>
      </c>
      <c r="S10" s="112">
        <v>723018427</v>
      </c>
      <c r="T10" s="112">
        <f aca="true" t="shared" si="6" ref="T10:T28">$R10+$S10</f>
        <v>7081755513</v>
      </c>
      <c r="U10" s="42">
        <f aca="true" t="shared" si="7" ref="U10:U28">IF($I10=0,0,$T10/$I10)</f>
        <v>0.23725934199032617</v>
      </c>
      <c r="V10" s="110">
        <v>0</v>
      </c>
      <c r="W10" s="112">
        <v>0</v>
      </c>
      <c r="X10" s="112">
        <f aca="true" t="shared" si="8" ref="X10:X28">$V10+$W10</f>
        <v>0</v>
      </c>
      <c r="Y10" s="42">
        <f aca="true" t="shared" si="9" ref="Y10:Y28">IF($I10=0,0,$X10/$I10)</f>
        <v>0</v>
      </c>
      <c r="Z10" s="82">
        <f aca="true" t="shared" si="10" ref="Z10:Z28">($J10+$N10)+$R10</f>
        <v>19050075087</v>
      </c>
      <c r="AA10" s="83">
        <f aca="true" t="shared" si="11" ref="AA10:AA28">($K10+$O10)+$S10</f>
        <v>1632177303</v>
      </c>
      <c r="AB10" s="83">
        <f aca="true" t="shared" si="12" ref="AB10:AB28">$Z10+$AA10</f>
        <v>20682252390</v>
      </c>
      <c r="AC10" s="42">
        <f aca="true" t="shared" si="13" ref="AC10:AC28">IF($I10=0,0,$AB10/$I10)</f>
        <v>0.6929154196189561</v>
      </c>
      <c r="AD10" s="82">
        <v>4998895345</v>
      </c>
      <c r="AE10" s="83">
        <v>1230718976</v>
      </c>
      <c r="AF10" s="83">
        <f aca="true" t="shared" si="14" ref="AF10:AF28">$AD10+$AE10</f>
        <v>6229614321</v>
      </c>
      <c r="AG10" s="42">
        <f aca="true" t="shared" si="15" ref="AG10:AG28">IF($AJ10=0,0,$AK10/$AJ10)</f>
        <v>0.6807490148260749</v>
      </c>
      <c r="AH10" s="42">
        <f aca="true" t="shared" si="16" ref="AH10:AH28">IF($AF10=0,0,$T10/$AF10-1)</f>
        <v>0.1367887557866041</v>
      </c>
      <c r="AI10" s="14">
        <v>25952701355</v>
      </c>
      <c r="AJ10" s="14">
        <v>28101529886</v>
      </c>
      <c r="AK10" s="14">
        <v>19130088785</v>
      </c>
      <c r="AL10" s="14"/>
    </row>
    <row r="11" spans="1:38" s="15" customFormat="1" ht="12.75">
      <c r="A11" s="31" t="s">
        <v>96</v>
      </c>
      <c r="B11" s="65" t="s">
        <v>51</v>
      </c>
      <c r="C11" s="41" t="s">
        <v>52</v>
      </c>
      <c r="D11" s="82">
        <v>14831720271</v>
      </c>
      <c r="E11" s="83">
        <v>3194974947</v>
      </c>
      <c r="F11" s="84">
        <f t="shared" si="0"/>
        <v>18026695218</v>
      </c>
      <c r="G11" s="82">
        <v>15138875211</v>
      </c>
      <c r="H11" s="83">
        <v>2424280488</v>
      </c>
      <c r="I11" s="85">
        <f t="shared" si="1"/>
        <v>17563155699</v>
      </c>
      <c r="J11" s="82">
        <v>3491642735</v>
      </c>
      <c r="K11" s="83">
        <v>210122354</v>
      </c>
      <c r="L11" s="83">
        <f t="shared" si="2"/>
        <v>3701765089</v>
      </c>
      <c r="M11" s="42">
        <f t="shared" si="3"/>
        <v>0.20534906949021453</v>
      </c>
      <c r="N11" s="110">
        <v>3285627636</v>
      </c>
      <c r="O11" s="111">
        <v>454666734</v>
      </c>
      <c r="P11" s="112">
        <f t="shared" si="4"/>
        <v>3740294370</v>
      </c>
      <c r="Q11" s="42">
        <f t="shared" si="5"/>
        <v>0.20748641527290285</v>
      </c>
      <c r="R11" s="110">
        <v>3078175211</v>
      </c>
      <c r="S11" s="112">
        <v>420023987</v>
      </c>
      <c r="T11" s="112">
        <f t="shared" si="6"/>
        <v>3498199198</v>
      </c>
      <c r="U11" s="42">
        <f t="shared" si="7"/>
        <v>0.19917828310314292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9855445582</v>
      </c>
      <c r="AA11" s="83">
        <f t="shared" si="11"/>
        <v>1084813075</v>
      </c>
      <c r="AB11" s="83">
        <f t="shared" si="12"/>
        <v>10940258657</v>
      </c>
      <c r="AC11" s="42">
        <f t="shared" si="13"/>
        <v>0.622909620827589</v>
      </c>
      <c r="AD11" s="82">
        <v>2569997603</v>
      </c>
      <c r="AE11" s="83">
        <v>397417943</v>
      </c>
      <c r="AF11" s="83">
        <f t="shared" si="14"/>
        <v>2967415546</v>
      </c>
      <c r="AG11" s="42">
        <f t="shared" si="15"/>
        <v>0.637423644231781</v>
      </c>
      <c r="AH11" s="42">
        <f t="shared" si="16"/>
        <v>0.17887068520466665</v>
      </c>
      <c r="AI11" s="14">
        <v>17610781404</v>
      </c>
      <c r="AJ11" s="14">
        <v>16096125462</v>
      </c>
      <c r="AK11" s="14">
        <v>10260050950</v>
      </c>
      <c r="AL11" s="14"/>
    </row>
    <row r="12" spans="1:38" s="61" customFormat="1" ht="12.75">
      <c r="A12" s="66"/>
      <c r="B12" s="67" t="s">
        <v>97</v>
      </c>
      <c r="C12" s="34"/>
      <c r="D12" s="86">
        <f>SUM(D9:D11)</f>
        <v>60333354777</v>
      </c>
      <c r="E12" s="87">
        <f>SUM(E9:E11)</f>
        <v>8413827314</v>
      </c>
      <c r="F12" s="95">
        <f t="shared" si="0"/>
        <v>68747182091</v>
      </c>
      <c r="G12" s="86">
        <f>SUM(G9:G11)</f>
        <v>61424790018</v>
      </c>
      <c r="H12" s="87">
        <f>SUM(H9:H11)</f>
        <v>8412340595</v>
      </c>
      <c r="I12" s="88">
        <f t="shared" si="1"/>
        <v>69837130613</v>
      </c>
      <c r="J12" s="86">
        <f>SUM(J9:J11)</f>
        <v>14597293801</v>
      </c>
      <c r="K12" s="87">
        <f>SUM(K9:K11)</f>
        <v>610802781</v>
      </c>
      <c r="L12" s="87">
        <f t="shared" si="2"/>
        <v>15208096582</v>
      </c>
      <c r="M12" s="46">
        <f t="shared" si="3"/>
        <v>0.22121774477780318</v>
      </c>
      <c r="N12" s="116">
        <f>SUM(N9:N11)</f>
        <v>14307357636</v>
      </c>
      <c r="O12" s="117">
        <f>SUM(O9:O11)</f>
        <v>1503392207</v>
      </c>
      <c r="P12" s="118">
        <f t="shared" si="4"/>
        <v>15810749843</v>
      </c>
      <c r="Q12" s="46">
        <f t="shared" si="5"/>
        <v>0.22998396970033563</v>
      </c>
      <c r="R12" s="116">
        <f>SUM(R9:R11)</f>
        <v>13773757253</v>
      </c>
      <c r="S12" s="118">
        <f>SUM(S9:S11)</f>
        <v>1405080240</v>
      </c>
      <c r="T12" s="118">
        <f t="shared" si="6"/>
        <v>15178837493</v>
      </c>
      <c r="U12" s="46">
        <f t="shared" si="7"/>
        <v>0.2173462363039082</v>
      </c>
      <c r="V12" s="116">
        <f>SUM(V9:V11)</f>
        <v>0</v>
      </c>
      <c r="W12" s="118">
        <f>SUM(W9:W11)</f>
        <v>0</v>
      </c>
      <c r="X12" s="118">
        <f t="shared" si="8"/>
        <v>0</v>
      </c>
      <c r="Y12" s="46">
        <f t="shared" si="9"/>
        <v>0</v>
      </c>
      <c r="Z12" s="86">
        <f t="shared" si="10"/>
        <v>42678408690</v>
      </c>
      <c r="AA12" s="87">
        <f t="shared" si="11"/>
        <v>3519275228</v>
      </c>
      <c r="AB12" s="87">
        <f t="shared" si="12"/>
        <v>46197683918</v>
      </c>
      <c r="AC12" s="46">
        <f t="shared" si="13"/>
        <v>0.6615060428814413</v>
      </c>
      <c r="AD12" s="86">
        <f>SUM(AD9:AD11)</f>
        <v>10870822933</v>
      </c>
      <c r="AE12" s="87">
        <f>SUM(AE9:AE11)</f>
        <v>1852455186</v>
      </c>
      <c r="AF12" s="87">
        <f t="shared" si="14"/>
        <v>12723278119</v>
      </c>
      <c r="AG12" s="46">
        <f t="shared" si="15"/>
        <v>0.6422828717288158</v>
      </c>
      <c r="AH12" s="46">
        <f t="shared" si="16"/>
        <v>0.19299738251677834</v>
      </c>
      <c r="AI12" s="68">
        <f>SUM(AI9:AI11)</f>
        <v>61879243224</v>
      </c>
      <c r="AJ12" s="68">
        <f>SUM(AJ9:AJ11)</f>
        <v>64007952070</v>
      </c>
      <c r="AK12" s="68">
        <f>SUM(AK9:AK11)</f>
        <v>41111211269</v>
      </c>
      <c r="AL12" s="68"/>
    </row>
    <row r="13" spans="1:38" s="15" customFormat="1" ht="12.75">
      <c r="A13" s="31" t="s">
        <v>98</v>
      </c>
      <c r="B13" s="65" t="s">
        <v>62</v>
      </c>
      <c r="C13" s="41" t="s">
        <v>63</v>
      </c>
      <c r="D13" s="82">
        <v>3182885750</v>
      </c>
      <c r="E13" s="83">
        <v>337147600</v>
      </c>
      <c r="F13" s="84">
        <f t="shared" si="0"/>
        <v>3520033350</v>
      </c>
      <c r="G13" s="82">
        <v>3182885750</v>
      </c>
      <c r="H13" s="83">
        <v>337147600</v>
      </c>
      <c r="I13" s="85">
        <f t="shared" si="1"/>
        <v>3520033350</v>
      </c>
      <c r="J13" s="82">
        <v>563017708</v>
      </c>
      <c r="K13" s="83">
        <v>37867314</v>
      </c>
      <c r="L13" s="83">
        <f t="shared" si="2"/>
        <v>600885022</v>
      </c>
      <c r="M13" s="42">
        <f t="shared" si="3"/>
        <v>0.17070435483232</v>
      </c>
      <c r="N13" s="110">
        <v>654362488</v>
      </c>
      <c r="O13" s="111">
        <v>63302123</v>
      </c>
      <c r="P13" s="112">
        <f t="shared" si="4"/>
        <v>717664611</v>
      </c>
      <c r="Q13" s="42">
        <f t="shared" si="5"/>
        <v>0.203880060113635</v>
      </c>
      <c r="R13" s="110">
        <v>400549085</v>
      </c>
      <c r="S13" s="112">
        <v>23921634</v>
      </c>
      <c r="T13" s="112">
        <f t="shared" si="6"/>
        <v>424470719</v>
      </c>
      <c r="U13" s="42">
        <f t="shared" si="7"/>
        <v>0.12058712994864097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1617929281</v>
      </c>
      <c r="AA13" s="83">
        <f t="shared" si="11"/>
        <v>125091071</v>
      </c>
      <c r="AB13" s="83">
        <f t="shared" si="12"/>
        <v>1743020352</v>
      </c>
      <c r="AC13" s="42">
        <f t="shared" si="13"/>
        <v>0.49517154489459597</v>
      </c>
      <c r="AD13" s="82">
        <v>570260550</v>
      </c>
      <c r="AE13" s="83">
        <v>59284817</v>
      </c>
      <c r="AF13" s="83">
        <f t="shared" si="14"/>
        <v>629545367</v>
      </c>
      <c r="AG13" s="42">
        <f t="shared" si="15"/>
        <v>0.5957138232127743</v>
      </c>
      <c r="AH13" s="42">
        <f t="shared" si="16"/>
        <v>-0.3257503886927977</v>
      </c>
      <c r="AI13" s="14">
        <v>3205785017</v>
      </c>
      <c r="AJ13" s="14">
        <v>3125132645</v>
      </c>
      <c r="AK13" s="14">
        <v>1861684716</v>
      </c>
      <c r="AL13" s="14"/>
    </row>
    <row r="14" spans="1:38" s="15" customFormat="1" ht="12.75">
      <c r="A14" s="31" t="s">
        <v>98</v>
      </c>
      <c r="B14" s="65" t="s">
        <v>245</v>
      </c>
      <c r="C14" s="41" t="s">
        <v>246</v>
      </c>
      <c r="D14" s="82">
        <v>478425428</v>
      </c>
      <c r="E14" s="83">
        <v>40235000</v>
      </c>
      <c r="F14" s="84">
        <f t="shared" si="0"/>
        <v>518660428</v>
      </c>
      <c r="G14" s="82">
        <v>486822941</v>
      </c>
      <c r="H14" s="83">
        <v>189981390</v>
      </c>
      <c r="I14" s="85">
        <f t="shared" si="1"/>
        <v>676804331</v>
      </c>
      <c r="J14" s="82">
        <v>92701720</v>
      </c>
      <c r="K14" s="83">
        <v>1304191</v>
      </c>
      <c r="L14" s="83">
        <f t="shared" si="2"/>
        <v>94005911</v>
      </c>
      <c r="M14" s="42">
        <f t="shared" si="3"/>
        <v>0.18124750978688506</v>
      </c>
      <c r="N14" s="110">
        <v>97233036</v>
      </c>
      <c r="O14" s="111">
        <v>12901219</v>
      </c>
      <c r="P14" s="112">
        <f t="shared" si="4"/>
        <v>110134255</v>
      </c>
      <c r="Q14" s="42">
        <f t="shared" si="5"/>
        <v>0.21234366274035466</v>
      </c>
      <c r="R14" s="110">
        <v>96475008</v>
      </c>
      <c r="S14" s="112">
        <v>8566182</v>
      </c>
      <c r="T14" s="112">
        <f t="shared" si="6"/>
        <v>105041190</v>
      </c>
      <c r="U14" s="42">
        <f t="shared" si="7"/>
        <v>0.15520171072900538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286409764</v>
      </c>
      <c r="AA14" s="83">
        <f t="shared" si="11"/>
        <v>22771592</v>
      </c>
      <c r="AB14" s="83">
        <f t="shared" si="12"/>
        <v>309181356</v>
      </c>
      <c r="AC14" s="42">
        <f t="shared" si="13"/>
        <v>0.45682532134978315</v>
      </c>
      <c r="AD14" s="82">
        <v>77292041</v>
      </c>
      <c r="AE14" s="83">
        <v>20043401</v>
      </c>
      <c r="AF14" s="83">
        <f t="shared" si="14"/>
        <v>97335442</v>
      </c>
      <c r="AG14" s="42">
        <f t="shared" si="15"/>
        <v>0.48033069219810576</v>
      </c>
      <c r="AH14" s="42">
        <f t="shared" si="16"/>
        <v>0.07916692873290687</v>
      </c>
      <c r="AI14" s="14">
        <v>558789946</v>
      </c>
      <c r="AJ14" s="14">
        <v>576790989</v>
      </c>
      <c r="AK14" s="14">
        <v>277050415</v>
      </c>
      <c r="AL14" s="14"/>
    </row>
    <row r="15" spans="1:38" s="15" customFormat="1" ht="12.75">
      <c r="A15" s="31" t="s">
        <v>98</v>
      </c>
      <c r="B15" s="65" t="s">
        <v>247</v>
      </c>
      <c r="C15" s="41" t="s">
        <v>248</v>
      </c>
      <c r="D15" s="82">
        <v>353180126</v>
      </c>
      <c r="E15" s="83">
        <v>70890200</v>
      </c>
      <c r="F15" s="84">
        <f t="shared" si="0"/>
        <v>424070326</v>
      </c>
      <c r="G15" s="82">
        <v>353180126</v>
      </c>
      <c r="H15" s="83">
        <v>70890200</v>
      </c>
      <c r="I15" s="85">
        <f t="shared" si="1"/>
        <v>424070326</v>
      </c>
      <c r="J15" s="82">
        <v>94354975</v>
      </c>
      <c r="K15" s="83">
        <v>4960003</v>
      </c>
      <c r="L15" s="83">
        <f t="shared" si="2"/>
        <v>99314978</v>
      </c>
      <c r="M15" s="42">
        <f t="shared" si="3"/>
        <v>0.2341945944126258</v>
      </c>
      <c r="N15" s="110">
        <v>68248683</v>
      </c>
      <c r="O15" s="111">
        <v>21387276</v>
      </c>
      <c r="P15" s="112">
        <f t="shared" si="4"/>
        <v>89635959</v>
      </c>
      <c r="Q15" s="42">
        <f t="shared" si="5"/>
        <v>0.2113705050892903</v>
      </c>
      <c r="R15" s="110">
        <v>78464047</v>
      </c>
      <c r="S15" s="112">
        <v>13857387</v>
      </c>
      <c r="T15" s="112">
        <f t="shared" si="6"/>
        <v>92321434</v>
      </c>
      <c r="U15" s="42">
        <f t="shared" si="7"/>
        <v>0.21770312219393534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241067705</v>
      </c>
      <c r="AA15" s="83">
        <f t="shared" si="11"/>
        <v>40204666</v>
      </c>
      <c r="AB15" s="83">
        <f t="shared" si="12"/>
        <v>281272371</v>
      </c>
      <c r="AC15" s="42">
        <f t="shared" si="13"/>
        <v>0.6632682216958514</v>
      </c>
      <c r="AD15" s="82">
        <v>61807113</v>
      </c>
      <c r="AE15" s="83">
        <v>6977932</v>
      </c>
      <c r="AF15" s="83">
        <f t="shared" si="14"/>
        <v>68785045</v>
      </c>
      <c r="AG15" s="42">
        <f t="shared" si="15"/>
        <v>0.6630655852479862</v>
      </c>
      <c r="AH15" s="42">
        <f t="shared" si="16"/>
        <v>0.34217305520407826</v>
      </c>
      <c r="AI15" s="14">
        <v>356287382</v>
      </c>
      <c r="AJ15" s="14">
        <v>341876469</v>
      </c>
      <c r="AK15" s="14">
        <v>226686521</v>
      </c>
      <c r="AL15" s="14"/>
    </row>
    <row r="16" spans="1:38" s="15" customFormat="1" ht="12.75">
      <c r="A16" s="31" t="s">
        <v>117</v>
      </c>
      <c r="B16" s="65" t="s">
        <v>249</v>
      </c>
      <c r="C16" s="41" t="s">
        <v>250</v>
      </c>
      <c r="D16" s="82">
        <v>325263238</v>
      </c>
      <c r="E16" s="83">
        <v>0</v>
      </c>
      <c r="F16" s="84">
        <f t="shared" si="0"/>
        <v>325263238</v>
      </c>
      <c r="G16" s="82">
        <v>325263238</v>
      </c>
      <c r="H16" s="83">
        <v>0</v>
      </c>
      <c r="I16" s="85">
        <f t="shared" si="1"/>
        <v>325263238</v>
      </c>
      <c r="J16" s="82">
        <v>81539775</v>
      </c>
      <c r="K16" s="83">
        <v>2067394</v>
      </c>
      <c r="L16" s="83">
        <f t="shared" si="2"/>
        <v>83607169</v>
      </c>
      <c r="M16" s="42">
        <f t="shared" si="3"/>
        <v>0.25704463103205044</v>
      </c>
      <c r="N16" s="110">
        <v>88668698</v>
      </c>
      <c r="O16" s="111">
        <v>8890908</v>
      </c>
      <c r="P16" s="112">
        <f t="shared" si="4"/>
        <v>97559606</v>
      </c>
      <c r="Q16" s="42">
        <f t="shared" si="5"/>
        <v>0.29994046237712235</v>
      </c>
      <c r="R16" s="110">
        <v>89447483</v>
      </c>
      <c r="S16" s="112">
        <v>4857987</v>
      </c>
      <c r="T16" s="112">
        <f t="shared" si="6"/>
        <v>94305470</v>
      </c>
      <c r="U16" s="42">
        <f t="shared" si="7"/>
        <v>0.2899358395983256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259655956</v>
      </c>
      <c r="AA16" s="83">
        <f t="shared" si="11"/>
        <v>15816289</v>
      </c>
      <c r="AB16" s="83">
        <f t="shared" si="12"/>
        <v>275472245</v>
      </c>
      <c r="AC16" s="42">
        <f t="shared" si="13"/>
        <v>0.8469209330074984</v>
      </c>
      <c r="AD16" s="82">
        <v>79174110</v>
      </c>
      <c r="AE16" s="83">
        <v>-7572628</v>
      </c>
      <c r="AF16" s="83">
        <f t="shared" si="14"/>
        <v>71601482</v>
      </c>
      <c r="AG16" s="42">
        <f t="shared" si="15"/>
        <v>0.6474214107092895</v>
      </c>
      <c r="AH16" s="42">
        <f t="shared" si="16"/>
        <v>0.3170882412741123</v>
      </c>
      <c r="AI16" s="14">
        <v>0</v>
      </c>
      <c r="AJ16" s="14">
        <v>330963001</v>
      </c>
      <c r="AK16" s="14">
        <v>214272533</v>
      </c>
      <c r="AL16" s="14"/>
    </row>
    <row r="17" spans="1:38" s="61" customFormat="1" ht="12.75">
      <c r="A17" s="66"/>
      <c r="B17" s="67" t="s">
        <v>251</v>
      </c>
      <c r="C17" s="34"/>
      <c r="D17" s="86">
        <f>SUM(D13:D16)</f>
        <v>4339754542</v>
      </c>
      <c r="E17" s="87">
        <f>SUM(E13:E16)</f>
        <v>448272800</v>
      </c>
      <c r="F17" s="95">
        <f t="shared" si="0"/>
        <v>4788027342</v>
      </c>
      <c r="G17" s="86">
        <f>SUM(G13:G16)</f>
        <v>4348152055</v>
      </c>
      <c r="H17" s="87">
        <f>SUM(H13:H16)</f>
        <v>598019190</v>
      </c>
      <c r="I17" s="88">
        <f t="shared" si="1"/>
        <v>4946171245</v>
      </c>
      <c r="J17" s="86">
        <f>SUM(J13:J16)</f>
        <v>831614178</v>
      </c>
      <c r="K17" s="87">
        <f>SUM(K13:K16)</f>
        <v>46198902</v>
      </c>
      <c r="L17" s="87">
        <f t="shared" si="2"/>
        <v>877813080</v>
      </c>
      <c r="M17" s="46">
        <f t="shared" si="3"/>
        <v>0.1833350182234611</v>
      </c>
      <c r="N17" s="116">
        <f>SUM(N13:N16)</f>
        <v>908512905</v>
      </c>
      <c r="O17" s="117">
        <f>SUM(O13:O16)</f>
        <v>106481526</v>
      </c>
      <c r="P17" s="118">
        <f t="shared" si="4"/>
        <v>1014994431</v>
      </c>
      <c r="Q17" s="46">
        <f t="shared" si="5"/>
        <v>0.21198593042620933</v>
      </c>
      <c r="R17" s="116">
        <f>SUM(R13:R16)</f>
        <v>664935623</v>
      </c>
      <c r="S17" s="118">
        <f>SUM(S13:S16)</f>
        <v>51203190</v>
      </c>
      <c r="T17" s="118">
        <f t="shared" si="6"/>
        <v>716138813</v>
      </c>
      <c r="U17" s="46">
        <f t="shared" si="7"/>
        <v>0.1447864979854736</v>
      </c>
      <c r="V17" s="116">
        <f>SUM(V13:V16)</f>
        <v>0</v>
      </c>
      <c r="W17" s="118">
        <f>SUM(W13:W16)</f>
        <v>0</v>
      </c>
      <c r="X17" s="118">
        <f t="shared" si="8"/>
        <v>0</v>
      </c>
      <c r="Y17" s="46">
        <f t="shared" si="9"/>
        <v>0</v>
      </c>
      <c r="Z17" s="86">
        <f t="shared" si="10"/>
        <v>2405062706</v>
      </c>
      <c r="AA17" s="87">
        <f t="shared" si="11"/>
        <v>203883618</v>
      </c>
      <c r="AB17" s="87">
        <f t="shared" si="12"/>
        <v>2608946324</v>
      </c>
      <c r="AC17" s="46">
        <f t="shared" si="13"/>
        <v>0.5274678523590017</v>
      </c>
      <c r="AD17" s="86">
        <f>SUM(AD13:AD16)</f>
        <v>788533814</v>
      </c>
      <c r="AE17" s="87">
        <f>SUM(AE13:AE16)</f>
        <v>78733522</v>
      </c>
      <c r="AF17" s="87">
        <f t="shared" si="14"/>
        <v>867267336</v>
      </c>
      <c r="AG17" s="46">
        <f t="shared" si="15"/>
        <v>0.5896763147337726</v>
      </c>
      <c r="AH17" s="46">
        <f t="shared" si="16"/>
        <v>-0.17425829006432225</v>
      </c>
      <c r="AI17" s="68">
        <f>SUM(AI13:AI16)</f>
        <v>4120862345</v>
      </c>
      <c r="AJ17" s="68">
        <f>SUM(AJ13:AJ16)</f>
        <v>4374763104</v>
      </c>
      <c r="AK17" s="68">
        <f>SUM(AK13:AK16)</f>
        <v>2579694185</v>
      </c>
      <c r="AL17" s="68"/>
    </row>
    <row r="18" spans="1:38" s="15" customFormat="1" ht="12.75">
      <c r="A18" s="31" t="s">
        <v>98</v>
      </c>
      <c r="B18" s="65" t="s">
        <v>252</v>
      </c>
      <c r="C18" s="41" t="s">
        <v>253</v>
      </c>
      <c r="D18" s="82">
        <v>122595087</v>
      </c>
      <c r="E18" s="83">
        <v>16915000</v>
      </c>
      <c r="F18" s="84">
        <f t="shared" si="0"/>
        <v>139510087</v>
      </c>
      <c r="G18" s="82">
        <v>147305026</v>
      </c>
      <c r="H18" s="83">
        <v>16915000</v>
      </c>
      <c r="I18" s="85">
        <f t="shared" si="1"/>
        <v>164220026</v>
      </c>
      <c r="J18" s="82">
        <v>24616008</v>
      </c>
      <c r="K18" s="83">
        <v>6115893</v>
      </c>
      <c r="L18" s="83">
        <f t="shared" si="2"/>
        <v>30731901</v>
      </c>
      <c r="M18" s="42">
        <f t="shared" si="3"/>
        <v>0.22028443721062263</v>
      </c>
      <c r="N18" s="110">
        <v>23436385</v>
      </c>
      <c r="O18" s="111">
        <v>3928891</v>
      </c>
      <c r="P18" s="112">
        <f t="shared" si="4"/>
        <v>27365276</v>
      </c>
      <c r="Q18" s="42">
        <f t="shared" si="5"/>
        <v>0.19615266959155434</v>
      </c>
      <c r="R18" s="110">
        <v>36582419</v>
      </c>
      <c r="S18" s="112">
        <v>1776561</v>
      </c>
      <c r="T18" s="112">
        <f t="shared" si="6"/>
        <v>38358980</v>
      </c>
      <c r="U18" s="42">
        <f t="shared" si="7"/>
        <v>0.2335828396470964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84634812</v>
      </c>
      <c r="AA18" s="83">
        <f t="shared" si="11"/>
        <v>11821345</v>
      </c>
      <c r="AB18" s="83">
        <f t="shared" si="12"/>
        <v>96456157</v>
      </c>
      <c r="AC18" s="42">
        <f t="shared" si="13"/>
        <v>0.5873592846709207</v>
      </c>
      <c r="AD18" s="82">
        <v>35472015</v>
      </c>
      <c r="AE18" s="83">
        <v>6476132</v>
      </c>
      <c r="AF18" s="83">
        <f t="shared" si="14"/>
        <v>41948147</v>
      </c>
      <c r="AG18" s="42">
        <f t="shared" si="15"/>
        <v>0.799867038647048</v>
      </c>
      <c r="AH18" s="42">
        <f t="shared" si="16"/>
        <v>-0.08556199157021172</v>
      </c>
      <c r="AI18" s="14">
        <v>253622037</v>
      </c>
      <c r="AJ18" s="14">
        <v>150200036</v>
      </c>
      <c r="AK18" s="14">
        <v>120140058</v>
      </c>
      <c r="AL18" s="14"/>
    </row>
    <row r="19" spans="1:38" s="15" customFormat="1" ht="12.75">
      <c r="A19" s="31" t="s">
        <v>98</v>
      </c>
      <c r="B19" s="65" t="s">
        <v>254</v>
      </c>
      <c r="C19" s="41" t="s">
        <v>255</v>
      </c>
      <c r="D19" s="82">
        <v>475674538</v>
      </c>
      <c r="E19" s="83">
        <v>61068000</v>
      </c>
      <c r="F19" s="84">
        <f t="shared" si="0"/>
        <v>536742538</v>
      </c>
      <c r="G19" s="82">
        <v>475674538</v>
      </c>
      <c r="H19" s="83">
        <v>61068000</v>
      </c>
      <c r="I19" s="85">
        <f t="shared" si="1"/>
        <v>536742538</v>
      </c>
      <c r="J19" s="82">
        <v>94191751</v>
      </c>
      <c r="K19" s="83">
        <v>591936</v>
      </c>
      <c r="L19" s="83">
        <f t="shared" si="2"/>
        <v>94783687</v>
      </c>
      <c r="M19" s="42">
        <f t="shared" si="3"/>
        <v>0.1765906003149689</v>
      </c>
      <c r="N19" s="110">
        <v>108567533</v>
      </c>
      <c r="O19" s="111">
        <v>16264019</v>
      </c>
      <c r="P19" s="112">
        <f t="shared" si="4"/>
        <v>124831552</v>
      </c>
      <c r="Q19" s="42">
        <f t="shared" si="5"/>
        <v>0.23257249642471975</v>
      </c>
      <c r="R19" s="110">
        <v>71043239</v>
      </c>
      <c r="S19" s="112">
        <v>5061063</v>
      </c>
      <c r="T19" s="112">
        <f t="shared" si="6"/>
        <v>76104302</v>
      </c>
      <c r="U19" s="42">
        <f t="shared" si="7"/>
        <v>0.14178921291310062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273802523</v>
      </c>
      <c r="AA19" s="83">
        <f t="shared" si="11"/>
        <v>21917018</v>
      </c>
      <c r="AB19" s="83">
        <f t="shared" si="12"/>
        <v>295719541</v>
      </c>
      <c r="AC19" s="42">
        <f t="shared" si="13"/>
        <v>0.5509523096527893</v>
      </c>
      <c r="AD19" s="82">
        <v>77457354</v>
      </c>
      <c r="AE19" s="83">
        <v>-5521898</v>
      </c>
      <c r="AF19" s="83">
        <f t="shared" si="14"/>
        <v>71935456</v>
      </c>
      <c r="AG19" s="42">
        <f t="shared" si="15"/>
        <v>0.46643537413310704</v>
      </c>
      <c r="AH19" s="42">
        <f t="shared" si="16"/>
        <v>0.057952590166384654</v>
      </c>
      <c r="AI19" s="14">
        <v>450422956</v>
      </c>
      <c r="AJ19" s="14">
        <v>450422956</v>
      </c>
      <c r="AK19" s="14">
        <v>210093200</v>
      </c>
      <c r="AL19" s="14"/>
    </row>
    <row r="20" spans="1:38" s="15" customFormat="1" ht="12.75">
      <c r="A20" s="31" t="s">
        <v>117</v>
      </c>
      <c r="B20" s="65" t="s">
        <v>256</v>
      </c>
      <c r="C20" s="41" t="s">
        <v>257</v>
      </c>
      <c r="D20" s="82">
        <v>52958515</v>
      </c>
      <c r="E20" s="83">
        <v>260000</v>
      </c>
      <c r="F20" s="84">
        <f t="shared" si="0"/>
        <v>53218515</v>
      </c>
      <c r="G20" s="82">
        <v>52154977</v>
      </c>
      <c r="H20" s="83">
        <v>260000</v>
      </c>
      <c r="I20" s="85">
        <f t="shared" si="1"/>
        <v>52414977</v>
      </c>
      <c r="J20" s="82">
        <v>15331588</v>
      </c>
      <c r="K20" s="83">
        <v>0</v>
      </c>
      <c r="L20" s="83">
        <f t="shared" si="2"/>
        <v>15331588</v>
      </c>
      <c r="M20" s="42">
        <f t="shared" si="3"/>
        <v>0.28808748233579984</v>
      </c>
      <c r="N20" s="110">
        <v>10506459</v>
      </c>
      <c r="O20" s="111">
        <v>0</v>
      </c>
      <c r="P20" s="112">
        <f t="shared" si="4"/>
        <v>10506459</v>
      </c>
      <c r="Q20" s="42">
        <f t="shared" si="5"/>
        <v>0.19742112308094278</v>
      </c>
      <c r="R20" s="110">
        <v>7862429</v>
      </c>
      <c r="S20" s="112">
        <v>54252</v>
      </c>
      <c r="T20" s="112">
        <f t="shared" si="6"/>
        <v>7916681</v>
      </c>
      <c r="U20" s="42">
        <f t="shared" si="7"/>
        <v>0.15103852854881536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33700476</v>
      </c>
      <c r="AA20" s="83">
        <f t="shared" si="11"/>
        <v>54252</v>
      </c>
      <c r="AB20" s="83">
        <f t="shared" si="12"/>
        <v>33754728</v>
      </c>
      <c r="AC20" s="42">
        <f t="shared" si="13"/>
        <v>0.6439901328202433</v>
      </c>
      <c r="AD20" s="82">
        <v>9422850</v>
      </c>
      <c r="AE20" s="83">
        <v>134873</v>
      </c>
      <c r="AF20" s="83">
        <f t="shared" si="14"/>
        <v>9557723</v>
      </c>
      <c r="AG20" s="42">
        <f t="shared" si="15"/>
        <v>0.6570624543867859</v>
      </c>
      <c r="AH20" s="42">
        <f t="shared" si="16"/>
        <v>-0.17169800798788581</v>
      </c>
      <c r="AI20" s="14">
        <v>44118246</v>
      </c>
      <c r="AJ20" s="14">
        <v>44118246</v>
      </c>
      <c r="AK20" s="14">
        <v>28988443</v>
      </c>
      <c r="AL20" s="14"/>
    </row>
    <row r="21" spans="1:38" s="61" customFormat="1" ht="12.75">
      <c r="A21" s="66"/>
      <c r="B21" s="67" t="s">
        <v>258</v>
      </c>
      <c r="C21" s="34"/>
      <c r="D21" s="86">
        <f>SUM(D18:D20)</f>
        <v>651228140</v>
      </c>
      <c r="E21" s="87">
        <f>SUM(E18:E20)</f>
        <v>78243000</v>
      </c>
      <c r="F21" s="88">
        <f t="shared" si="0"/>
        <v>729471140</v>
      </c>
      <c r="G21" s="86">
        <f>SUM(G18:G20)</f>
        <v>675134541</v>
      </c>
      <c r="H21" s="87">
        <f>SUM(H18:H20)</f>
        <v>78243000</v>
      </c>
      <c r="I21" s="88">
        <f t="shared" si="1"/>
        <v>753377541</v>
      </c>
      <c r="J21" s="86">
        <f>SUM(J18:J20)</f>
        <v>134139347</v>
      </c>
      <c r="K21" s="87">
        <f>SUM(K18:K20)</f>
        <v>6707829</v>
      </c>
      <c r="L21" s="87">
        <f t="shared" si="2"/>
        <v>140847176</v>
      </c>
      <c r="M21" s="46">
        <f t="shared" si="3"/>
        <v>0.19308121771616626</v>
      </c>
      <c r="N21" s="116">
        <f>SUM(N18:N20)</f>
        <v>142510377</v>
      </c>
      <c r="O21" s="117">
        <f>SUM(O18:O20)</f>
        <v>20192910</v>
      </c>
      <c r="P21" s="118">
        <f t="shared" si="4"/>
        <v>162703287</v>
      </c>
      <c r="Q21" s="46">
        <f t="shared" si="5"/>
        <v>0.22304280194004658</v>
      </c>
      <c r="R21" s="116">
        <f>SUM(R18:R20)</f>
        <v>115488087</v>
      </c>
      <c r="S21" s="118">
        <f>SUM(S18:S20)</f>
        <v>6891876</v>
      </c>
      <c r="T21" s="118">
        <f t="shared" si="6"/>
        <v>122379963</v>
      </c>
      <c r="U21" s="46">
        <f t="shared" si="7"/>
        <v>0.16244174579130438</v>
      </c>
      <c r="V21" s="116">
        <f>SUM(V18:V20)</f>
        <v>0</v>
      </c>
      <c r="W21" s="118">
        <f>SUM(W18:W20)</f>
        <v>0</v>
      </c>
      <c r="X21" s="118">
        <f t="shared" si="8"/>
        <v>0</v>
      </c>
      <c r="Y21" s="46">
        <f t="shared" si="9"/>
        <v>0</v>
      </c>
      <c r="Z21" s="86">
        <f t="shared" si="10"/>
        <v>392137811</v>
      </c>
      <c r="AA21" s="87">
        <f t="shared" si="11"/>
        <v>33792615</v>
      </c>
      <c r="AB21" s="87">
        <f t="shared" si="12"/>
        <v>425930426</v>
      </c>
      <c r="AC21" s="46">
        <f t="shared" si="13"/>
        <v>0.5653611938506141</v>
      </c>
      <c r="AD21" s="86">
        <f>SUM(AD18:AD20)</f>
        <v>122352219</v>
      </c>
      <c r="AE21" s="87">
        <f>SUM(AE18:AE20)</f>
        <v>1089107</v>
      </c>
      <c r="AF21" s="87">
        <f t="shared" si="14"/>
        <v>123441326</v>
      </c>
      <c r="AG21" s="46">
        <f t="shared" si="15"/>
        <v>0.5571563905456285</v>
      </c>
      <c r="AH21" s="46">
        <f t="shared" si="16"/>
        <v>-0.008598117295013474</v>
      </c>
      <c r="AI21" s="68">
        <f>SUM(AI18:AI20)</f>
        <v>748163239</v>
      </c>
      <c r="AJ21" s="68">
        <f>SUM(AJ18:AJ20)</f>
        <v>644741238</v>
      </c>
      <c r="AK21" s="68">
        <f>SUM(AK18:AK20)</f>
        <v>359221701</v>
      </c>
      <c r="AL21" s="68"/>
    </row>
    <row r="22" spans="1:38" s="15" customFormat="1" ht="12.75">
      <c r="A22" s="31" t="s">
        <v>98</v>
      </c>
      <c r="B22" s="65" t="s">
        <v>76</v>
      </c>
      <c r="C22" s="41" t="s">
        <v>77</v>
      </c>
      <c r="D22" s="82">
        <v>1257831977</v>
      </c>
      <c r="E22" s="83">
        <v>214330391</v>
      </c>
      <c r="F22" s="84">
        <f t="shared" si="0"/>
        <v>1472162368</v>
      </c>
      <c r="G22" s="82">
        <v>1307886890</v>
      </c>
      <c r="H22" s="83">
        <v>200044035</v>
      </c>
      <c r="I22" s="85">
        <f t="shared" si="1"/>
        <v>1507930925</v>
      </c>
      <c r="J22" s="82">
        <v>248984044</v>
      </c>
      <c r="K22" s="83">
        <v>11029924</v>
      </c>
      <c r="L22" s="83">
        <f t="shared" si="2"/>
        <v>260013968</v>
      </c>
      <c r="M22" s="42">
        <f t="shared" si="3"/>
        <v>0.1766204419103858</v>
      </c>
      <c r="N22" s="110">
        <v>312710258</v>
      </c>
      <c r="O22" s="111">
        <v>32176185</v>
      </c>
      <c r="P22" s="112">
        <f t="shared" si="4"/>
        <v>344886443</v>
      </c>
      <c r="Q22" s="42">
        <f t="shared" si="5"/>
        <v>0.23427201407718637</v>
      </c>
      <c r="R22" s="110">
        <v>263227021</v>
      </c>
      <c r="S22" s="112">
        <v>28905991</v>
      </c>
      <c r="T22" s="112">
        <f t="shared" si="6"/>
        <v>292133012</v>
      </c>
      <c r="U22" s="42">
        <f t="shared" si="7"/>
        <v>0.19373103048470208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824921323</v>
      </c>
      <c r="AA22" s="83">
        <f t="shared" si="11"/>
        <v>72112100</v>
      </c>
      <c r="AB22" s="83">
        <f t="shared" si="12"/>
        <v>897033423</v>
      </c>
      <c r="AC22" s="42">
        <f t="shared" si="13"/>
        <v>0.5948769987590777</v>
      </c>
      <c r="AD22" s="82">
        <v>214098425</v>
      </c>
      <c r="AE22" s="83">
        <v>16899420</v>
      </c>
      <c r="AF22" s="83">
        <f t="shared" si="14"/>
        <v>230997845</v>
      </c>
      <c r="AG22" s="42">
        <f t="shared" si="15"/>
        <v>0.5638253460949468</v>
      </c>
      <c r="AH22" s="42">
        <f t="shared" si="16"/>
        <v>0.2646568715825033</v>
      </c>
      <c r="AI22" s="14">
        <v>1435693800</v>
      </c>
      <c r="AJ22" s="14">
        <v>1269462987</v>
      </c>
      <c r="AK22" s="14">
        <v>715755408</v>
      </c>
      <c r="AL22" s="14"/>
    </row>
    <row r="23" spans="1:38" s="15" customFormat="1" ht="12.75">
      <c r="A23" s="31" t="s">
        <v>98</v>
      </c>
      <c r="B23" s="65" t="s">
        <v>259</v>
      </c>
      <c r="C23" s="41" t="s">
        <v>260</v>
      </c>
      <c r="D23" s="82">
        <v>601712219</v>
      </c>
      <c r="E23" s="83">
        <v>103156183</v>
      </c>
      <c r="F23" s="84">
        <f t="shared" si="0"/>
        <v>704868402</v>
      </c>
      <c r="G23" s="82">
        <v>601712219</v>
      </c>
      <c r="H23" s="83">
        <v>103156183</v>
      </c>
      <c r="I23" s="85">
        <f t="shared" si="1"/>
        <v>704868402</v>
      </c>
      <c r="J23" s="82">
        <v>119585301</v>
      </c>
      <c r="K23" s="83">
        <v>10717013</v>
      </c>
      <c r="L23" s="83">
        <f t="shared" si="2"/>
        <v>130302314</v>
      </c>
      <c r="M23" s="42">
        <f t="shared" si="3"/>
        <v>0.18486048407089753</v>
      </c>
      <c r="N23" s="110">
        <v>141149219</v>
      </c>
      <c r="O23" s="111">
        <v>16672040</v>
      </c>
      <c r="P23" s="112">
        <f t="shared" si="4"/>
        <v>157821259</v>
      </c>
      <c r="Q23" s="42">
        <f t="shared" si="5"/>
        <v>0.22390173619954665</v>
      </c>
      <c r="R23" s="110">
        <v>125896418</v>
      </c>
      <c r="S23" s="112">
        <v>6854302</v>
      </c>
      <c r="T23" s="112">
        <f t="shared" si="6"/>
        <v>132750720</v>
      </c>
      <c r="U23" s="42">
        <f t="shared" si="7"/>
        <v>0.18833404877184437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386630938</v>
      </c>
      <c r="AA23" s="83">
        <f t="shared" si="11"/>
        <v>34243355</v>
      </c>
      <c r="AB23" s="83">
        <f t="shared" si="12"/>
        <v>420874293</v>
      </c>
      <c r="AC23" s="42">
        <f t="shared" si="13"/>
        <v>0.5970962690422885</v>
      </c>
      <c r="AD23" s="82">
        <v>110949429</v>
      </c>
      <c r="AE23" s="83">
        <v>12361071</v>
      </c>
      <c r="AF23" s="83">
        <f t="shared" si="14"/>
        <v>123310500</v>
      </c>
      <c r="AG23" s="42">
        <f t="shared" si="15"/>
        <v>0.5923284607754346</v>
      </c>
      <c r="AH23" s="42">
        <f t="shared" si="16"/>
        <v>0.07655649762185712</v>
      </c>
      <c r="AI23" s="14">
        <v>0</v>
      </c>
      <c r="AJ23" s="14">
        <v>619837957</v>
      </c>
      <c r="AK23" s="14">
        <v>367147663</v>
      </c>
      <c r="AL23" s="14"/>
    </row>
    <row r="24" spans="1:38" s="15" customFormat="1" ht="12.75">
      <c r="A24" s="31" t="s">
        <v>98</v>
      </c>
      <c r="B24" s="65" t="s">
        <v>261</v>
      </c>
      <c r="C24" s="41" t="s">
        <v>262</v>
      </c>
      <c r="D24" s="82">
        <v>218469037</v>
      </c>
      <c r="E24" s="83">
        <v>0</v>
      </c>
      <c r="F24" s="84">
        <f t="shared" si="0"/>
        <v>218469037</v>
      </c>
      <c r="G24" s="82">
        <v>218469037</v>
      </c>
      <c r="H24" s="83">
        <v>0</v>
      </c>
      <c r="I24" s="85">
        <f t="shared" si="1"/>
        <v>218469037</v>
      </c>
      <c r="J24" s="82">
        <v>76072607</v>
      </c>
      <c r="K24" s="83">
        <v>9244815</v>
      </c>
      <c r="L24" s="83">
        <f t="shared" si="2"/>
        <v>85317422</v>
      </c>
      <c r="M24" s="42">
        <f t="shared" si="3"/>
        <v>0.39052409060602944</v>
      </c>
      <c r="N24" s="110">
        <v>63776671</v>
      </c>
      <c r="O24" s="111">
        <v>3527424</v>
      </c>
      <c r="P24" s="112">
        <f t="shared" si="4"/>
        <v>67304095</v>
      </c>
      <c r="Q24" s="42">
        <f t="shared" si="5"/>
        <v>0.30807155066097536</v>
      </c>
      <c r="R24" s="110">
        <v>61015593</v>
      </c>
      <c r="S24" s="112">
        <v>41478997</v>
      </c>
      <c r="T24" s="112">
        <f t="shared" si="6"/>
        <v>102494590</v>
      </c>
      <c r="U24" s="42">
        <f t="shared" si="7"/>
        <v>0.46914927354213587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200864871</v>
      </c>
      <c r="AA24" s="83">
        <f t="shared" si="11"/>
        <v>54251236</v>
      </c>
      <c r="AB24" s="83">
        <f t="shared" si="12"/>
        <v>255116107</v>
      </c>
      <c r="AC24" s="42">
        <f t="shared" si="13"/>
        <v>1.1677449148091406</v>
      </c>
      <c r="AD24" s="82">
        <v>41720414</v>
      </c>
      <c r="AE24" s="83">
        <v>5494553</v>
      </c>
      <c r="AF24" s="83">
        <f t="shared" si="14"/>
        <v>47214967</v>
      </c>
      <c r="AG24" s="42">
        <f t="shared" si="15"/>
        <v>0.5869746093926691</v>
      </c>
      <c r="AH24" s="42">
        <f t="shared" si="16"/>
        <v>1.1708071934054303</v>
      </c>
      <c r="AI24" s="14">
        <v>295293305</v>
      </c>
      <c r="AJ24" s="14">
        <v>285412078</v>
      </c>
      <c r="AK24" s="14">
        <v>167529643</v>
      </c>
      <c r="AL24" s="14"/>
    </row>
    <row r="25" spans="1:38" s="15" customFormat="1" ht="12.75">
      <c r="A25" s="31" t="s">
        <v>98</v>
      </c>
      <c r="B25" s="65" t="s">
        <v>263</v>
      </c>
      <c r="C25" s="41" t="s">
        <v>264</v>
      </c>
      <c r="D25" s="82">
        <v>1110217434</v>
      </c>
      <c r="E25" s="83">
        <v>0</v>
      </c>
      <c r="F25" s="84">
        <f t="shared" si="0"/>
        <v>1110217434</v>
      </c>
      <c r="G25" s="82">
        <v>1110217434</v>
      </c>
      <c r="H25" s="83">
        <v>0</v>
      </c>
      <c r="I25" s="85">
        <f t="shared" si="1"/>
        <v>1110217434</v>
      </c>
      <c r="J25" s="82">
        <v>99477547</v>
      </c>
      <c r="K25" s="83">
        <v>11195283</v>
      </c>
      <c r="L25" s="83">
        <f t="shared" si="2"/>
        <v>110672830</v>
      </c>
      <c r="M25" s="42">
        <f t="shared" si="3"/>
        <v>0.09968572516579667</v>
      </c>
      <c r="N25" s="110">
        <v>140287473</v>
      </c>
      <c r="O25" s="111">
        <v>162404</v>
      </c>
      <c r="P25" s="112">
        <f t="shared" si="4"/>
        <v>140449877</v>
      </c>
      <c r="Q25" s="42">
        <f t="shared" si="5"/>
        <v>0.1265066397795371</v>
      </c>
      <c r="R25" s="110">
        <v>150106770</v>
      </c>
      <c r="S25" s="112">
        <v>12973994</v>
      </c>
      <c r="T25" s="112">
        <f t="shared" si="6"/>
        <v>163080764</v>
      </c>
      <c r="U25" s="42">
        <f t="shared" si="7"/>
        <v>0.1468908332779793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389871790</v>
      </c>
      <c r="AA25" s="83">
        <f t="shared" si="11"/>
        <v>24331681</v>
      </c>
      <c r="AB25" s="83">
        <f t="shared" si="12"/>
        <v>414203471</v>
      </c>
      <c r="AC25" s="42">
        <f t="shared" si="13"/>
        <v>0.3730831982233131</v>
      </c>
      <c r="AD25" s="82">
        <v>135320455</v>
      </c>
      <c r="AE25" s="83">
        <v>17347328</v>
      </c>
      <c r="AF25" s="83">
        <f t="shared" si="14"/>
        <v>152667783</v>
      </c>
      <c r="AG25" s="42">
        <f t="shared" si="15"/>
        <v>0.4768449877547438</v>
      </c>
      <c r="AH25" s="42">
        <f t="shared" si="16"/>
        <v>0.06820680038302518</v>
      </c>
      <c r="AI25" s="14">
        <v>919977488</v>
      </c>
      <c r="AJ25" s="14">
        <v>919977488</v>
      </c>
      <c r="AK25" s="14">
        <v>438686654</v>
      </c>
      <c r="AL25" s="14"/>
    </row>
    <row r="26" spans="1:38" s="15" customFormat="1" ht="12.75">
      <c r="A26" s="31" t="s">
        <v>117</v>
      </c>
      <c r="B26" s="65" t="s">
        <v>265</v>
      </c>
      <c r="C26" s="41" t="s">
        <v>266</v>
      </c>
      <c r="D26" s="82">
        <v>238096690</v>
      </c>
      <c r="E26" s="83">
        <v>29828000</v>
      </c>
      <c r="F26" s="84">
        <f t="shared" si="0"/>
        <v>267924690</v>
      </c>
      <c r="G26" s="82">
        <v>232149800</v>
      </c>
      <c r="H26" s="83">
        <v>17190440</v>
      </c>
      <c r="I26" s="85">
        <f t="shared" si="1"/>
        <v>249340240</v>
      </c>
      <c r="J26" s="82">
        <v>51061723</v>
      </c>
      <c r="K26" s="83">
        <v>13319</v>
      </c>
      <c r="L26" s="83">
        <f t="shared" si="2"/>
        <v>51075042</v>
      </c>
      <c r="M26" s="42">
        <f t="shared" si="3"/>
        <v>0.1906320839635944</v>
      </c>
      <c r="N26" s="110">
        <v>50913156</v>
      </c>
      <c r="O26" s="111">
        <v>1919583</v>
      </c>
      <c r="P26" s="112">
        <f t="shared" si="4"/>
        <v>52832739</v>
      </c>
      <c r="Q26" s="42">
        <f t="shared" si="5"/>
        <v>0.19719249838452738</v>
      </c>
      <c r="R26" s="110">
        <v>60798438</v>
      </c>
      <c r="S26" s="112">
        <v>1082457</v>
      </c>
      <c r="T26" s="112">
        <f t="shared" si="6"/>
        <v>61880895</v>
      </c>
      <c r="U26" s="42">
        <f t="shared" si="7"/>
        <v>0.2481785330759287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162773317</v>
      </c>
      <c r="AA26" s="83">
        <f t="shared" si="11"/>
        <v>3015359</v>
      </c>
      <c r="AB26" s="83">
        <f t="shared" si="12"/>
        <v>165788676</v>
      </c>
      <c r="AC26" s="42">
        <f t="shared" si="13"/>
        <v>0.6649094265731035</v>
      </c>
      <c r="AD26" s="82">
        <v>39937472</v>
      </c>
      <c r="AE26" s="83">
        <v>4081680</v>
      </c>
      <c r="AF26" s="83">
        <f t="shared" si="14"/>
        <v>44019152</v>
      </c>
      <c r="AG26" s="42">
        <f t="shared" si="15"/>
        <v>0.578596167159347</v>
      </c>
      <c r="AH26" s="42">
        <f t="shared" si="16"/>
        <v>0.4057720830242255</v>
      </c>
      <c r="AI26" s="14">
        <v>235153450</v>
      </c>
      <c r="AJ26" s="14">
        <v>243396500</v>
      </c>
      <c r="AK26" s="14">
        <v>140828282</v>
      </c>
      <c r="AL26" s="14"/>
    </row>
    <row r="27" spans="1:38" s="61" customFormat="1" ht="12.75">
      <c r="A27" s="66"/>
      <c r="B27" s="67" t="s">
        <v>267</v>
      </c>
      <c r="C27" s="34"/>
      <c r="D27" s="86">
        <f>SUM(D22:D26)</f>
        <v>3426327357</v>
      </c>
      <c r="E27" s="87">
        <f>SUM(E22:E26)</f>
        <v>347314574</v>
      </c>
      <c r="F27" s="95">
        <f t="shared" si="0"/>
        <v>3773641931</v>
      </c>
      <c r="G27" s="86">
        <f>SUM(G22:G26)</f>
        <v>3470435380</v>
      </c>
      <c r="H27" s="87">
        <f>SUM(H22:H26)</f>
        <v>320390658</v>
      </c>
      <c r="I27" s="88">
        <f t="shared" si="1"/>
        <v>3790826038</v>
      </c>
      <c r="J27" s="86">
        <f>SUM(J22:J26)</f>
        <v>595181222</v>
      </c>
      <c r="K27" s="87">
        <f>SUM(K22:K26)</f>
        <v>42200354</v>
      </c>
      <c r="L27" s="87">
        <f t="shared" si="2"/>
        <v>637381576</v>
      </c>
      <c r="M27" s="46">
        <f t="shared" si="3"/>
        <v>0.16890356521745994</v>
      </c>
      <c r="N27" s="116">
        <f>SUM(N22:N26)</f>
        <v>708836777</v>
      </c>
      <c r="O27" s="117">
        <f>SUM(O22:O26)</f>
        <v>54457636</v>
      </c>
      <c r="P27" s="118">
        <f t="shared" si="4"/>
        <v>763294413</v>
      </c>
      <c r="Q27" s="46">
        <f t="shared" si="5"/>
        <v>0.2022699627989691</v>
      </c>
      <c r="R27" s="116">
        <f>SUM(R22:R26)</f>
        <v>661044240</v>
      </c>
      <c r="S27" s="118">
        <f>SUM(S22:S26)</f>
        <v>91295741</v>
      </c>
      <c r="T27" s="118">
        <f t="shared" si="6"/>
        <v>752339981</v>
      </c>
      <c r="U27" s="46">
        <f t="shared" si="7"/>
        <v>0.1984633358160974</v>
      </c>
      <c r="V27" s="116">
        <f>SUM(V22:V26)</f>
        <v>0</v>
      </c>
      <c r="W27" s="118">
        <f>SUM(W22:W26)</f>
        <v>0</v>
      </c>
      <c r="X27" s="118">
        <f t="shared" si="8"/>
        <v>0</v>
      </c>
      <c r="Y27" s="46">
        <f t="shared" si="9"/>
        <v>0</v>
      </c>
      <c r="Z27" s="86">
        <f t="shared" si="10"/>
        <v>1965062239</v>
      </c>
      <c r="AA27" s="87">
        <f t="shared" si="11"/>
        <v>187953731</v>
      </c>
      <c r="AB27" s="87">
        <f t="shared" si="12"/>
        <v>2153015970</v>
      </c>
      <c r="AC27" s="46">
        <f t="shared" si="13"/>
        <v>0.5679543055834629</v>
      </c>
      <c r="AD27" s="86">
        <f>SUM(AD22:AD26)</f>
        <v>542026195</v>
      </c>
      <c r="AE27" s="87">
        <f>SUM(AE22:AE26)</f>
        <v>56184052</v>
      </c>
      <c r="AF27" s="87">
        <f t="shared" si="14"/>
        <v>598210247</v>
      </c>
      <c r="AG27" s="46">
        <f t="shared" si="15"/>
        <v>0.5482025017676216</v>
      </c>
      <c r="AH27" s="46">
        <f t="shared" si="16"/>
        <v>0.2576514440749793</v>
      </c>
      <c r="AI27" s="68">
        <f>SUM(AI22:AI26)</f>
        <v>2886118043</v>
      </c>
      <c r="AJ27" s="68">
        <f>SUM(AJ22:AJ26)</f>
        <v>3338087010</v>
      </c>
      <c r="AK27" s="68">
        <f>SUM(AK22:AK26)</f>
        <v>1829947650</v>
      </c>
      <c r="AL27" s="68"/>
    </row>
    <row r="28" spans="1:38" s="61" customFormat="1" ht="12.75">
      <c r="A28" s="66"/>
      <c r="B28" s="67" t="s">
        <v>268</v>
      </c>
      <c r="C28" s="34"/>
      <c r="D28" s="86">
        <f>SUM(D9:D11,D13:D16,D18:D20,D22:D26)</f>
        <v>68750664816</v>
      </c>
      <c r="E28" s="87">
        <f>SUM(E9:E11,E13:E16,E18:E20,E22:E26)</f>
        <v>9287657688</v>
      </c>
      <c r="F28" s="95">
        <f t="shared" si="0"/>
        <v>78038322504</v>
      </c>
      <c r="G28" s="86">
        <f>SUM(G9:G11,G13:G16,G18:G20,G22:G26)</f>
        <v>69918511994</v>
      </c>
      <c r="H28" s="87">
        <f>SUM(H9:H11,H13:H16,H18:H20,H22:H26)</f>
        <v>9408993443</v>
      </c>
      <c r="I28" s="88">
        <f t="shared" si="1"/>
        <v>79327505437</v>
      </c>
      <c r="J28" s="86">
        <f>SUM(J9:J11,J13:J16,J18:J20,J22:J26)</f>
        <v>16158228548</v>
      </c>
      <c r="K28" s="87">
        <f>SUM(K9:K11,K13:K16,K18:K20,K22:K26)</f>
        <v>705909866</v>
      </c>
      <c r="L28" s="87">
        <f t="shared" si="2"/>
        <v>16864138414</v>
      </c>
      <c r="M28" s="46">
        <f t="shared" si="3"/>
        <v>0.21610072939658073</v>
      </c>
      <c r="N28" s="116">
        <f>SUM(N9:N11,N13:N16,N18:N20,N22:N26)</f>
        <v>16067217695</v>
      </c>
      <c r="O28" s="117">
        <f>SUM(O9:O11,O13:O16,O18:O20,O22:O26)</f>
        <v>1684524279</v>
      </c>
      <c r="P28" s="118">
        <f t="shared" si="4"/>
        <v>17751741974</v>
      </c>
      <c r="Q28" s="46">
        <f t="shared" si="5"/>
        <v>0.22747467403710658</v>
      </c>
      <c r="R28" s="116">
        <f>SUM(R9:R11,R13:R16,R18:R20,R22:R26)</f>
        <v>15215225203</v>
      </c>
      <c r="S28" s="118">
        <f>SUM(S9:S11,S13:S16,S18:S20,S22:S26)</f>
        <v>1554471047</v>
      </c>
      <c r="T28" s="118">
        <f t="shared" si="6"/>
        <v>16769696250</v>
      </c>
      <c r="U28" s="46">
        <f t="shared" si="7"/>
        <v>0.2113982553418132</v>
      </c>
      <c r="V28" s="116">
        <f>SUM(V9:V11,V13:V16,V18:V20,V22:V26)</f>
        <v>0</v>
      </c>
      <c r="W28" s="118">
        <f>SUM(W9:W11,W13:W16,W18:W20,W22:W26)</f>
        <v>0</v>
      </c>
      <c r="X28" s="118">
        <f t="shared" si="8"/>
        <v>0</v>
      </c>
      <c r="Y28" s="46">
        <f t="shared" si="9"/>
        <v>0</v>
      </c>
      <c r="Z28" s="86">
        <f t="shared" si="10"/>
        <v>47440671446</v>
      </c>
      <c r="AA28" s="87">
        <f t="shared" si="11"/>
        <v>3944905192</v>
      </c>
      <c r="AB28" s="87">
        <f t="shared" si="12"/>
        <v>51385576638</v>
      </c>
      <c r="AC28" s="46">
        <f t="shared" si="13"/>
        <v>0.6477649379610101</v>
      </c>
      <c r="AD28" s="86">
        <f>SUM(AD9:AD11,AD13:AD16,AD18:AD20,AD22:AD26)</f>
        <v>12323735161</v>
      </c>
      <c r="AE28" s="87">
        <f>SUM(AE9:AE11,AE13:AE16,AE18:AE20,AE22:AE26)</f>
        <v>1988461867</v>
      </c>
      <c r="AF28" s="87">
        <f t="shared" si="14"/>
        <v>14312197028</v>
      </c>
      <c r="AG28" s="46">
        <f t="shared" si="15"/>
        <v>0.6340044258004135</v>
      </c>
      <c r="AH28" s="46">
        <f t="shared" si="16"/>
        <v>0.17170663715656054</v>
      </c>
      <c r="AI28" s="68">
        <f>SUM(AI9:AI11,AI13:AI16,AI18:AI20,AI22:AI26)</f>
        <v>69634386851</v>
      </c>
      <c r="AJ28" s="68">
        <f>SUM(AJ9:AJ11,AJ13:AJ16,AJ18:AJ20,AJ22:AJ26)</f>
        <v>72365543422</v>
      </c>
      <c r="AK28" s="68">
        <f>SUM(AK9:AK11,AK13:AK16,AK18:AK20,AK22:AK26)</f>
        <v>45880074805</v>
      </c>
      <c r="AL28" s="68"/>
    </row>
    <row r="29" spans="1:38" s="15" customFormat="1" ht="12.75">
      <c r="A29" s="69"/>
      <c r="B29" s="70"/>
      <c r="C29" s="71"/>
      <c r="D29" s="98"/>
      <c r="E29" s="98"/>
      <c r="F29" s="99"/>
      <c r="G29" s="100"/>
      <c r="H29" s="98"/>
      <c r="I29" s="101"/>
      <c r="J29" s="100"/>
      <c r="K29" s="102"/>
      <c r="L29" s="98"/>
      <c r="M29" s="75"/>
      <c r="N29" s="100"/>
      <c r="O29" s="102"/>
      <c r="P29" s="98"/>
      <c r="Q29" s="75"/>
      <c r="R29" s="100"/>
      <c r="S29" s="102"/>
      <c r="T29" s="98"/>
      <c r="U29" s="75"/>
      <c r="V29" s="100"/>
      <c r="W29" s="102"/>
      <c r="X29" s="98"/>
      <c r="Y29" s="75"/>
      <c r="Z29" s="100"/>
      <c r="AA29" s="102"/>
      <c r="AB29" s="98"/>
      <c r="AC29" s="75"/>
      <c r="AD29" s="100"/>
      <c r="AE29" s="98"/>
      <c r="AF29" s="98"/>
      <c r="AG29" s="75"/>
      <c r="AH29" s="75"/>
      <c r="AI29" s="14"/>
      <c r="AJ29" s="14"/>
      <c r="AK29" s="14"/>
      <c r="AL29" s="14"/>
    </row>
    <row r="30" spans="1:38" s="15" customFormat="1" ht="12.75">
      <c r="A30" s="14"/>
      <c r="B30" s="62"/>
      <c r="C30" s="14"/>
      <c r="D30" s="93"/>
      <c r="E30" s="93"/>
      <c r="F30" s="93"/>
      <c r="G30" s="93"/>
      <c r="H30" s="93"/>
      <c r="I30" s="93"/>
      <c r="J30" s="93"/>
      <c r="K30" s="93"/>
      <c r="L30" s="93"/>
      <c r="M30" s="14"/>
      <c r="N30" s="93"/>
      <c r="O30" s="93"/>
      <c r="P30" s="93"/>
      <c r="Q30" s="14"/>
      <c r="R30" s="93"/>
      <c r="S30" s="93"/>
      <c r="T30" s="93"/>
      <c r="U30" s="14"/>
      <c r="V30" s="93"/>
      <c r="W30" s="93"/>
      <c r="X30" s="93"/>
      <c r="Y30" s="14"/>
      <c r="Z30" s="93"/>
      <c r="AA30" s="93"/>
      <c r="AB30" s="93"/>
      <c r="AC30" s="14"/>
      <c r="AD30" s="93"/>
      <c r="AE30" s="93"/>
      <c r="AF30" s="93"/>
      <c r="AG30" s="14"/>
      <c r="AH30" s="14"/>
      <c r="AI30" s="14"/>
      <c r="AJ30" s="14"/>
      <c r="AK30" s="14"/>
      <c r="AL30" s="14"/>
    </row>
    <row r="31" spans="1:38" ht="12.75">
      <c r="A31" s="2"/>
      <c r="B31" s="2"/>
      <c r="C31" s="2"/>
      <c r="D31" s="94"/>
      <c r="E31" s="94"/>
      <c r="F31" s="94"/>
      <c r="G31" s="94"/>
      <c r="H31" s="94"/>
      <c r="I31" s="94"/>
      <c r="J31" s="94"/>
      <c r="K31" s="94"/>
      <c r="L31" s="94"/>
      <c r="M31" s="2"/>
      <c r="N31" s="94"/>
      <c r="O31" s="94"/>
      <c r="P31" s="94"/>
      <c r="Q31" s="2"/>
      <c r="R31" s="94"/>
      <c r="S31" s="94"/>
      <c r="T31" s="94"/>
      <c r="U31" s="2"/>
      <c r="V31" s="94"/>
      <c r="W31" s="94"/>
      <c r="X31" s="94"/>
      <c r="Y31" s="2"/>
      <c r="Z31" s="94"/>
      <c r="AA31" s="94"/>
      <c r="AB31" s="94"/>
      <c r="AC31" s="2"/>
      <c r="AD31" s="94"/>
      <c r="AE31" s="94"/>
      <c r="AF31" s="94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4"/>
      <c r="E32" s="94"/>
      <c r="F32" s="94"/>
      <c r="G32" s="94"/>
      <c r="H32" s="94"/>
      <c r="I32" s="94"/>
      <c r="J32" s="94"/>
      <c r="K32" s="94"/>
      <c r="L32" s="94"/>
      <c r="M32" s="2"/>
      <c r="N32" s="94"/>
      <c r="O32" s="94"/>
      <c r="P32" s="94"/>
      <c r="Q32" s="2"/>
      <c r="R32" s="94"/>
      <c r="S32" s="94"/>
      <c r="T32" s="94"/>
      <c r="U32" s="2"/>
      <c r="V32" s="94"/>
      <c r="W32" s="94"/>
      <c r="X32" s="94"/>
      <c r="Y32" s="2"/>
      <c r="Z32" s="94"/>
      <c r="AA32" s="94"/>
      <c r="AB32" s="94"/>
      <c r="AC32" s="2"/>
      <c r="AD32" s="94"/>
      <c r="AE32" s="94"/>
      <c r="AF32" s="94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4"/>
      <c r="E33" s="94"/>
      <c r="F33" s="94"/>
      <c r="G33" s="94"/>
      <c r="H33" s="94"/>
      <c r="I33" s="94"/>
      <c r="J33" s="94"/>
      <c r="K33" s="94"/>
      <c r="L33" s="94"/>
      <c r="M33" s="2"/>
      <c r="N33" s="94"/>
      <c r="O33" s="94"/>
      <c r="P33" s="94"/>
      <c r="Q33" s="2"/>
      <c r="R33" s="94"/>
      <c r="S33" s="94"/>
      <c r="T33" s="94"/>
      <c r="U33" s="2"/>
      <c r="V33" s="94"/>
      <c r="W33" s="94"/>
      <c r="X33" s="94"/>
      <c r="Y33" s="2"/>
      <c r="Z33" s="94"/>
      <c r="AA33" s="94"/>
      <c r="AB33" s="94"/>
      <c r="AC33" s="2"/>
      <c r="AD33" s="94"/>
      <c r="AE33" s="94"/>
      <c r="AF33" s="94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4"/>
      <c r="E34" s="94"/>
      <c r="F34" s="94"/>
      <c r="G34" s="94"/>
      <c r="H34" s="94"/>
      <c r="I34" s="94"/>
      <c r="J34" s="94"/>
      <c r="K34" s="94"/>
      <c r="L34" s="94"/>
      <c r="M34" s="2"/>
      <c r="N34" s="94"/>
      <c r="O34" s="94"/>
      <c r="P34" s="94"/>
      <c r="Q34" s="2"/>
      <c r="R34" s="94"/>
      <c r="S34" s="94"/>
      <c r="T34" s="94"/>
      <c r="U34" s="2"/>
      <c r="V34" s="94"/>
      <c r="W34" s="94"/>
      <c r="X34" s="94"/>
      <c r="Y34" s="2"/>
      <c r="Z34" s="94"/>
      <c r="AA34" s="94"/>
      <c r="AB34" s="94"/>
      <c r="AC34" s="2"/>
      <c r="AD34" s="94"/>
      <c r="AE34" s="94"/>
      <c r="AF34" s="94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4"/>
      <c r="E35" s="94"/>
      <c r="F35" s="94"/>
      <c r="G35" s="94"/>
      <c r="H35" s="94"/>
      <c r="I35" s="94"/>
      <c r="J35" s="94"/>
      <c r="K35" s="94"/>
      <c r="L35" s="94"/>
      <c r="M35" s="2"/>
      <c r="N35" s="94"/>
      <c r="O35" s="94"/>
      <c r="P35" s="94"/>
      <c r="Q35" s="2"/>
      <c r="R35" s="94"/>
      <c r="S35" s="94"/>
      <c r="T35" s="94"/>
      <c r="U35" s="2"/>
      <c r="V35" s="94"/>
      <c r="W35" s="94"/>
      <c r="X35" s="94"/>
      <c r="Y35" s="2"/>
      <c r="Z35" s="94"/>
      <c r="AA35" s="94"/>
      <c r="AB35" s="94"/>
      <c r="AC35" s="2"/>
      <c r="AD35" s="94"/>
      <c r="AE35" s="94"/>
      <c r="AF35" s="94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4"/>
      <c r="E36" s="94"/>
      <c r="F36" s="94"/>
      <c r="G36" s="94"/>
      <c r="H36" s="94"/>
      <c r="I36" s="94"/>
      <c r="J36" s="94"/>
      <c r="K36" s="94"/>
      <c r="L36" s="94"/>
      <c r="M36" s="2"/>
      <c r="N36" s="94"/>
      <c r="O36" s="94"/>
      <c r="P36" s="94"/>
      <c r="Q36" s="2"/>
      <c r="R36" s="94"/>
      <c r="S36" s="94"/>
      <c r="T36" s="94"/>
      <c r="U36" s="2"/>
      <c r="V36" s="94"/>
      <c r="W36" s="94"/>
      <c r="X36" s="94"/>
      <c r="Y36" s="2"/>
      <c r="Z36" s="94"/>
      <c r="AA36" s="94"/>
      <c r="AB36" s="94"/>
      <c r="AC36" s="2"/>
      <c r="AD36" s="94"/>
      <c r="AE36" s="94"/>
      <c r="AF36" s="94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4"/>
      <c r="E37" s="94"/>
      <c r="F37" s="94"/>
      <c r="G37" s="94"/>
      <c r="H37" s="94"/>
      <c r="I37" s="94"/>
      <c r="J37" s="94"/>
      <c r="K37" s="94"/>
      <c r="L37" s="94"/>
      <c r="M37" s="2"/>
      <c r="N37" s="94"/>
      <c r="O37" s="94"/>
      <c r="P37" s="94"/>
      <c r="Q37" s="2"/>
      <c r="R37" s="94"/>
      <c r="S37" s="94"/>
      <c r="T37" s="94"/>
      <c r="U37" s="2"/>
      <c r="V37" s="94"/>
      <c r="W37" s="94"/>
      <c r="X37" s="94"/>
      <c r="Y37" s="2"/>
      <c r="Z37" s="94"/>
      <c r="AA37" s="94"/>
      <c r="AB37" s="94"/>
      <c r="AC37" s="2"/>
      <c r="AD37" s="94"/>
      <c r="AE37" s="94"/>
      <c r="AF37" s="94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4"/>
      <c r="E38" s="94"/>
      <c r="F38" s="94"/>
      <c r="G38" s="94"/>
      <c r="H38" s="94"/>
      <c r="I38" s="94"/>
      <c r="J38" s="94"/>
      <c r="K38" s="94"/>
      <c r="L38" s="94"/>
      <c r="M38" s="2"/>
      <c r="N38" s="94"/>
      <c r="O38" s="94"/>
      <c r="P38" s="94"/>
      <c r="Q38" s="2"/>
      <c r="R38" s="94"/>
      <c r="S38" s="94"/>
      <c r="T38" s="94"/>
      <c r="U38" s="2"/>
      <c r="V38" s="94"/>
      <c r="W38" s="94"/>
      <c r="X38" s="94"/>
      <c r="Y38" s="2"/>
      <c r="Z38" s="94"/>
      <c r="AA38" s="94"/>
      <c r="AB38" s="94"/>
      <c r="AC38" s="2"/>
      <c r="AD38" s="94"/>
      <c r="AE38" s="94"/>
      <c r="AF38" s="94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4"/>
      <c r="E39" s="94"/>
      <c r="F39" s="94"/>
      <c r="G39" s="94"/>
      <c r="H39" s="94"/>
      <c r="I39" s="94"/>
      <c r="J39" s="94"/>
      <c r="K39" s="94"/>
      <c r="L39" s="94"/>
      <c r="M39" s="2"/>
      <c r="N39" s="94"/>
      <c r="O39" s="94"/>
      <c r="P39" s="94"/>
      <c r="Q39" s="2"/>
      <c r="R39" s="94"/>
      <c r="S39" s="94"/>
      <c r="T39" s="94"/>
      <c r="U39" s="2"/>
      <c r="V39" s="94"/>
      <c r="W39" s="94"/>
      <c r="X39" s="94"/>
      <c r="Y39" s="2"/>
      <c r="Z39" s="94"/>
      <c r="AA39" s="94"/>
      <c r="AB39" s="94"/>
      <c r="AC39" s="2"/>
      <c r="AD39" s="94"/>
      <c r="AE39" s="94"/>
      <c r="AF39" s="94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4"/>
      <c r="E40" s="94"/>
      <c r="F40" s="94"/>
      <c r="G40" s="94"/>
      <c r="H40" s="94"/>
      <c r="I40" s="94"/>
      <c r="J40" s="94"/>
      <c r="K40" s="94"/>
      <c r="L40" s="94"/>
      <c r="M40" s="2"/>
      <c r="N40" s="94"/>
      <c r="O40" s="94"/>
      <c r="P40" s="94"/>
      <c r="Q40" s="2"/>
      <c r="R40" s="94"/>
      <c r="S40" s="94"/>
      <c r="T40" s="94"/>
      <c r="U40" s="2"/>
      <c r="V40" s="94"/>
      <c r="W40" s="94"/>
      <c r="X40" s="94"/>
      <c r="Y40" s="2"/>
      <c r="Z40" s="94"/>
      <c r="AA40" s="94"/>
      <c r="AB40" s="94"/>
      <c r="AC40" s="2"/>
      <c r="AD40" s="94"/>
      <c r="AE40" s="94"/>
      <c r="AF40" s="94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4"/>
      <c r="E41" s="94"/>
      <c r="F41" s="94"/>
      <c r="G41" s="94"/>
      <c r="H41" s="94"/>
      <c r="I41" s="94"/>
      <c r="J41" s="94"/>
      <c r="K41" s="94"/>
      <c r="L41" s="94"/>
      <c r="M41" s="2"/>
      <c r="N41" s="94"/>
      <c r="O41" s="94"/>
      <c r="P41" s="94"/>
      <c r="Q41" s="2"/>
      <c r="R41" s="94"/>
      <c r="S41" s="94"/>
      <c r="T41" s="94"/>
      <c r="U41" s="2"/>
      <c r="V41" s="94"/>
      <c r="W41" s="94"/>
      <c r="X41" s="94"/>
      <c r="Y41" s="2"/>
      <c r="Z41" s="94"/>
      <c r="AA41" s="94"/>
      <c r="AB41" s="94"/>
      <c r="AC41" s="2"/>
      <c r="AD41" s="94"/>
      <c r="AE41" s="94"/>
      <c r="AF41" s="94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4"/>
      <c r="E42" s="94"/>
      <c r="F42" s="94"/>
      <c r="G42" s="94"/>
      <c r="H42" s="94"/>
      <c r="I42" s="94"/>
      <c r="J42" s="94"/>
      <c r="K42" s="94"/>
      <c r="L42" s="94"/>
      <c r="M42" s="2"/>
      <c r="N42" s="94"/>
      <c r="O42" s="94"/>
      <c r="P42" s="94"/>
      <c r="Q42" s="2"/>
      <c r="R42" s="94"/>
      <c r="S42" s="94"/>
      <c r="T42" s="94"/>
      <c r="U42" s="2"/>
      <c r="V42" s="94"/>
      <c r="W42" s="94"/>
      <c r="X42" s="94"/>
      <c r="Y42" s="2"/>
      <c r="Z42" s="94"/>
      <c r="AA42" s="94"/>
      <c r="AB42" s="94"/>
      <c r="AC42" s="2"/>
      <c r="AD42" s="94"/>
      <c r="AE42" s="94"/>
      <c r="AF42" s="94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4"/>
      <c r="E43" s="94"/>
      <c r="F43" s="94"/>
      <c r="G43" s="94"/>
      <c r="H43" s="94"/>
      <c r="I43" s="94"/>
      <c r="J43" s="94"/>
      <c r="K43" s="94"/>
      <c r="L43" s="94"/>
      <c r="M43" s="2"/>
      <c r="N43" s="94"/>
      <c r="O43" s="94"/>
      <c r="P43" s="94"/>
      <c r="Q43" s="2"/>
      <c r="R43" s="94"/>
      <c r="S43" s="94"/>
      <c r="T43" s="94"/>
      <c r="U43" s="2"/>
      <c r="V43" s="94"/>
      <c r="W43" s="94"/>
      <c r="X43" s="94"/>
      <c r="Y43" s="2"/>
      <c r="Z43" s="94"/>
      <c r="AA43" s="94"/>
      <c r="AB43" s="94"/>
      <c r="AC43" s="2"/>
      <c r="AD43" s="94"/>
      <c r="AE43" s="94"/>
      <c r="AF43" s="94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4"/>
      <c r="E44" s="94"/>
      <c r="F44" s="94"/>
      <c r="G44" s="94"/>
      <c r="H44" s="94"/>
      <c r="I44" s="94"/>
      <c r="J44" s="94"/>
      <c r="K44" s="94"/>
      <c r="L44" s="94"/>
      <c r="M44" s="2"/>
      <c r="N44" s="94"/>
      <c r="O44" s="94"/>
      <c r="P44" s="94"/>
      <c r="Q44" s="2"/>
      <c r="R44" s="94"/>
      <c r="S44" s="94"/>
      <c r="T44" s="94"/>
      <c r="U44" s="2"/>
      <c r="V44" s="94"/>
      <c r="W44" s="94"/>
      <c r="X44" s="94"/>
      <c r="Y44" s="2"/>
      <c r="Z44" s="94"/>
      <c r="AA44" s="94"/>
      <c r="AB44" s="94"/>
      <c r="AC44" s="2"/>
      <c r="AD44" s="94"/>
      <c r="AE44" s="94"/>
      <c r="AF44" s="94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4"/>
      <c r="E45" s="94"/>
      <c r="F45" s="94"/>
      <c r="G45" s="94"/>
      <c r="H45" s="94"/>
      <c r="I45" s="94"/>
      <c r="J45" s="94"/>
      <c r="K45" s="94"/>
      <c r="L45" s="94"/>
      <c r="M45" s="2"/>
      <c r="N45" s="94"/>
      <c r="O45" s="94"/>
      <c r="P45" s="94"/>
      <c r="Q45" s="2"/>
      <c r="R45" s="94"/>
      <c r="S45" s="94"/>
      <c r="T45" s="94"/>
      <c r="U45" s="2"/>
      <c r="V45" s="94"/>
      <c r="W45" s="94"/>
      <c r="X45" s="94"/>
      <c r="Y45" s="2"/>
      <c r="Z45" s="94"/>
      <c r="AA45" s="94"/>
      <c r="AB45" s="94"/>
      <c r="AC45" s="2"/>
      <c r="AD45" s="94"/>
      <c r="AE45" s="94"/>
      <c r="AF45" s="94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4"/>
      <c r="E46" s="94"/>
      <c r="F46" s="94"/>
      <c r="G46" s="94"/>
      <c r="H46" s="94"/>
      <c r="I46" s="94"/>
      <c r="J46" s="94"/>
      <c r="K46" s="94"/>
      <c r="L46" s="94"/>
      <c r="M46" s="2"/>
      <c r="N46" s="94"/>
      <c r="O46" s="94"/>
      <c r="P46" s="94"/>
      <c r="Q46" s="2"/>
      <c r="R46" s="94"/>
      <c r="S46" s="94"/>
      <c r="T46" s="94"/>
      <c r="U46" s="2"/>
      <c r="V46" s="94"/>
      <c r="W46" s="94"/>
      <c r="X46" s="94"/>
      <c r="Y46" s="2"/>
      <c r="Z46" s="94"/>
      <c r="AA46" s="94"/>
      <c r="AB46" s="94"/>
      <c r="AC46" s="2"/>
      <c r="AD46" s="94"/>
      <c r="AE46" s="94"/>
      <c r="AF46" s="94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4"/>
      <c r="E47" s="94"/>
      <c r="F47" s="94"/>
      <c r="G47" s="94"/>
      <c r="H47" s="94"/>
      <c r="I47" s="94"/>
      <c r="J47" s="94"/>
      <c r="K47" s="94"/>
      <c r="L47" s="94"/>
      <c r="M47" s="2"/>
      <c r="N47" s="94"/>
      <c r="O47" s="94"/>
      <c r="P47" s="94"/>
      <c r="Q47" s="2"/>
      <c r="R47" s="94"/>
      <c r="S47" s="94"/>
      <c r="T47" s="94"/>
      <c r="U47" s="2"/>
      <c r="V47" s="94"/>
      <c r="W47" s="94"/>
      <c r="X47" s="94"/>
      <c r="Y47" s="2"/>
      <c r="Z47" s="94"/>
      <c r="AA47" s="94"/>
      <c r="AB47" s="94"/>
      <c r="AC47" s="2"/>
      <c r="AD47" s="94"/>
      <c r="AE47" s="94"/>
      <c r="AF47" s="94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4"/>
      <c r="E48" s="94"/>
      <c r="F48" s="94"/>
      <c r="G48" s="94"/>
      <c r="H48" s="94"/>
      <c r="I48" s="94"/>
      <c r="J48" s="94"/>
      <c r="K48" s="94"/>
      <c r="L48" s="94"/>
      <c r="M48" s="2"/>
      <c r="N48" s="94"/>
      <c r="O48" s="94"/>
      <c r="P48" s="94"/>
      <c r="Q48" s="2"/>
      <c r="R48" s="94"/>
      <c r="S48" s="94"/>
      <c r="T48" s="94"/>
      <c r="U48" s="2"/>
      <c r="V48" s="94"/>
      <c r="W48" s="94"/>
      <c r="X48" s="94"/>
      <c r="Y48" s="2"/>
      <c r="Z48" s="94"/>
      <c r="AA48" s="94"/>
      <c r="AB48" s="94"/>
      <c r="AC48" s="2"/>
      <c r="AD48" s="94"/>
      <c r="AE48" s="94"/>
      <c r="AF48" s="94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4"/>
      <c r="E49" s="94"/>
      <c r="F49" s="94"/>
      <c r="G49" s="94"/>
      <c r="H49" s="94"/>
      <c r="I49" s="94"/>
      <c r="J49" s="94"/>
      <c r="K49" s="94"/>
      <c r="L49" s="94"/>
      <c r="M49" s="2"/>
      <c r="N49" s="94"/>
      <c r="O49" s="94"/>
      <c r="P49" s="94"/>
      <c r="Q49" s="2"/>
      <c r="R49" s="94"/>
      <c r="S49" s="94"/>
      <c r="T49" s="94"/>
      <c r="U49" s="2"/>
      <c r="V49" s="94"/>
      <c r="W49" s="94"/>
      <c r="X49" s="94"/>
      <c r="Y49" s="2"/>
      <c r="Z49" s="94"/>
      <c r="AA49" s="94"/>
      <c r="AB49" s="94"/>
      <c r="AC49" s="2"/>
      <c r="AD49" s="94"/>
      <c r="AE49" s="94"/>
      <c r="AF49" s="94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G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28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5" t="s">
        <v>45</v>
      </c>
      <c r="C9" s="41" t="s">
        <v>46</v>
      </c>
      <c r="D9" s="82">
        <v>20521587991</v>
      </c>
      <c r="E9" s="83">
        <v>5370572000</v>
      </c>
      <c r="F9" s="84">
        <f>$D9+$E9</f>
        <v>25892159991</v>
      </c>
      <c r="G9" s="82">
        <v>20823767641</v>
      </c>
      <c r="H9" s="83">
        <v>5125772000</v>
      </c>
      <c r="I9" s="85">
        <f>$G9+$H9</f>
        <v>25949539641</v>
      </c>
      <c r="J9" s="82">
        <v>4486292143</v>
      </c>
      <c r="K9" s="83">
        <v>768717000</v>
      </c>
      <c r="L9" s="83">
        <f>$J9+$K9</f>
        <v>5255009143</v>
      </c>
      <c r="M9" s="42">
        <f>IF($F9=0,0,$L9/$F9)</f>
        <v>0.20295754177429068</v>
      </c>
      <c r="N9" s="110">
        <v>4843405211</v>
      </c>
      <c r="O9" s="111">
        <v>1250232000</v>
      </c>
      <c r="P9" s="112">
        <f>$N9+$O9</f>
        <v>6093637211</v>
      </c>
      <c r="Q9" s="42">
        <f>IF($F9=0,0,$P9/$F9)</f>
        <v>0.23534680818897</v>
      </c>
      <c r="R9" s="110">
        <v>4316901475</v>
      </c>
      <c r="S9" s="112">
        <v>668730000</v>
      </c>
      <c r="T9" s="112">
        <f>$R9+$S9</f>
        <v>4985631475</v>
      </c>
      <c r="U9" s="42">
        <f>IF($I9=0,0,$T9/$I9)</f>
        <v>0.19212793536894793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13646598829</v>
      </c>
      <c r="AA9" s="83">
        <f>($K9+$O9)+$S9</f>
        <v>2687679000</v>
      </c>
      <c r="AB9" s="83">
        <f>$Z9+$AA9</f>
        <v>16334277829</v>
      </c>
      <c r="AC9" s="42">
        <f>IF($I9=0,0,$AB9/$I9)</f>
        <v>0.629463106281547</v>
      </c>
      <c r="AD9" s="82">
        <v>4074176119</v>
      </c>
      <c r="AE9" s="83">
        <v>1240124000</v>
      </c>
      <c r="AF9" s="83">
        <f>$AD9+$AE9</f>
        <v>5314300119</v>
      </c>
      <c r="AG9" s="42">
        <f>IF($AJ9=0,0,$AK9/$AJ9)</f>
        <v>0.7056730982661956</v>
      </c>
      <c r="AH9" s="42">
        <f>IF($AF9=0,0,$T9/$AF9-1)</f>
        <v>-0.06184608257725688</v>
      </c>
      <c r="AI9" s="14">
        <v>23494120120</v>
      </c>
      <c r="AJ9" s="14">
        <v>23963227080</v>
      </c>
      <c r="AK9" s="14">
        <v>16910204698</v>
      </c>
      <c r="AL9" s="14"/>
    </row>
    <row r="10" spans="1:38" s="61" customFormat="1" ht="12.75">
      <c r="A10" s="66"/>
      <c r="B10" s="67" t="s">
        <v>97</v>
      </c>
      <c r="C10" s="34"/>
      <c r="D10" s="86">
        <f>D9</f>
        <v>20521587991</v>
      </c>
      <c r="E10" s="87">
        <f>E9</f>
        <v>5370572000</v>
      </c>
      <c r="F10" s="88">
        <f aca="true" t="shared" si="0" ref="F10:F41">$D10+$E10</f>
        <v>25892159991</v>
      </c>
      <c r="G10" s="86">
        <f>G9</f>
        <v>20823767641</v>
      </c>
      <c r="H10" s="87">
        <f>H9</f>
        <v>5125772000</v>
      </c>
      <c r="I10" s="88">
        <f aca="true" t="shared" si="1" ref="I10:I41">$G10+$H10</f>
        <v>25949539641</v>
      </c>
      <c r="J10" s="86">
        <f>J9</f>
        <v>4486292143</v>
      </c>
      <c r="K10" s="87">
        <f>K9</f>
        <v>768717000</v>
      </c>
      <c r="L10" s="87">
        <f aca="true" t="shared" si="2" ref="L10:L41">$J10+$K10</f>
        <v>5255009143</v>
      </c>
      <c r="M10" s="46">
        <f aca="true" t="shared" si="3" ref="M10:M41">IF($F10=0,0,$L10/$F10)</f>
        <v>0.20295754177429068</v>
      </c>
      <c r="N10" s="116">
        <f>N9</f>
        <v>4843405211</v>
      </c>
      <c r="O10" s="117">
        <f>O9</f>
        <v>1250232000</v>
      </c>
      <c r="P10" s="118">
        <f aca="true" t="shared" si="4" ref="P10:P41">$N10+$O10</f>
        <v>6093637211</v>
      </c>
      <c r="Q10" s="46">
        <f aca="true" t="shared" si="5" ref="Q10:Q41">IF($F10=0,0,$P10/$F10)</f>
        <v>0.23534680818897</v>
      </c>
      <c r="R10" s="116">
        <f>R9</f>
        <v>4316901475</v>
      </c>
      <c r="S10" s="118">
        <f>S9</f>
        <v>668730000</v>
      </c>
      <c r="T10" s="118">
        <f aca="true" t="shared" si="6" ref="T10:T41">$R10+$S10</f>
        <v>4985631475</v>
      </c>
      <c r="U10" s="46">
        <f aca="true" t="shared" si="7" ref="U10:U41">IF($I10=0,0,$T10/$I10)</f>
        <v>0.19212793536894793</v>
      </c>
      <c r="V10" s="116">
        <f>V9</f>
        <v>0</v>
      </c>
      <c r="W10" s="118">
        <f>W9</f>
        <v>0</v>
      </c>
      <c r="X10" s="118">
        <f aca="true" t="shared" si="8" ref="X10:X41">$V10+$W10</f>
        <v>0</v>
      </c>
      <c r="Y10" s="46">
        <f aca="true" t="shared" si="9" ref="Y10:Y41">IF($I10=0,0,$X10/$I10)</f>
        <v>0</v>
      </c>
      <c r="Z10" s="86">
        <f aca="true" t="shared" si="10" ref="Z10:Z41">($J10+$N10)+$R10</f>
        <v>13646598829</v>
      </c>
      <c r="AA10" s="87">
        <f aca="true" t="shared" si="11" ref="AA10:AA41">($K10+$O10)+$S10</f>
        <v>2687679000</v>
      </c>
      <c r="AB10" s="87">
        <f aca="true" t="shared" si="12" ref="AB10:AB41">$Z10+$AA10</f>
        <v>16334277829</v>
      </c>
      <c r="AC10" s="46">
        <f aca="true" t="shared" si="13" ref="AC10:AC41">IF($I10=0,0,$AB10/$I10)</f>
        <v>0.629463106281547</v>
      </c>
      <c r="AD10" s="86">
        <f>AD9</f>
        <v>4074176119</v>
      </c>
      <c r="AE10" s="87">
        <f>AE9</f>
        <v>1240124000</v>
      </c>
      <c r="AF10" s="87">
        <f aca="true" t="shared" si="14" ref="AF10:AF41">$AD10+$AE10</f>
        <v>5314300119</v>
      </c>
      <c r="AG10" s="46">
        <f aca="true" t="shared" si="15" ref="AG10:AG41">IF($AJ10=0,0,$AK10/$AJ10)</f>
        <v>0.7056730982661956</v>
      </c>
      <c r="AH10" s="46">
        <f aca="true" t="shared" si="16" ref="AH10:AH41">IF($AF10=0,0,$T10/$AF10-1)</f>
        <v>-0.06184608257725688</v>
      </c>
      <c r="AI10" s="68">
        <f>AI9</f>
        <v>23494120120</v>
      </c>
      <c r="AJ10" s="68">
        <f>AJ9</f>
        <v>23963227080</v>
      </c>
      <c r="AK10" s="68">
        <f>AK9</f>
        <v>16910204698</v>
      </c>
      <c r="AL10" s="68"/>
    </row>
    <row r="11" spans="1:38" s="15" customFormat="1" ht="12.75">
      <c r="A11" s="31" t="s">
        <v>98</v>
      </c>
      <c r="B11" s="65" t="s">
        <v>269</v>
      </c>
      <c r="C11" s="41" t="s">
        <v>270</v>
      </c>
      <c r="D11" s="82">
        <v>39318508</v>
      </c>
      <c r="E11" s="83">
        <v>12147000</v>
      </c>
      <c r="F11" s="84">
        <f t="shared" si="0"/>
        <v>51465508</v>
      </c>
      <c r="G11" s="82">
        <v>39318508</v>
      </c>
      <c r="H11" s="83">
        <v>12147000</v>
      </c>
      <c r="I11" s="85">
        <f t="shared" si="1"/>
        <v>51465508</v>
      </c>
      <c r="J11" s="82">
        <v>3835764</v>
      </c>
      <c r="K11" s="83">
        <v>2883573</v>
      </c>
      <c r="L11" s="83">
        <f t="shared" si="2"/>
        <v>6719337</v>
      </c>
      <c r="M11" s="42">
        <f t="shared" si="3"/>
        <v>0.1305600053534884</v>
      </c>
      <c r="N11" s="110">
        <v>7816416</v>
      </c>
      <c r="O11" s="111">
        <v>1223776</v>
      </c>
      <c r="P11" s="112">
        <f t="shared" si="4"/>
        <v>9040192</v>
      </c>
      <c r="Q11" s="42">
        <f t="shared" si="5"/>
        <v>0.1756553534845124</v>
      </c>
      <c r="R11" s="110">
        <v>3496247</v>
      </c>
      <c r="S11" s="112">
        <v>970975</v>
      </c>
      <c r="T11" s="112">
        <f t="shared" si="6"/>
        <v>4467222</v>
      </c>
      <c r="U11" s="42">
        <f t="shared" si="7"/>
        <v>0.08680030905358983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15148427</v>
      </c>
      <c r="AA11" s="83">
        <f t="shared" si="11"/>
        <v>5078324</v>
      </c>
      <c r="AB11" s="83">
        <f t="shared" si="12"/>
        <v>20226751</v>
      </c>
      <c r="AC11" s="42">
        <f t="shared" si="13"/>
        <v>0.3930156678915906</v>
      </c>
      <c r="AD11" s="82">
        <v>4747548</v>
      </c>
      <c r="AE11" s="83">
        <v>558777</v>
      </c>
      <c r="AF11" s="83">
        <f t="shared" si="14"/>
        <v>5306325</v>
      </c>
      <c r="AG11" s="42">
        <f t="shared" si="15"/>
        <v>0.3046920737577342</v>
      </c>
      <c r="AH11" s="42">
        <f t="shared" si="16"/>
        <v>-0.15813260589956324</v>
      </c>
      <c r="AI11" s="14">
        <v>87095029</v>
      </c>
      <c r="AJ11" s="14">
        <v>87095029</v>
      </c>
      <c r="AK11" s="14">
        <v>26537165</v>
      </c>
      <c r="AL11" s="14"/>
    </row>
    <row r="12" spans="1:38" s="15" customFormat="1" ht="12.75">
      <c r="A12" s="31" t="s">
        <v>98</v>
      </c>
      <c r="B12" s="65" t="s">
        <v>271</v>
      </c>
      <c r="C12" s="41" t="s">
        <v>272</v>
      </c>
      <c r="D12" s="82">
        <v>226613924</v>
      </c>
      <c r="E12" s="83">
        <v>264355465</v>
      </c>
      <c r="F12" s="84">
        <f t="shared" si="0"/>
        <v>490969389</v>
      </c>
      <c r="G12" s="82">
        <v>228486548</v>
      </c>
      <c r="H12" s="83">
        <v>277325015</v>
      </c>
      <c r="I12" s="85">
        <f t="shared" si="1"/>
        <v>505811563</v>
      </c>
      <c r="J12" s="82">
        <v>19814444</v>
      </c>
      <c r="K12" s="83">
        <v>67643630</v>
      </c>
      <c r="L12" s="83">
        <f t="shared" si="2"/>
        <v>87458074</v>
      </c>
      <c r="M12" s="42">
        <f t="shared" si="3"/>
        <v>0.17813345589250168</v>
      </c>
      <c r="N12" s="110">
        <v>25896327</v>
      </c>
      <c r="O12" s="111">
        <v>119273451</v>
      </c>
      <c r="P12" s="112">
        <f t="shared" si="4"/>
        <v>145169778</v>
      </c>
      <c r="Q12" s="42">
        <f t="shared" si="5"/>
        <v>0.29567989624705504</v>
      </c>
      <c r="R12" s="110">
        <v>23923433</v>
      </c>
      <c r="S12" s="112">
        <v>-31288666</v>
      </c>
      <c r="T12" s="112">
        <f t="shared" si="6"/>
        <v>-7365233</v>
      </c>
      <c r="U12" s="42">
        <f t="shared" si="7"/>
        <v>-0.014561219115506856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69634204</v>
      </c>
      <c r="AA12" s="83">
        <f t="shared" si="11"/>
        <v>155628415</v>
      </c>
      <c r="AB12" s="83">
        <f t="shared" si="12"/>
        <v>225262619</v>
      </c>
      <c r="AC12" s="42">
        <f t="shared" si="13"/>
        <v>0.4453488917176059</v>
      </c>
      <c r="AD12" s="82">
        <v>19811362</v>
      </c>
      <c r="AE12" s="83">
        <v>38539390</v>
      </c>
      <c r="AF12" s="83">
        <f t="shared" si="14"/>
        <v>58350752</v>
      </c>
      <c r="AG12" s="42">
        <f t="shared" si="15"/>
        <v>0.9476595380731415</v>
      </c>
      <c r="AH12" s="42">
        <f t="shared" si="16"/>
        <v>-1.1262234461005747</v>
      </c>
      <c r="AI12" s="14">
        <v>382292002</v>
      </c>
      <c r="AJ12" s="14">
        <v>218863697</v>
      </c>
      <c r="AK12" s="14">
        <v>207408270</v>
      </c>
      <c r="AL12" s="14"/>
    </row>
    <row r="13" spans="1:38" s="15" customFormat="1" ht="12.75">
      <c r="A13" s="31" t="s">
        <v>98</v>
      </c>
      <c r="B13" s="65" t="s">
        <v>273</v>
      </c>
      <c r="C13" s="41" t="s">
        <v>274</v>
      </c>
      <c r="D13" s="82">
        <v>53168590</v>
      </c>
      <c r="E13" s="83">
        <v>33660409</v>
      </c>
      <c r="F13" s="84">
        <f t="shared" si="0"/>
        <v>86828999</v>
      </c>
      <c r="G13" s="82">
        <v>61089319</v>
      </c>
      <c r="H13" s="83">
        <v>55238542</v>
      </c>
      <c r="I13" s="85">
        <f t="shared" si="1"/>
        <v>116327861</v>
      </c>
      <c r="J13" s="82">
        <v>10865479</v>
      </c>
      <c r="K13" s="83">
        <v>7054182</v>
      </c>
      <c r="L13" s="83">
        <f t="shared" si="2"/>
        <v>17919661</v>
      </c>
      <c r="M13" s="42">
        <f t="shared" si="3"/>
        <v>0.20637875832243557</v>
      </c>
      <c r="N13" s="110">
        <v>11579746</v>
      </c>
      <c r="O13" s="111">
        <v>8702560</v>
      </c>
      <c r="P13" s="112">
        <f t="shared" si="4"/>
        <v>20282306</v>
      </c>
      <c r="Q13" s="42">
        <f t="shared" si="5"/>
        <v>0.2335890800722003</v>
      </c>
      <c r="R13" s="110">
        <v>11735785</v>
      </c>
      <c r="S13" s="112">
        <v>10201325</v>
      </c>
      <c r="T13" s="112">
        <f t="shared" si="6"/>
        <v>21937110</v>
      </c>
      <c r="U13" s="42">
        <f t="shared" si="7"/>
        <v>0.18858001695741658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34181010</v>
      </c>
      <c r="AA13" s="83">
        <f t="shared" si="11"/>
        <v>25958067</v>
      </c>
      <c r="AB13" s="83">
        <f t="shared" si="12"/>
        <v>60139077</v>
      </c>
      <c r="AC13" s="42">
        <f t="shared" si="13"/>
        <v>0.5169791353766919</v>
      </c>
      <c r="AD13" s="82">
        <v>9311146</v>
      </c>
      <c r="AE13" s="83">
        <v>11680015</v>
      </c>
      <c r="AF13" s="83">
        <f t="shared" si="14"/>
        <v>20991161</v>
      </c>
      <c r="AG13" s="42">
        <f t="shared" si="15"/>
        <v>0.5739130622515474</v>
      </c>
      <c r="AH13" s="42">
        <f t="shared" si="16"/>
        <v>0.04506415819496601</v>
      </c>
      <c r="AI13" s="14">
        <v>94008480</v>
      </c>
      <c r="AJ13" s="14">
        <v>99123271</v>
      </c>
      <c r="AK13" s="14">
        <v>56888140</v>
      </c>
      <c r="AL13" s="14"/>
    </row>
    <row r="14" spans="1:38" s="15" customFormat="1" ht="12.75">
      <c r="A14" s="31" t="s">
        <v>98</v>
      </c>
      <c r="B14" s="65" t="s">
        <v>275</v>
      </c>
      <c r="C14" s="41" t="s">
        <v>276</v>
      </c>
      <c r="D14" s="82">
        <v>66520942</v>
      </c>
      <c r="E14" s="83">
        <v>42278000</v>
      </c>
      <c r="F14" s="84">
        <f t="shared" si="0"/>
        <v>108798942</v>
      </c>
      <c r="G14" s="82">
        <v>68194025</v>
      </c>
      <c r="H14" s="83">
        <v>53546687</v>
      </c>
      <c r="I14" s="85">
        <f t="shared" si="1"/>
        <v>121740712</v>
      </c>
      <c r="J14" s="82">
        <v>15549905</v>
      </c>
      <c r="K14" s="83">
        <v>2549144</v>
      </c>
      <c r="L14" s="83">
        <f t="shared" si="2"/>
        <v>18099049</v>
      </c>
      <c r="M14" s="42">
        <f t="shared" si="3"/>
        <v>0.16635317097109273</v>
      </c>
      <c r="N14" s="110">
        <v>15393814</v>
      </c>
      <c r="O14" s="111">
        <v>8483048</v>
      </c>
      <c r="P14" s="112">
        <f t="shared" si="4"/>
        <v>23876862</v>
      </c>
      <c r="Q14" s="42">
        <f t="shared" si="5"/>
        <v>0.21945858627926731</v>
      </c>
      <c r="R14" s="110">
        <v>13886390</v>
      </c>
      <c r="S14" s="112">
        <v>13795859</v>
      </c>
      <c r="T14" s="112">
        <f t="shared" si="6"/>
        <v>27682249</v>
      </c>
      <c r="U14" s="42">
        <f t="shared" si="7"/>
        <v>0.22738694841870155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44830109</v>
      </c>
      <c r="AA14" s="83">
        <f t="shared" si="11"/>
        <v>24828051</v>
      </c>
      <c r="AB14" s="83">
        <f t="shared" si="12"/>
        <v>69658160</v>
      </c>
      <c r="AC14" s="42">
        <f t="shared" si="13"/>
        <v>0.572184595076132</v>
      </c>
      <c r="AD14" s="82">
        <v>12079711</v>
      </c>
      <c r="AE14" s="83">
        <v>1652992</v>
      </c>
      <c r="AF14" s="83">
        <f t="shared" si="14"/>
        <v>13732703</v>
      </c>
      <c r="AG14" s="42">
        <f t="shared" si="15"/>
        <v>0.42538952323454454</v>
      </c>
      <c r="AH14" s="42">
        <f t="shared" si="16"/>
        <v>1.0157902635773888</v>
      </c>
      <c r="AI14" s="14">
        <v>57152469</v>
      </c>
      <c r="AJ14" s="14">
        <v>107651088</v>
      </c>
      <c r="AK14" s="14">
        <v>45793645</v>
      </c>
      <c r="AL14" s="14"/>
    </row>
    <row r="15" spans="1:38" s="15" customFormat="1" ht="12.75">
      <c r="A15" s="31" t="s">
        <v>98</v>
      </c>
      <c r="B15" s="65" t="s">
        <v>277</v>
      </c>
      <c r="C15" s="41" t="s">
        <v>278</v>
      </c>
      <c r="D15" s="82">
        <v>17244907</v>
      </c>
      <c r="E15" s="83">
        <v>9605000</v>
      </c>
      <c r="F15" s="84">
        <f t="shared" si="0"/>
        <v>26849907</v>
      </c>
      <c r="G15" s="82">
        <v>20247314</v>
      </c>
      <c r="H15" s="83">
        <v>9605000</v>
      </c>
      <c r="I15" s="85">
        <f t="shared" si="1"/>
        <v>29852314</v>
      </c>
      <c r="J15" s="82">
        <v>4172733</v>
      </c>
      <c r="K15" s="83">
        <v>229867</v>
      </c>
      <c r="L15" s="83">
        <f t="shared" si="2"/>
        <v>4402600</v>
      </c>
      <c r="M15" s="42">
        <f t="shared" si="3"/>
        <v>0.16397077278517203</v>
      </c>
      <c r="N15" s="110">
        <v>4006535</v>
      </c>
      <c r="O15" s="111">
        <v>1714467</v>
      </c>
      <c r="P15" s="112">
        <f t="shared" si="4"/>
        <v>5721002</v>
      </c>
      <c r="Q15" s="42">
        <f t="shared" si="5"/>
        <v>0.21307343820594984</v>
      </c>
      <c r="R15" s="110">
        <v>965531</v>
      </c>
      <c r="S15" s="112">
        <v>0</v>
      </c>
      <c r="T15" s="112">
        <f t="shared" si="6"/>
        <v>965531</v>
      </c>
      <c r="U15" s="42">
        <f t="shared" si="7"/>
        <v>0.032343589847004826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9144799</v>
      </c>
      <c r="AA15" s="83">
        <f t="shared" si="11"/>
        <v>1944334</v>
      </c>
      <c r="AB15" s="83">
        <f t="shared" si="12"/>
        <v>11089133</v>
      </c>
      <c r="AC15" s="42">
        <f t="shared" si="13"/>
        <v>0.3714664464536987</v>
      </c>
      <c r="AD15" s="82">
        <v>4019244</v>
      </c>
      <c r="AE15" s="83">
        <v>15568</v>
      </c>
      <c r="AF15" s="83">
        <f t="shared" si="14"/>
        <v>4034812</v>
      </c>
      <c r="AG15" s="42">
        <f t="shared" si="15"/>
        <v>0.7308304987027961</v>
      </c>
      <c r="AH15" s="42">
        <f t="shared" si="16"/>
        <v>-0.760699878953468</v>
      </c>
      <c r="AI15" s="14">
        <v>27752000</v>
      </c>
      <c r="AJ15" s="14">
        <v>27752000</v>
      </c>
      <c r="AK15" s="14">
        <v>20282008</v>
      </c>
      <c r="AL15" s="14"/>
    </row>
    <row r="16" spans="1:38" s="15" customFormat="1" ht="12.75">
      <c r="A16" s="31" t="s">
        <v>98</v>
      </c>
      <c r="B16" s="65" t="s">
        <v>279</v>
      </c>
      <c r="C16" s="41" t="s">
        <v>280</v>
      </c>
      <c r="D16" s="82">
        <v>457152086</v>
      </c>
      <c r="E16" s="83">
        <v>243521524</v>
      </c>
      <c r="F16" s="84">
        <f t="shared" si="0"/>
        <v>700673610</v>
      </c>
      <c r="G16" s="82">
        <v>457152086</v>
      </c>
      <c r="H16" s="83">
        <v>243521524</v>
      </c>
      <c r="I16" s="85">
        <f t="shared" si="1"/>
        <v>700673610</v>
      </c>
      <c r="J16" s="82">
        <v>86987374</v>
      </c>
      <c r="K16" s="83">
        <v>8199118</v>
      </c>
      <c r="L16" s="83">
        <f t="shared" si="2"/>
        <v>95186492</v>
      </c>
      <c r="M16" s="42">
        <f t="shared" si="3"/>
        <v>0.135849974426752</v>
      </c>
      <c r="N16" s="110">
        <v>100071751</v>
      </c>
      <c r="O16" s="111">
        <v>24308611</v>
      </c>
      <c r="P16" s="112">
        <f t="shared" si="4"/>
        <v>124380362</v>
      </c>
      <c r="Q16" s="42">
        <f t="shared" si="5"/>
        <v>0.17751540835111515</v>
      </c>
      <c r="R16" s="110">
        <v>99225893</v>
      </c>
      <c r="S16" s="112">
        <v>15418065</v>
      </c>
      <c r="T16" s="112">
        <f t="shared" si="6"/>
        <v>114643958</v>
      </c>
      <c r="U16" s="42">
        <f t="shared" si="7"/>
        <v>0.16361963168557184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286285018</v>
      </c>
      <c r="AA16" s="83">
        <f t="shared" si="11"/>
        <v>47925794</v>
      </c>
      <c r="AB16" s="83">
        <f t="shared" si="12"/>
        <v>334210812</v>
      </c>
      <c r="AC16" s="42">
        <f t="shared" si="13"/>
        <v>0.476985014463439</v>
      </c>
      <c r="AD16" s="82">
        <v>57915883</v>
      </c>
      <c r="AE16" s="83">
        <v>10393207</v>
      </c>
      <c r="AF16" s="83">
        <f t="shared" si="14"/>
        <v>68309090</v>
      </c>
      <c r="AG16" s="42">
        <f t="shared" si="15"/>
        <v>0.4789305666350392</v>
      </c>
      <c r="AH16" s="42">
        <f t="shared" si="16"/>
        <v>0.6783118908479091</v>
      </c>
      <c r="AI16" s="14">
        <v>265471175</v>
      </c>
      <c r="AJ16" s="14">
        <v>667103892</v>
      </c>
      <c r="AK16" s="14">
        <v>319496445</v>
      </c>
      <c r="AL16" s="14"/>
    </row>
    <row r="17" spans="1:38" s="15" customFormat="1" ht="12.75">
      <c r="A17" s="31" t="s">
        <v>117</v>
      </c>
      <c r="B17" s="65" t="s">
        <v>281</v>
      </c>
      <c r="C17" s="41" t="s">
        <v>282</v>
      </c>
      <c r="D17" s="82">
        <v>632920055</v>
      </c>
      <c r="E17" s="83">
        <v>399513800</v>
      </c>
      <c r="F17" s="84">
        <f t="shared" si="0"/>
        <v>1032433855</v>
      </c>
      <c r="G17" s="82">
        <v>623283367</v>
      </c>
      <c r="H17" s="83">
        <v>315702681</v>
      </c>
      <c r="I17" s="85">
        <f t="shared" si="1"/>
        <v>938986048</v>
      </c>
      <c r="J17" s="82">
        <v>125446109</v>
      </c>
      <c r="K17" s="83">
        <v>55833748</v>
      </c>
      <c r="L17" s="83">
        <f t="shared" si="2"/>
        <v>181279857</v>
      </c>
      <c r="M17" s="42">
        <f t="shared" si="3"/>
        <v>0.17558495987135175</v>
      </c>
      <c r="N17" s="110">
        <v>133761510</v>
      </c>
      <c r="O17" s="111">
        <v>72067063</v>
      </c>
      <c r="P17" s="112">
        <f t="shared" si="4"/>
        <v>205828573</v>
      </c>
      <c r="Q17" s="42">
        <f t="shared" si="5"/>
        <v>0.19936247925539016</v>
      </c>
      <c r="R17" s="110">
        <v>108063064</v>
      </c>
      <c r="S17" s="112">
        <v>18173469</v>
      </c>
      <c r="T17" s="112">
        <f t="shared" si="6"/>
        <v>126236533</v>
      </c>
      <c r="U17" s="42">
        <f t="shared" si="7"/>
        <v>0.13443919988894235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367270683</v>
      </c>
      <c r="AA17" s="83">
        <f t="shared" si="11"/>
        <v>146074280</v>
      </c>
      <c r="AB17" s="83">
        <f t="shared" si="12"/>
        <v>513344963</v>
      </c>
      <c r="AC17" s="42">
        <f t="shared" si="13"/>
        <v>0.5467013744170137</v>
      </c>
      <c r="AD17" s="82">
        <v>132545319</v>
      </c>
      <c r="AE17" s="83">
        <v>75487272</v>
      </c>
      <c r="AF17" s="83">
        <f t="shared" si="14"/>
        <v>208032591</v>
      </c>
      <c r="AG17" s="42">
        <f t="shared" si="15"/>
        <v>0.6379332746683456</v>
      </c>
      <c r="AH17" s="42">
        <f t="shared" si="16"/>
        <v>-0.39318867109625144</v>
      </c>
      <c r="AI17" s="14">
        <v>1093401217</v>
      </c>
      <c r="AJ17" s="14">
        <v>1097068897</v>
      </c>
      <c r="AK17" s="14">
        <v>699856754</v>
      </c>
      <c r="AL17" s="14"/>
    </row>
    <row r="18" spans="1:38" s="61" customFormat="1" ht="12.75">
      <c r="A18" s="66"/>
      <c r="B18" s="67" t="s">
        <v>283</v>
      </c>
      <c r="C18" s="34"/>
      <c r="D18" s="86">
        <f>SUM(D11:D17)</f>
        <v>1492939012</v>
      </c>
      <c r="E18" s="87">
        <f>SUM(E11:E17)</f>
        <v>1005081198</v>
      </c>
      <c r="F18" s="95">
        <f t="shared" si="0"/>
        <v>2498020210</v>
      </c>
      <c r="G18" s="86">
        <f>SUM(G11:G17)</f>
        <v>1497771167</v>
      </c>
      <c r="H18" s="87">
        <f>SUM(H11:H17)</f>
        <v>967086449</v>
      </c>
      <c r="I18" s="88">
        <f t="shared" si="1"/>
        <v>2464857616</v>
      </c>
      <c r="J18" s="86">
        <f>SUM(J11:J17)</f>
        <v>266671808</v>
      </c>
      <c r="K18" s="87">
        <f>SUM(K11:K17)</f>
        <v>144393262</v>
      </c>
      <c r="L18" s="87">
        <f t="shared" si="2"/>
        <v>411065070</v>
      </c>
      <c r="M18" s="46">
        <f t="shared" si="3"/>
        <v>0.16455634280076542</v>
      </c>
      <c r="N18" s="116">
        <f>SUM(N11:N17)</f>
        <v>298526099</v>
      </c>
      <c r="O18" s="117">
        <f>SUM(O11:O17)</f>
        <v>235772976</v>
      </c>
      <c r="P18" s="118">
        <f t="shared" si="4"/>
        <v>534299075</v>
      </c>
      <c r="Q18" s="46">
        <f t="shared" si="5"/>
        <v>0.21388901213093067</v>
      </c>
      <c r="R18" s="116">
        <f>SUM(R11:R17)</f>
        <v>261296343</v>
      </c>
      <c r="S18" s="118">
        <f>SUM(S11:S17)</f>
        <v>27271027</v>
      </c>
      <c r="T18" s="118">
        <f t="shared" si="6"/>
        <v>288567370</v>
      </c>
      <c r="U18" s="46">
        <f t="shared" si="7"/>
        <v>0.1170726325637789</v>
      </c>
      <c r="V18" s="116">
        <f>SUM(V11:V17)</f>
        <v>0</v>
      </c>
      <c r="W18" s="118">
        <f>SUM(W11:W17)</f>
        <v>0</v>
      </c>
      <c r="X18" s="118">
        <f t="shared" si="8"/>
        <v>0</v>
      </c>
      <c r="Y18" s="46">
        <f t="shared" si="9"/>
        <v>0</v>
      </c>
      <c r="Z18" s="86">
        <f t="shared" si="10"/>
        <v>826494250</v>
      </c>
      <c r="AA18" s="87">
        <f t="shared" si="11"/>
        <v>407437265</v>
      </c>
      <c r="AB18" s="87">
        <f t="shared" si="12"/>
        <v>1233931515</v>
      </c>
      <c r="AC18" s="46">
        <f t="shared" si="13"/>
        <v>0.5006096526591417</v>
      </c>
      <c r="AD18" s="86">
        <f>SUM(AD11:AD17)</f>
        <v>240430213</v>
      </c>
      <c r="AE18" s="87">
        <f>SUM(AE11:AE17)</f>
        <v>138327221</v>
      </c>
      <c r="AF18" s="87">
        <f t="shared" si="14"/>
        <v>378757434</v>
      </c>
      <c r="AG18" s="46">
        <f t="shared" si="15"/>
        <v>0.5971656107946892</v>
      </c>
      <c r="AH18" s="46">
        <f t="shared" si="16"/>
        <v>-0.23812090774698824</v>
      </c>
      <c r="AI18" s="68">
        <f>SUM(AI11:AI17)</f>
        <v>2007172372</v>
      </c>
      <c r="AJ18" s="68">
        <f>SUM(AJ11:AJ17)</f>
        <v>2304657874</v>
      </c>
      <c r="AK18" s="68">
        <f>SUM(AK11:AK17)</f>
        <v>1376262427</v>
      </c>
      <c r="AL18" s="68"/>
    </row>
    <row r="19" spans="1:38" s="15" customFormat="1" ht="12.75">
      <c r="A19" s="31" t="s">
        <v>98</v>
      </c>
      <c r="B19" s="65" t="s">
        <v>284</v>
      </c>
      <c r="C19" s="41" t="s">
        <v>285</v>
      </c>
      <c r="D19" s="82">
        <v>79299443</v>
      </c>
      <c r="E19" s="83">
        <v>24230000</v>
      </c>
      <c r="F19" s="84">
        <f t="shared" si="0"/>
        <v>103529443</v>
      </c>
      <c r="G19" s="82">
        <v>79299443</v>
      </c>
      <c r="H19" s="83">
        <v>24230000</v>
      </c>
      <c r="I19" s="85">
        <f t="shared" si="1"/>
        <v>103529443</v>
      </c>
      <c r="J19" s="82">
        <v>17116188</v>
      </c>
      <c r="K19" s="83">
        <v>2876503</v>
      </c>
      <c r="L19" s="83">
        <f t="shared" si="2"/>
        <v>19992691</v>
      </c>
      <c r="M19" s="42">
        <f t="shared" si="3"/>
        <v>0.1931111616238484</v>
      </c>
      <c r="N19" s="110">
        <v>20248188</v>
      </c>
      <c r="O19" s="111">
        <v>2067110</v>
      </c>
      <c r="P19" s="112">
        <f t="shared" si="4"/>
        <v>22315298</v>
      </c>
      <c r="Q19" s="42">
        <f t="shared" si="5"/>
        <v>0.21554542701441945</v>
      </c>
      <c r="R19" s="110">
        <v>17608255</v>
      </c>
      <c r="S19" s="112">
        <v>526541</v>
      </c>
      <c r="T19" s="112">
        <f t="shared" si="6"/>
        <v>18134796</v>
      </c>
      <c r="U19" s="42">
        <f t="shared" si="7"/>
        <v>0.17516559033356338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54972631</v>
      </c>
      <c r="AA19" s="83">
        <f t="shared" si="11"/>
        <v>5470154</v>
      </c>
      <c r="AB19" s="83">
        <f t="shared" si="12"/>
        <v>60442785</v>
      </c>
      <c r="AC19" s="42">
        <f t="shared" si="13"/>
        <v>0.5838221789718312</v>
      </c>
      <c r="AD19" s="82">
        <v>16683716</v>
      </c>
      <c r="AE19" s="83">
        <v>2875412</v>
      </c>
      <c r="AF19" s="83">
        <f t="shared" si="14"/>
        <v>19559128</v>
      </c>
      <c r="AG19" s="42">
        <f t="shared" si="15"/>
        <v>0.5744344718898569</v>
      </c>
      <c r="AH19" s="42">
        <f t="shared" si="16"/>
        <v>-0.07282185586187684</v>
      </c>
      <c r="AI19" s="14">
        <v>146528576</v>
      </c>
      <c r="AJ19" s="14">
        <v>108040076</v>
      </c>
      <c r="AK19" s="14">
        <v>62061944</v>
      </c>
      <c r="AL19" s="14"/>
    </row>
    <row r="20" spans="1:38" s="15" customFormat="1" ht="12.75">
      <c r="A20" s="31" t="s">
        <v>98</v>
      </c>
      <c r="B20" s="65" t="s">
        <v>286</v>
      </c>
      <c r="C20" s="41" t="s">
        <v>287</v>
      </c>
      <c r="D20" s="82">
        <v>225753134</v>
      </c>
      <c r="E20" s="83">
        <v>26837000</v>
      </c>
      <c r="F20" s="85">
        <f t="shared" si="0"/>
        <v>252590134</v>
      </c>
      <c r="G20" s="82">
        <v>225753134</v>
      </c>
      <c r="H20" s="83">
        <v>26837000</v>
      </c>
      <c r="I20" s="85">
        <f t="shared" si="1"/>
        <v>252590134</v>
      </c>
      <c r="J20" s="82">
        <v>39835377</v>
      </c>
      <c r="K20" s="83">
        <v>3361031</v>
      </c>
      <c r="L20" s="83">
        <f t="shared" si="2"/>
        <v>43196408</v>
      </c>
      <c r="M20" s="42">
        <f t="shared" si="3"/>
        <v>0.17101383698541447</v>
      </c>
      <c r="N20" s="110">
        <v>40003405</v>
      </c>
      <c r="O20" s="111">
        <v>4443619</v>
      </c>
      <c r="P20" s="112">
        <f t="shared" si="4"/>
        <v>44447024</v>
      </c>
      <c r="Q20" s="42">
        <f t="shared" si="5"/>
        <v>0.17596500423884331</v>
      </c>
      <c r="R20" s="110">
        <v>37998486</v>
      </c>
      <c r="S20" s="112">
        <v>2583034</v>
      </c>
      <c r="T20" s="112">
        <f t="shared" si="6"/>
        <v>40581520</v>
      </c>
      <c r="U20" s="42">
        <f t="shared" si="7"/>
        <v>0.16066154032762023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117837268</v>
      </c>
      <c r="AA20" s="83">
        <f t="shared" si="11"/>
        <v>10387684</v>
      </c>
      <c r="AB20" s="83">
        <f t="shared" si="12"/>
        <v>128224952</v>
      </c>
      <c r="AC20" s="42">
        <f t="shared" si="13"/>
        <v>0.5076403815518781</v>
      </c>
      <c r="AD20" s="82">
        <v>36774104</v>
      </c>
      <c r="AE20" s="83">
        <v>9688787</v>
      </c>
      <c r="AF20" s="83">
        <f t="shared" si="14"/>
        <v>46462891</v>
      </c>
      <c r="AG20" s="42">
        <f t="shared" si="15"/>
        <v>0.53926926818062</v>
      </c>
      <c r="AH20" s="42">
        <f t="shared" si="16"/>
        <v>-0.126582114746153</v>
      </c>
      <c r="AI20" s="14">
        <v>251783671</v>
      </c>
      <c r="AJ20" s="14">
        <v>251783671</v>
      </c>
      <c r="AK20" s="14">
        <v>135779196</v>
      </c>
      <c r="AL20" s="14"/>
    </row>
    <row r="21" spans="1:38" s="15" customFormat="1" ht="12.75">
      <c r="A21" s="31" t="s">
        <v>98</v>
      </c>
      <c r="B21" s="65" t="s">
        <v>288</v>
      </c>
      <c r="C21" s="41" t="s">
        <v>289</v>
      </c>
      <c r="D21" s="82">
        <v>77792000</v>
      </c>
      <c r="E21" s="83">
        <v>9579000</v>
      </c>
      <c r="F21" s="84">
        <f t="shared" si="0"/>
        <v>87371000</v>
      </c>
      <c r="G21" s="82">
        <v>75145004</v>
      </c>
      <c r="H21" s="83">
        <v>9579000</v>
      </c>
      <c r="I21" s="85">
        <f t="shared" si="1"/>
        <v>84724004</v>
      </c>
      <c r="J21" s="82">
        <v>18138407</v>
      </c>
      <c r="K21" s="83">
        <v>848306</v>
      </c>
      <c r="L21" s="83">
        <f t="shared" si="2"/>
        <v>18986713</v>
      </c>
      <c r="M21" s="42">
        <f t="shared" si="3"/>
        <v>0.21731138478442505</v>
      </c>
      <c r="N21" s="110">
        <v>14289705</v>
      </c>
      <c r="O21" s="111">
        <v>1861</v>
      </c>
      <c r="P21" s="112">
        <f t="shared" si="4"/>
        <v>14291566</v>
      </c>
      <c r="Q21" s="42">
        <f t="shared" si="5"/>
        <v>0.16357333669066396</v>
      </c>
      <c r="R21" s="110">
        <v>10637841</v>
      </c>
      <c r="S21" s="112">
        <v>973405</v>
      </c>
      <c r="T21" s="112">
        <f t="shared" si="6"/>
        <v>11611246</v>
      </c>
      <c r="U21" s="42">
        <f t="shared" si="7"/>
        <v>0.13704789022955052</v>
      </c>
      <c r="V21" s="110">
        <v>0</v>
      </c>
      <c r="W21" s="112">
        <v>0</v>
      </c>
      <c r="X21" s="112">
        <f t="shared" si="8"/>
        <v>0</v>
      </c>
      <c r="Y21" s="42">
        <f t="shared" si="9"/>
        <v>0</v>
      </c>
      <c r="Z21" s="82">
        <f t="shared" si="10"/>
        <v>43065953</v>
      </c>
      <c r="AA21" s="83">
        <f t="shared" si="11"/>
        <v>1823572</v>
      </c>
      <c r="AB21" s="83">
        <f t="shared" si="12"/>
        <v>44889525</v>
      </c>
      <c r="AC21" s="42">
        <f t="shared" si="13"/>
        <v>0.5298324309601798</v>
      </c>
      <c r="AD21" s="82">
        <v>10201049</v>
      </c>
      <c r="AE21" s="83">
        <v>74659</v>
      </c>
      <c r="AF21" s="83">
        <f t="shared" si="14"/>
        <v>10275708</v>
      </c>
      <c r="AG21" s="42">
        <f t="shared" si="15"/>
        <v>0.5477773980443993</v>
      </c>
      <c r="AH21" s="42">
        <f t="shared" si="16"/>
        <v>0.12997041177114022</v>
      </c>
      <c r="AI21" s="14">
        <v>78549265</v>
      </c>
      <c r="AJ21" s="14">
        <v>78549265</v>
      </c>
      <c r="AK21" s="14">
        <v>43027512</v>
      </c>
      <c r="AL21" s="14"/>
    </row>
    <row r="22" spans="1:38" s="15" customFormat="1" ht="12.75">
      <c r="A22" s="31" t="s">
        <v>98</v>
      </c>
      <c r="B22" s="65" t="s">
        <v>290</v>
      </c>
      <c r="C22" s="41" t="s">
        <v>291</v>
      </c>
      <c r="D22" s="82">
        <v>25156383</v>
      </c>
      <c r="E22" s="83">
        <v>7007200</v>
      </c>
      <c r="F22" s="84">
        <f t="shared" si="0"/>
        <v>32163583</v>
      </c>
      <c r="G22" s="82">
        <v>25156383</v>
      </c>
      <c r="H22" s="83">
        <v>7007200</v>
      </c>
      <c r="I22" s="85">
        <f t="shared" si="1"/>
        <v>32163583</v>
      </c>
      <c r="J22" s="82">
        <v>14441061</v>
      </c>
      <c r="K22" s="83">
        <v>1998287</v>
      </c>
      <c r="L22" s="83">
        <f t="shared" si="2"/>
        <v>16439348</v>
      </c>
      <c r="M22" s="42">
        <f t="shared" si="3"/>
        <v>0.5111168118303238</v>
      </c>
      <c r="N22" s="110">
        <v>14669121</v>
      </c>
      <c r="O22" s="111">
        <v>2681591</v>
      </c>
      <c r="P22" s="112">
        <f t="shared" si="4"/>
        <v>17350712</v>
      </c>
      <c r="Q22" s="42">
        <f t="shared" si="5"/>
        <v>0.5394520877851202</v>
      </c>
      <c r="R22" s="110">
        <v>6343187</v>
      </c>
      <c r="S22" s="112">
        <v>583140</v>
      </c>
      <c r="T22" s="112">
        <f t="shared" si="6"/>
        <v>6926327</v>
      </c>
      <c r="U22" s="42">
        <f t="shared" si="7"/>
        <v>0.21534687226855292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35453369</v>
      </c>
      <c r="AA22" s="83">
        <f t="shared" si="11"/>
        <v>5263018</v>
      </c>
      <c r="AB22" s="83">
        <f t="shared" si="12"/>
        <v>40716387</v>
      </c>
      <c r="AC22" s="42">
        <f t="shared" si="13"/>
        <v>1.2659157718839968</v>
      </c>
      <c r="AD22" s="82">
        <v>11798314</v>
      </c>
      <c r="AE22" s="83">
        <v>2259117</v>
      </c>
      <c r="AF22" s="83">
        <f t="shared" si="14"/>
        <v>14057431</v>
      </c>
      <c r="AG22" s="42">
        <f t="shared" si="15"/>
        <v>3.0250363151353143</v>
      </c>
      <c r="AH22" s="42">
        <f t="shared" si="16"/>
        <v>-0.5072835854573997</v>
      </c>
      <c r="AI22" s="14">
        <v>32406326</v>
      </c>
      <c r="AJ22" s="14">
        <v>33237519</v>
      </c>
      <c r="AK22" s="14">
        <v>100544702</v>
      </c>
      <c r="AL22" s="14"/>
    </row>
    <row r="23" spans="1:38" s="15" customFormat="1" ht="12.75">
      <c r="A23" s="31" t="s">
        <v>98</v>
      </c>
      <c r="B23" s="65" t="s">
        <v>78</v>
      </c>
      <c r="C23" s="41" t="s">
        <v>79</v>
      </c>
      <c r="D23" s="82">
        <v>2388296301</v>
      </c>
      <c r="E23" s="83">
        <v>295937266</v>
      </c>
      <c r="F23" s="84">
        <f t="shared" si="0"/>
        <v>2684233567</v>
      </c>
      <c r="G23" s="82">
        <v>2388296301</v>
      </c>
      <c r="H23" s="83">
        <v>295937266</v>
      </c>
      <c r="I23" s="85">
        <f t="shared" si="1"/>
        <v>2684233567</v>
      </c>
      <c r="J23" s="82">
        <v>504050655</v>
      </c>
      <c r="K23" s="83">
        <v>3577735</v>
      </c>
      <c r="L23" s="83">
        <f t="shared" si="2"/>
        <v>507628390</v>
      </c>
      <c r="M23" s="42">
        <f t="shared" si="3"/>
        <v>0.18911483569864768</v>
      </c>
      <c r="N23" s="110">
        <v>525894954</v>
      </c>
      <c r="O23" s="111">
        <v>11013872</v>
      </c>
      <c r="P23" s="112">
        <f t="shared" si="4"/>
        <v>536908826</v>
      </c>
      <c r="Q23" s="42">
        <f t="shared" si="5"/>
        <v>0.20002313978960834</v>
      </c>
      <c r="R23" s="110">
        <v>312609385</v>
      </c>
      <c r="S23" s="112">
        <v>18256346</v>
      </c>
      <c r="T23" s="112">
        <f t="shared" si="6"/>
        <v>330865731</v>
      </c>
      <c r="U23" s="42">
        <f t="shared" si="7"/>
        <v>0.12326264564591818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1342554994</v>
      </c>
      <c r="AA23" s="83">
        <f t="shared" si="11"/>
        <v>32847953</v>
      </c>
      <c r="AB23" s="83">
        <f t="shared" si="12"/>
        <v>1375402947</v>
      </c>
      <c r="AC23" s="42">
        <f t="shared" si="13"/>
        <v>0.5124006211341742</v>
      </c>
      <c r="AD23" s="82">
        <v>364769344</v>
      </c>
      <c r="AE23" s="83">
        <v>6845835</v>
      </c>
      <c r="AF23" s="83">
        <f t="shared" si="14"/>
        <v>371615179</v>
      </c>
      <c r="AG23" s="42">
        <f t="shared" si="15"/>
        <v>0.5833146068386396</v>
      </c>
      <c r="AH23" s="42">
        <f t="shared" si="16"/>
        <v>-0.10965496110695738</v>
      </c>
      <c r="AI23" s="14">
        <v>2604192350</v>
      </c>
      <c r="AJ23" s="14">
        <v>3016581636</v>
      </c>
      <c r="AK23" s="14">
        <v>1759616131</v>
      </c>
      <c r="AL23" s="14"/>
    </row>
    <row r="24" spans="1:38" s="15" customFormat="1" ht="12.75">
      <c r="A24" s="31" t="s">
        <v>98</v>
      </c>
      <c r="B24" s="65" t="s">
        <v>292</v>
      </c>
      <c r="C24" s="41" t="s">
        <v>293</v>
      </c>
      <c r="D24" s="82">
        <v>37851368</v>
      </c>
      <c r="E24" s="83">
        <v>11048000</v>
      </c>
      <c r="F24" s="84">
        <f t="shared" si="0"/>
        <v>48899368</v>
      </c>
      <c r="G24" s="82">
        <v>37851368</v>
      </c>
      <c r="H24" s="83">
        <v>11048000</v>
      </c>
      <c r="I24" s="85">
        <f t="shared" si="1"/>
        <v>48899368</v>
      </c>
      <c r="J24" s="82">
        <v>4474271</v>
      </c>
      <c r="K24" s="83">
        <v>593294</v>
      </c>
      <c r="L24" s="83">
        <f t="shared" si="2"/>
        <v>5067565</v>
      </c>
      <c r="M24" s="42">
        <f t="shared" si="3"/>
        <v>0.10363252547558488</v>
      </c>
      <c r="N24" s="110">
        <v>6734978</v>
      </c>
      <c r="O24" s="111">
        <v>1035841</v>
      </c>
      <c r="P24" s="112">
        <f t="shared" si="4"/>
        <v>7770819</v>
      </c>
      <c r="Q24" s="42">
        <f t="shared" si="5"/>
        <v>0.15891450785212602</v>
      </c>
      <c r="R24" s="110">
        <v>8674222</v>
      </c>
      <c r="S24" s="112">
        <v>2878158</v>
      </c>
      <c r="T24" s="112">
        <f t="shared" si="6"/>
        <v>11552380</v>
      </c>
      <c r="U24" s="42">
        <f t="shared" si="7"/>
        <v>0.23624804312399292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19883471</v>
      </c>
      <c r="AA24" s="83">
        <f t="shared" si="11"/>
        <v>4507293</v>
      </c>
      <c r="AB24" s="83">
        <f t="shared" si="12"/>
        <v>24390764</v>
      </c>
      <c r="AC24" s="42">
        <f t="shared" si="13"/>
        <v>0.49879507645170384</v>
      </c>
      <c r="AD24" s="82">
        <v>6956874</v>
      </c>
      <c r="AE24" s="83">
        <v>2570127</v>
      </c>
      <c r="AF24" s="83">
        <f t="shared" si="14"/>
        <v>9527001</v>
      </c>
      <c r="AG24" s="42">
        <f t="shared" si="15"/>
        <v>0.6383135396023345</v>
      </c>
      <c r="AH24" s="42">
        <f t="shared" si="16"/>
        <v>0.2125935538371415</v>
      </c>
      <c r="AI24" s="14">
        <v>44895590</v>
      </c>
      <c r="AJ24" s="14">
        <v>42124701</v>
      </c>
      <c r="AK24" s="14">
        <v>26888767</v>
      </c>
      <c r="AL24" s="14"/>
    </row>
    <row r="25" spans="1:38" s="15" customFormat="1" ht="12.75">
      <c r="A25" s="31" t="s">
        <v>98</v>
      </c>
      <c r="B25" s="65" t="s">
        <v>294</v>
      </c>
      <c r="C25" s="41" t="s">
        <v>295</v>
      </c>
      <c r="D25" s="82">
        <v>37874903</v>
      </c>
      <c r="E25" s="83">
        <v>24735600</v>
      </c>
      <c r="F25" s="84">
        <f t="shared" si="0"/>
        <v>62610503</v>
      </c>
      <c r="G25" s="82">
        <v>40794374</v>
      </c>
      <c r="H25" s="83">
        <v>26604207</v>
      </c>
      <c r="I25" s="85">
        <f t="shared" si="1"/>
        <v>67398581</v>
      </c>
      <c r="J25" s="82">
        <v>8597133</v>
      </c>
      <c r="K25" s="83">
        <v>5077209</v>
      </c>
      <c r="L25" s="83">
        <f t="shared" si="2"/>
        <v>13674342</v>
      </c>
      <c r="M25" s="42">
        <f t="shared" si="3"/>
        <v>0.2184033244390322</v>
      </c>
      <c r="N25" s="110">
        <v>9106150</v>
      </c>
      <c r="O25" s="111">
        <v>9014062</v>
      </c>
      <c r="P25" s="112">
        <f t="shared" si="4"/>
        <v>18120212</v>
      </c>
      <c r="Q25" s="42">
        <f t="shared" si="5"/>
        <v>0.28941169822577534</v>
      </c>
      <c r="R25" s="110">
        <v>9911285</v>
      </c>
      <c r="S25" s="112">
        <v>3508466</v>
      </c>
      <c r="T25" s="112">
        <f t="shared" si="6"/>
        <v>13419751</v>
      </c>
      <c r="U25" s="42">
        <f t="shared" si="7"/>
        <v>0.199110289873907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27614568</v>
      </c>
      <c r="AA25" s="83">
        <f t="shared" si="11"/>
        <v>17599737</v>
      </c>
      <c r="AB25" s="83">
        <f t="shared" si="12"/>
        <v>45214305</v>
      </c>
      <c r="AC25" s="42">
        <f t="shared" si="13"/>
        <v>0.6708495094280991</v>
      </c>
      <c r="AD25" s="82">
        <v>12307675</v>
      </c>
      <c r="AE25" s="83">
        <v>2324693</v>
      </c>
      <c r="AF25" s="83">
        <f t="shared" si="14"/>
        <v>14632368</v>
      </c>
      <c r="AG25" s="42">
        <f t="shared" si="15"/>
        <v>0.5422538463570675</v>
      </c>
      <c r="AH25" s="42">
        <f t="shared" si="16"/>
        <v>-0.0828722323003358</v>
      </c>
      <c r="AI25" s="14">
        <v>65383117</v>
      </c>
      <c r="AJ25" s="14">
        <v>59805940</v>
      </c>
      <c r="AK25" s="14">
        <v>32430001</v>
      </c>
      <c r="AL25" s="14"/>
    </row>
    <row r="26" spans="1:38" s="15" customFormat="1" ht="12.75">
      <c r="A26" s="31" t="s">
        <v>117</v>
      </c>
      <c r="B26" s="65" t="s">
        <v>296</v>
      </c>
      <c r="C26" s="41" t="s">
        <v>297</v>
      </c>
      <c r="D26" s="82">
        <v>345893697</v>
      </c>
      <c r="E26" s="83">
        <v>96054989</v>
      </c>
      <c r="F26" s="84">
        <f t="shared" si="0"/>
        <v>441948686</v>
      </c>
      <c r="G26" s="82">
        <v>374057106</v>
      </c>
      <c r="H26" s="83">
        <v>96054989</v>
      </c>
      <c r="I26" s="85">
        <f t="shared" si="1"/>
        <v>470112095</v>
      </c>
      <c r="J26" s="82">
        <v>47087506</v>
      </c>
      <c r="K26" s="83">
        <v>10471527</v>
      </c>
      <c r="L26" s="83">
        <f t="shared" si="2"/>
        <v>57559033</v>
      </c>
      <c r="M26" s="42">
        <f t="shared" si="3"/>
        <v>0.13023917668124937</v>
      </c>
      <c r="N26" s="110">
        <v>94373130</v>
      </c>
      <c r="O26" s="111">
        <v>13316269</v>
      </c>
      <c r="P26" s="112">
        <f t="shared" si="4"/>
        <v>107689399</v>
      </c>
      <c r="Q26" s="42">
        <f t="shared" si="5"/>
        <v>0.24366946301996698</v>
      </c>
      <c r="R26" s="110">
        <v>32714864</v>
      </c>
      <c r="S26" s="112">
        <v>7586044</v>
      </c>
      <c r="T26" s="112">
        <f t="shared" si="6"/>
        <v>40300908</v>
      </c>
      <c r="U26" s="42">
        <f t="shared" si="7"/>
        <v>0.08572616707511004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174175500</v>
      </c>
      <c r="AA26" s="83">
        <f t="shared" si="11"/>
        <v>31373840</v>
      </c>
      <c r="AB26" s="83">
        <f t="shared" si="12"/>
        <v>205549340</v>
      </c>
      <c r="AC26" s="42">
        <f t="shared" si="13"/>
        <v>0.4372347407909171</v>
      </c>
      <c r="AD26" s="82">
        <v>70615250</v>
      </c>
      <c r="AE26" s="83">
        <v>13753961</v>
      </c>
      <c r="AF26" s="83">
        <f t="shared" si="14"/>
        <v>84369211</v>
      </c>
      <c r="AG26" s="42">
        <f t="shared" si="15"/>
        <v>0.5261090580517707</v>
      </c>
      <c r="AH26" s="42">
        <f t="shared" si="16"/>
        <v>-0.5223268355561603</v>
      </c>
      <c r="AI26" s="14">
        <v>422013323</v>
      </c>
      <c r="AJ26" s="14">
        <v>423021274</v>
      </c>
      <c r="AK26" s="14">
        <v>222555324</v>
      </c>
      <c r="AL26" s="14"/>
    </row>
    <row r="27" spans="1:38" s="61" customFormat="1" ht="12.75">
      <c r="A27" s="66"/>
      <c r="B27" s="67" t="s">
        <v>298</v>
      </c>
      <c r="C27" s="34"/>
      <c r="D27" s="86">
        <f>SUM(D19:D26)</f>
        <v>3217917229</v>
      </c>
      <c r="E27" s="87">
        <f>SUM(E19:E26)</f>
        <v>495429055</v>
      </c>
      <c r="F27" s="95">
        <f t="shared" si="0"/>
        <v>3713346284</v>
      </c>
      <c r="G27" s="86">
        <f>SUM(G19:G26)</f>
        <v>3246353113</v>
      </c>
      <c r="H27" s="87">
        <f>SUM(H19:H26)</f>
        <v>497297662</v>
      </c>
      <c r="I27" s="88">
        <f t="shared" si="1"/>
        <v>3743650775</v>
      </c>
      <c r="J27" s="86">
        <f>SUM(J19:J26)</f>
        <v>653740598</v>
      </c>
      <c r="K27" s="87">
        <f>SUM(K19:K26)</f>
        <v>28803892</v>
      </c>
      <c r="L27" s="87">
        <f t="shared" si="2"/>
        <v>682544490</v>
      </c>
      <c r="M27" s="46">
        <f t="shared" si="3"/>
        <v>0.1838084675649388</v>
      </c>
      <c r="N27" s="116">
        <f>SUM(N19:N26)</f>
        <v>725319631</v>
      </c>
      <c r="O27" s="117">
        <f>SUM(O19:O26)</f>
        <v>43574225</v>
      </c>
      <c r="P27" s="118">
        <f t="shared" si="4"/>
        <v>768893856</v>
      </c>
      <c r="Q27" s="46">
        <f t="shared" si="5"/>
        <v>0.20706225522596589</v>
      </c>
      <c r="R27" s="116">
        <f>SUM(R19:R26)</f>
        <v>436497525</v>
      </c>
      <c r="S27" s="118">
        <f>SUM(S19:S26)</f>
        <v>36895134</v>
      </c>
      <c r="T27" s="118">
        <f t="shared" si="6"/>
        <v>473392659</v>
      </c>
      <c r="U27" s="46">
        <f t="shared" si="7"/>
        <v>0.126452141893497</v>
      </c>
      <c r="V27" s="116">
        <f>SUM(V19:V26)</f>
        <v>0</v>
      </c>
      <c r="W27" s="118">
        <f>SUM(W19:W26)</f>
        <v>0</v>
      </c>
      <c r="X27" s="118">
        <f t="shared" si="8"/>
        <v>0</v>
      </c>
      <c r="Y27" s="46">
        <f t="shared" si="9"/>
        <v>0</v>
      </c>
      <c r="Z27" s="86">
        <f t="shared" si="10"/>
        <v>1815557754</v>
      </c>
      <c r="AA27" s="87">
        <f t="shared" si="11"/>
        <v>109273251</v>
      </c>
      <c r="AB27" s="87">
        <f t="shared" si="12"/>
        <v>1924831005</v>
      </c>
      <c r="AC27" s="46">
        <f t="shared" si="13"/>
        <v>0.5141588039819233</v>
      </c>
      <c r="AD27" s="86">
        <f>SUM(AD19:AD26)</f>
        <v>530106326</v>
      </c>
      <c r="AE27" s="87">
        <f>SUM(AE19:AE26)</f>
        <v>40392591</v>
      </c>
      <c r="AF27" s="87">
        <f t="shared" si="14"/>
        <v>570498917</v>
      </c>
      <c r="AG27" s="46">
        <f t="shared" si="15"/>
        <v>0.5937747382876047</v>
      </c>
      <c r="AH27" s="46">
        <f t="shared" si="16"/>
        <v>-0.17021287000970764</v>
      </c>
      <c r="AI27" s="68">
        <f>SUM(AI19:AI26)</f>
        <v>3645752218</v>
      </c>
      <c r="AJ27" s="68">
        <f>SUM(AJ19:AJ26)</f>
        <v>4013144082</v>
      </c>
      <c r="AK27" s="68">
        <f>SUM(AK19:AK26)</f>
        <v>2382903577</v>
      </c>
      <c r="AL27" s="68"/>
    </row>
    <row r="28" spans="1:38" s="15" customFormat="1" ht="12.75">
      <c r="A28" s="31" t="s">
        <v>98</v>
      </c>
      <c r="B28" s="65" t="s">
        <v>299</v>
      </c>
      <c r="C28" s="41" t="s">
        <v>300</v>
      </c>
      <c r="D28" s="82">
        <v>473783129</v>
      </c>
      <c r="E28" s="83">
        <v>68358917</v>
      </c>
      <c r="F28" s="84">
        <f t="shared" si="0"/>
        <v>542142046</v>
      </c>
      <c r="G28" s="82">
        <v>521797150</v>
      </c>
      <c r="H28" s="83">
        <v>133377096</v>
      </c>
      <c r="I28" s="85">
        <f t="shared" si="1"/>
        <v>655174246</v>
      </c>
      <c r="J28" s="82">
        <v>88190903</v>
      </c>
      <c r="K28" s="83">
        <v>14806848</v>
      </c>
      <c r="L28" s="83">
        <f t="shared" si="2"/>
        <v>102997751</v>
      </c>
      <c r="M28" s="42">
        <f t="shared" si="3"/>
        <v>0.18998296066488818</v>
      </c>
      <c r="N28" s="110">
        <v>82543294</v>
      </c>
      <c r="O28" s="111">
        <v>13139304</v>
      </c>
      <c r="P28" s="112">
        <f t="shared" si="4"/>
        <v>95682598</v>
      </c>
      <c r="Q28" s="42">
        <f t="shared" si="5"/>
        <v>0.1764899046402315</v>
      </c>
      <c r="R28" s="110">
        <v>76128190</v>
      </c>
      <c r="S28" s="112">
        <v>21561470</v>
      </c>
      <c r="T28" s="112">
        <f t="shared" si="6"/>
        <v>97689660</v>
      </c>
      <c r="U28" s="42">
        <f t="shared" si="7"/>
        <v>0.14910485355066902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246862387</v>
      </c>
      <c r="AA28" s="83">
        <f t="shared" si="11"/>
        <v>49507622</v>
      </c>
      <c r="AB28" s="83">
        <f t="shared" si="12"/>
        <v>296370009</v>
      </c>
      <c r="AC28" s="42">
        <f t="shared" si="13"/>
        <v>0.45235295924620333</v>
      </c>
      <c r="AD28" s="82">
        <v>64296810</v>
      </c>
      <c r="AE28" s="83">
        <v>13076711</v>
      </c>
      <c r="AF28" s="83">
        <f t="shared" si="14"/>
        <v>77373521</v>
      </c>
      <c r="AG28" s="42">
        <f t="shared" si="15"/>
        <v>0.5562271238970207</v>
      </c>
      <c r="AH28" s="42">
        <f t="shared" si="16"/>
        <v>0.26257224354569564</v>
      </c>
      <c r="AI28" s="14">
        <v>467758211</v>
      </c>
      <c r="AJ28" s="14">
        <v>450031306</v>
      </c>
      <c r="AK28" s="14">
        <v>250319619</v>
      </c>
      <c r="AL28" s="14"/>
    </row>
    <row r="29" spans="1:38" s="15" customFormat="1" ht="12.75">
      <c r="A29" s="31" t="s">
        <v>98</v>
      </c>
      <c r="B29" s="65" t="s">
        <v>301</v>
      </c>
      <c r="C29" s="41" t="s">
        <v>302</v>
      </c>
      <c r="D29" s="82">
        <v>60262762</v>
      </c>
      <c r="E29" s="83">
        <v>13944000</v>
      </c>
      <c r="F29" s="84">
        <f t="shared" si="0"/>
        <v>74206762</v>
      </c>
      <c r="G29" s="82">
        <v>60262762</v>
      </c>
      <c r="H29" s="83">
        <v>13944000</v>
      </c>
      <c r="I29" s="85">
        <f t="shared" si="1"/>
        <v>74206762</v>
      </c>
      <c r="J29" s="82">
        <v>33496641</v>
      </c>
      <c r="K29" s="83">
        <v>5015725</v>
      </c>
      <c r="L29" s="83">
        <f t="shared" si="2"/>
        <v>38512366</v>
      </c>
      <c r="M29" s="42">
        <f t="shared" si="3"/>
        <v>0.5189872858217423</v>
      </c>
      <c r="N29" s="110">
        <v>23579770</v>
      </c>
      <c r="O29" s="111">
        <v>8701699</v>
      </c>
      <c r="P29" s="112">
        <f t="shared" si="4"/>
        <v>32281469</v>
      </c>
      <c r="Q29" s="42">
        <f t="shared" si="5"/>
        <v>0.43502058478174804</v>
      </c>
      <c r="R29" s="110">
        <v>24513316</v>
      </c>
      <c r="S29" s="112">
        <v>2410428</v>
      </c>
      <c r="T29" s="112">
        <f t="shared" si="6"/>
        <v>26923744</v>
      </c>
      <c r="U29" s="42">
        <f t="shared" si="7"/>
        <v>0.36282062812550697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81589727</v>
      </c>
      <c r="AA29" s="83">
        <f t="shared" si="11"/>
        <v>16127852</v>
      </c>
      <c r="AB29" s="83">
        <f t="shared" si="12"/>
        <v>97717579</v>
      </c>
      <c r="AC29" s="42">
        <f t="shared" si="13"/>
        <v>1.3168284987289973</v>
      </c>
      <c r="AD29" s="82">
        <v>13844801</v>
      </c>
      <c r="AE29" s="83">
        <v>342696</v>
      </c>
      <c r="AF29" s="83">
        <f t="shared" si="14"/>
        <v>14187497</v>
      </c>
      <c r="AG29" s="42">
        <f t="shared" si="15"/>
        <v>1.0578335547323046</v>
      </c>
      <c r="AH29" s="42">
        <f t="shared" si="16"/>
        <v>0.8977092294715552</v>
      </c>
      <c r="AI29" s="14">
        <v>49075826</v>
      </c>
      <c r="AJ29" s="14">
        <v>61478756</v>
      </c>
      <c r="AK29" s="14">
        <v>65034291</v>
      </c>
      <c r="AL29" s="14"/>
    </row>
    <row r="30" spans="1:38" s="15" customFormat="1" ht="12.75">
      <c r="A30" s="31" t="s">
        <v>98</v>
      </c>
      <c r="B30" s="65" t="s">
        <v>303</v>
      </c>
      <c r="C30" s="41" t="s">
        <v>304</v>
      </c>
      <c r="D30" s="82">
        <v>200867000</v>
      </c>
      <c r="E30" s="83">
        <v>34659341</v>
      </c>
      <c r="F30" s="85">
        <f t="shared" si="0"/>
        <v>235526341</v>
      </c>
      <c r="G30" s="82">
        <v>200867000</v>
      </c>
      <c r="H30" s="83">
        <v>34659341</v>
      </c>
      <c r="I30" s="85">
        <f t="shared" si="1"/>
        <v>235526341</v>
      </c>
      <c r="J30" s="82">
        <v>67288784</v>
      </c>
      <c r="K30" s="83">
        <v>550438</v>
      </c>
      <c r="L30" s="83">
        <f t="shared" si="2"/>
        <v>67839222</v>
      </c>
      <c r="M30" s="42">
        <f t="shared" si="3"/>
        <v>0.2880324201189879</v>
      </c>
      <c r="N30" s="110">
        <v>48161068</v>
      </c>
      <c r="O30" s="111">
        <v>11390991</v>
      </c>
      <c r="P30" s="112">
        <f t="shared" si="4"/>
        <v>59552059</v>
      </c>
      <c r="Q30" s="42">
        <f t="shared" si="5"/>
        <v>0.2528467038852355</v>
      </c>
      <c r="R30" s="110">
        <v>25563880</v>
      </c>
      <c r="S30" s="112">
        <v>8800428</v>
      </c>
      <c r="T30" s="112">
        <f t="shared" si="6"/>
        <v>34364308</v>
      </c>
      <c r="U30" s="42">
        <f t="shared" si="7"/>
        <v>0.14590430885180694</v>
      </c>
      <c r="V30" s="110">
        <v>0</v>
      </c>
      <c r="W30" s="112">
        <v>0</v>
      </c>
      <c r="X30" s="112">
        <f t="shared" si="8"/>
        <v>0</v>
      </c>
      <c r="Y30" s="42">
        <f t="shared" si="9"/>
        <v>0</v>
      </c>
      <c r="Z30" s="82">
        <f t="shared" si="10"/>
        <v>141013732</v>
      </c>
      <c r="AA30" s="83">
        <f t="shared" si="11"/>
        <v>20741857</v>
      </c>
      <c r="AB30" s="83">
        <f t="shared" si="12"/>
        <v>161755589</v>
      </c>
      <c r="AC30" s="42">
        <f t="shared" si="13"/>
        <v>0.6867834328560303</v>
      </c>
      <c r="AD30" s="82">
        <v>37922402</v>
      </c>
      <c r="AE30" s="83">
        <v>3275011</v>
      </c>
      <c r="AF30" s="83">
        <f t="shared" si="14"/>
        <v>41197413</v>
      </c>
      <c r="AG30" s="42">
        <f t="shared" si="15"/>
        <v>0.779766905112845</v>
      </c>
      <c r="AH30" s="42">
        <f t="shared" si="16"/>
        <v>-0.1658624778211195</v>
      </c>
      <c r="AI30" s="14">
        <v>191575756</v>
      </c>
      <c r="AJ30" s="14">
        <v>184877500</v>
      </c>
      <c r="AK30" s="14">
        <v>144161356</v>
      </c>
      <c r="AL30" s="14"/>
    </row>
    <row r="31" spans="1:38" s="15" customFormat="1" ht="12.75">
      <c r="A31" s="31" t="s">
        <v>98</v>
      </c>
      <c r="B31" s="65" t="s">
        <v>305</v>
      </c>
      <c r="C31" s="41" t="s">
        <v>306</v>
      </c>
      <c r="D31" s="82">
        <v>52911873</v>
      </c>
      <c r="E31" s="83">
        <v>21246000</v>
      </c>
      <c r="F31" s="84">
        <f t="shared" si="0"/>
        <v>74157873</v>
      </c>
      <c r="G31" s="82">
        <v>52911873</v>
      </c>
      <c r="H31" s="83">
        <v>21246000</v>
      </c>
      <c r="I31" s="85">
        <f t="shared" si="1"/>
        <v>74157873</v>
      </c>
      <c r="J31" s="82">
        <v>12969880</v>
      </c>
      <c r="K31" s="83">
        <v>624517</v>
      </c>
      <c r="L31" s="83">
        <f t="shared" si="2"/>
        <v>13594397</v>
      </c>
      <c r="M31" s="42">
        <f t="shared" si="3"/>
        <v>0.183316975663528</v>
      </c>
      <c r="N31" s="110">
        <v>8624244</v>
      </c>
      <c r="O31" s="111">
        <v>458469</v>
      </c>
      <c r="P31" s="112">
        <f t="shared" si="4"/>
        <v>9082713</v>
      </c>
      <c r="Q31" s="42">
        <f t="shared" si="5"/>
        <v>0.1224780678377871</v>
      </c>
      <c r="R31" s="110">
        <v>14683912</v>
      </c>
      <c r="S31" s="112">
        <v>1623770</v>
      </c>
      <c r="T31" s="112">
        <f t="shared" si="6"/>
        <v>16307682</v>
      </c>
      <c r="U31" s="42">
        <f t="shared" si="7"/>
        <v>0.21990493173934478</v>
      </c>
      <c r="V31" s="110">
        <v>0</v>
      </c>
      <c r="W31" s="112">
        <v>0</v>
      </c>
      <c r="X31" s="112">
        <f t="shared" si="8"/>
        <v>0</v>
      </c>
      <c r="Y31" s="42">
        <f t="shared" si="9"/>
        <v>0</v>
      </c>
      <c r="Z31" s="82">
        <f t="shared" si="10"/>
        <v>36278036</v>
      </c>
      <c r="AA31" s="83">
        <f t="shared" si="11"/>
        <v>2706756</v>
      </c>
      <c r="AB31" s="83">
        <f t="shared" si="12"/>
        <v>38984792</v>
      </c>
      <c r="AC31" s="42">
        <f t="shared" si="13"/>
        <v>0.5256999752406599</v>
      </c>
      <c r="AD31" s="82">
        <v>12006014</v>
      </c>
      <c r="AE31" s="83">
        <v>3135272</v>
      </c>
      <c r="AF31" s="83">
        <f t="shared" si="14"/>
        <v>15141286</v>
      </c>
      <c r="AG31" s="42">
        <f t="shared" si="15"/>
        <v>1.0200867495022967</v>
      </c>
      <c r="AH31" s="42">
        <f t="shared" si="16"/>
        <v>0.07703414359916327</v>
      </c>
      <c r="AI31" s="14">
        <v>57818000</v>
      </c>
      <c r="AJ31" s="14">
        <v>54166305</v>
      </c>
      <c r="AK31" s="14">
        <v>55254330</v>
      </c>
      <c r="AL31" s="14"/>
    </row>
    <row r="32" spans="1:38" s="15" customFormat="1" ht="12.75">
      <c r="A32" s="31" t="s">
        <v>98</v>
      </c>
      <c r="B32" s="65" t="s">
        <v>307</v>
      </c>
      <c r="C32" s="41" t="s">
        <v>308</v>
      </c>
      <c r="D32" s="82">
        <v>69308658</v>
      </c>
      <c r="E32" s="83">
        <v>153578712</v>
      </c>
      <c r="F32" s="84">
        <f t="shared" si="0"/>
        <v>222887370</v>
      </c>
      <c r="G32" s="82">
        <v>69308658</v>
      </c>
      <c r="H32" s="83">
        <v>153578712</v>
      </c>
      <c r="I32" s="85">
        <f t="shared" si="1"/>
        <v>222887370</v>
      </c>
      <c r="J32" s="82">
        <v>17744411</v>
      </c>
      <c r="K32" s="83">
        <v>0</v>
      </c>
      <c r="L32" s="83">
        <f t="shared" si="2"/>
        <v>17744411</v>
      </c>
      <c r="M32" s="42">
        <f t="shared" si="3"/>
        <v>0.07961155896810124</v>
      </c>
      <c r="N32" s="110">
        <v>17211640</v>
      </c>
      <c r="O32" s="111">
        <v>4000000</v>
      </c>
      <c r="P32" s="112">
        <f t="shared" si="4"/>
        <v>21211640</v>
      </c>
      <c r="Q32" s="42">
        <f t="shared" si="5"/>
        <v>0.09516752788639392</v>
      </c>
      <c r="R32" s="110">
        <v>9499061</v>
      </c>
      <c r="S32" s="112">
        <v>0</v>
      </c>
      <c r="T32" s="112">
        <f t="shared" si="6"/>
        <v>9499061</v>
      </c>
      <c r="U32" s="42">
        <f t="shared" si="7"/>
        <v>0.04261821116198733</v>
      </c>
      <c r="V32" s="110">
        <v>0</v>
      </c>
      <c r="W32" s="112">
        <v>0</v>
      </c>
      <c r="X32" s="112">
        <f t="shared" si="8"/>
        <v>0</v>
      </c>
      <c r="Y32" s="42">
        <f t="shared" si="9"/>
        <v>0</v>
      </c>
      <c r="Z32" s="82">
        <f t="shared" si="10"/>
        <v>44455112</v>
      </c>
      <c r="AA32" s="83">
        <f t="shared" si="11"/>
        <v>4000000</v>
      </c>
      <c r="AB32" s="83">
        <f t="shared" si="12"/>
        <v>48455112</v>
      </c>
      <c r="AC32" s="42">
        <f t="shared" si="13"/>
        <v>0.2173972980164825</v>
      </c>
      <c r="AD32" s="82">
        <v>8765214</v>
      </c>
      <c r="AE32" s="83">
        <v>0</v>
      </c>
      <c r="AF32" s="83">
        <f t="shared" si="14"/>
        <v>8765214</v>
      </c>
      <c r="AG32" s="42">
        <f t="shared" si="15"/>
        <v>0.4425122157061085</v>
      </c>
      <c r="AH32" s="42">
        <f t="shared" si="16"/>
        <v>0.08372265640063103</v>
      </c>
      <c r="AI32" s="14">
        <v>74112171</v>
      </c>
      <c r="AJ32" s="14">
        <v>74112171</v>
      </c>
      <c r="AK32" s="14">
        <v>32795541</v>
      </c>
      <c r="AL32" s="14"/>
    </row>
    <row r="33" spans="1:38" s="15" customFormat="1" ht="12.75">
      <c r="A33" s="31" t="s">
        <v>117</v>
      </c>
      <c r="B33" s="65" t="s">
        <v>309</v>
      </c>
      <c r="C33" s="41" t="s">
        <v>310</v>
      </c>
      <c r="D33" s="82">
        <v>471810322</v>
      </c>
      <c r="E33" s="83">
        <v>148976266</v>
      </c>
      <c r="F33" s="84">
        <f t="shared" si="0"/>
        <v>620786588</v>
      </c>
      <c r="G33" s="82">
        <v>471810322</v>
      </c>
      <c r="H33" s="83">
        <v>148976266</v>
      </c>
      <c r="I33" s="85">
        <f t="shared" si="1"/>
        <v>620786588</v>
      </c>
      <c r="J33" s="82">
        <v>46542919</v>
      </c>
      <c r="K33" s="83">
        <v>23195927</v>
      </c>
      <c r="L33" s="83">
        <f t="shared" si="2"/>
        <v>69738846</v>
      </c>
      <c r="M33" s="42">
        <f t="shared" si="3"/>
        <v>0.11233948565911994</v>
      </c>
      <c r="N33" s="110">
        <v>63926570</v>
      </c>
      <c r="O33" s="111">
        <v>9181398</v>
      </c>
      <c r="P33" s="112">
        <f t="shared" si="4"/>
        <v>73107968</v>
      </c>
      <c r="Q33" s="42">
        <f t="shared" si="5"/>
        <v>0.11776666798735672</v>
      </c>
      <c r="R33" s="110">
        <v>66373968</v>
      </c>
      <c r="S33" s="112">
        <v>29677427</v>
      </c>
      <c r="T33" s="112">
        <f t="shared" si="6"/>
        <v>96051395</v>
      </c>
      <c r="U33" s="42">
        <f t="shared" si="7"/>
        <v>0.15472530633989792</v>
      </c>
      <c r="V33" s="110">
        <v>0</v>
      </c>
      <c r="W33" s="112">
        <v>0</v>
      </c>
      <c r="X33" s="112">
        <f t="shared" si="8"/>
        <v>0</v>
      </c>
      <c r="Y33" s="42">
        <f t="shared" si="9"/>
        <v>0</v>
      </c>
      <c r="Z33" s="82">
        <f t="shared" si="10"/>
        <v>176843457</v>
      </c>
      <c r="AA33" s="83">
        <f t="shared" si="11"/>
        <v>62054752</v>
      </c>
      <c r="AB33" s="83">
        <f t="shared" si="12"/>
        <v>238898209</v>
      </c>
      <c r="AC33" s="42">
        <f t="shared" si="13"/>
        <v>0.3848314599863746</v>
      </c>
      <c r="AD33" s="82">
        <v>55219733</v>
      </c>
      <c r="AE33" s="83">
        <v>23110309</v>
      </c>
      <c r="AF33" s="83">
        <f t="shared" si="14"/>
        <v>78330042</v>
      </c>
      <c r="AG33" s="42">
        <f t="shared" si="15"/>
        <v>0.535487671759069</v>
      </c>
      <c r="AH33" s="42">
        <f t="shared" si="16"/>
        <v>0.226239544209615</v>
      </c>
      <c r="AI33" s="14">
        <v>364111255</v>
      </c>
      <c r="AJ33" s="14">
        <v>405805137</v>
      </c>
      <c r="AK33" s="14">
        <v>217303648</v>
      </c>
      <c r="AL33" s="14"/>
    </row>
    <row r="34" spans="1:38" s="61" customFormat="1" ht="12.75">
      <c r="A34" s="66"/>
      <c r="B34" s="67" t="s">
        <v>311</v>
      </c>
      <c r="C34" s="34"/>
      <c r="D34" s="86">
        <f>SUM(D28:D33)</f>
        <v>1328943744</v>
      </c>
      <c r="E34" s="87">
        <f>SUM(E28:E33)</f>
        <v>440763236</v>
      </c>
      <c r="F34" s="95">
        <f t="shared" si="0"/>
        <v>1769706980</v>
      </c>
      <c r="G34" s="86">
        <f>SUM(G28:G33)</f>
        <v>1376957765</v>
      </c>
      <c r="H34" s="87">
        <f>SUM(H28:H33)</f>
        <v>505781415</v>
      </c>
      <c r="I34" s="88">
        <f t="shared" si="1"/>
        <v>1882739180</v>
      </c>
      <c r="J34" s="86">
        <f>SUM(J28:J33)</f>
        <v>266233538</v>
      </c>
      <c r="K34" s="87">
        <f>SUM(K28:K33)</f>
        <v>44193455</v>
      </c>
      <c r="L34" s="87">
        <f t="shared" si="2"/>
        <v>310426993</v>
      </c>
      <c r="M34" s="46">
        <f t="shared" si="3"/>
        <v>0.1754115209513385</v>
      </c>
      <c r="N34" s="116">
        <f>SUM(N28:N33)</f>
        <v>244046586</v>
      </c>
      <c r="O34" s="117">
        <f>SUM(O28:O33)</f>
        <v>46871861</v>
      </c>
      <c r="P34" s="118">
        <f t="shared" si="4"/>
        <v>290918447</v>
      </c>
      <c r="Q34" s="46">
        <f t="shared" si="5"/>
        <v>0.1643879186146398</v>
      </c>
      <c r="R34" s="116">
        <f>SUM(R28:R33)</f>
        <v>216762327</v>
      </c>
      <c r="S34" s="118">
        <f>SUM(S28:S33)</f>
        <v>64073523</v>
      </c>
      <c r="T34" s="118">
        <f t="shared" si="6"/>
        <v>280835850</v>
      </c>
      <c r="U34" s="46">
        <f t="shared" si="7"/>
        <v>0.14916343855976907</v>
      </c>
      <c r="V34" s="116">
        <f>SUM(V28:V33)</f>
        <v>0</v>
      </c>
      <c r="W34" s="118">
        <f>SUM(W28:W33)</f>
        <v>0</v>
      </c>
      <c r="X34" s="118">
        <f t="shared" si="8"/>
        <v>0</v>
      </c>
      <c r="Y34" s="46">
        <f t="shared" si="9"/>
        <v>0</v>
      </c>
      <c r="Z34" s="86">
        <f t="shared" si="10"/>
        <v>727042451</v>
      </c>
      <c r="AA34" s="87">
        <f t="shared" si="11"/>
        <v>155138839</v>
      </c>
      <c r="AB34" s="87">
        <f t="shared" si="12"/>
        <v>882181290</v>
      </c>
      <c r="AC34" s="46">
        <f t="shared" si="13"/>
        <v>0.46856266623186754</v>
      </c>
      <c r="AD34" s="86">
        <f>SUM(AD28:AD33)</f>
        <v>192054974</v>
      </c>
      <c r="AE34" s="87">
        <f>SUM(AE28:AE33)</f>
        <v>42939999</v>
      </c>
      <c r="AF34" s="87">
        <f t="shared" si="14"/>
        <v>234994973</v>
      </c>
      <c r="AG34" s="46">
        <f t="shared" si="15"/>
        <v>0.6216064224340728</v>
      </c>
      <c r="AH34" s="46">
        <f t="shared" si="16"/>
        <v>0.19507173457706273</v>
      </c>
      <c r="AI34" s="68">
        <f>SUM(AI28:AI33)</f>
        <v>1204451219</v>
      </c>
      <c r="AJ34" s="68">
        <f>SUM(AJ28:AJ33)</f>
        <v>1230471175</v>
      </c>
      <c r="AK34" s="68">
        <f>SUM(AK28:AK33)</f>
        <v>764868785</v>
      </c>
      <c r="AL34" s="68"/>
    </row>
    <row r="35" spans="1:38" s="15" customFormat="1" ht="12.75">
      <c r="A35" s="31" t="s">
        <v>98</v>
      </c>
      <c r="B35" s="65" t="s">
        <v>312</v>
      </c>
      <c r="C35" s="41" t="s">
        <v>313</v>
      </c>
      <c r="D35" s="82">
        <v>155569000</v>
      </c>
      <c r="E35" s="83">
        <v>22060000</v>
      </c>
      <c r="F35" s="84">
        <f t="shared" si="0"/>
        <v>177629000</v>
      </c>
      <c r="G35" s="82">
        <v>158013307</v>
      </c>
      <c r="H35" s="83">
        <v>22060000</v>
      </c>
      <c r="I35" s="85">
        <f t="shared" si="1"/>
        <v>180073307</v>
      </c>
      <c r="J35" s="82">
        <v>34621517</v>
      </c>
      <c r="K35" s="83">
        <v>1376184</v>
      </c>
      <c r="L35" s="83">
        <f t="shared" si="2"/>
        <v>35997701</v>
      </c>
      <c r="M35" s="42">
        <f t="shared" si="3"/>
        <v>0.20265666642271252</v>
      </c>
      <c r="N35" s="110">
        <v>32942468</v>
      </c>
      <c r="O35" s="111">
        <v>4324551</v>
      </c>
      <c r="P35" s="112">
        <f t="shared" si="4"/>
        <v>37267019</v>
      </c>
      <c r="Q35" s="42">
        <f t="shared" si="5"/>
        <v>0.20980256039272865</v>
      </c>
      <c r="R35" s="110">
        <v>34380496</v>
      </c>
      <c r="S35" s="112">
        <v>2991998</v>
      </c>
      <c r="T35" s="112">
        <f t="shared" si="6"/>
        <v>37372494</v>
      </c>
      <c r="U35" s="42">
        <f t="shared" si="7"/>
        <v>0.20754044351504025</v>
      </c>
      <c r="V35" s="110">
        <v>0</v>
      </c>
      <c r="W35" s="112">
        <v>0</v>
      </c>
      <c r="X35" s="112">
        <f t="shared" si="8"/>
        <v>0</v>
      </c>
      <c r="Y35" s="42">
        <f t="shared" si="9"/>
        <v>0</v>
      </c>
      <c r="Z35" s="82">
        <f t="shared" si="10"/>
        <v>101944481</v>
      </c>
      <c r="AA35" s="83">
        <f t="shared" si="11"/>
        <v>8692733</v>
      </c>
      <c r="AB35" s="83">
        <f t="shared" si="12"/>
        <v>110637214</v>
      </c>
      <c r="AC35" s="42">
        <f t="shared" si="13"/>
        <v>0.6144009672682914</v>
      </c>
      <c r="AD35" s="82">
        <v>30016403</v>
      </c>
      <c r="AE35" s="83">
        <v>1560063</v>
      </c>
      <c r="AF35" s="83">
        <f t="shared" si="14"/>
        <v>31576466</v>
      </c>
      <c r="AG35" s="42">
        <f t="shared" si="15"/>
        <v>0.6218693620124123</v>
      </c>
      <c r="AH35" s="42">
        <f t="shared" si="16"/>
        <v>0.18355530983106205</v>
      </c>
      <c r="AI35" s="14">
        <v>144917067</v>
      </c>
      <c r="AJ35" s="14">
        <v>144917067</v>
      </c>
      <c r="AK35" s="14">
        <v>90119484</v>
      </c>
      <c r="AL35" s="14"/>
    </row>
    <row r="36" spans="1:38" s="15" customFormat="1" ht="12.75">
      <c r="A36" s="31" t="s">
        <v>98</v>
      </c>
      <c r="B36" s="65" t="s">
        <v>314</v>
      </c>
      <c r="C36" s="41" t="s">
        <v>315</v>
      </c>
      <c r="D36" s="82">
        <v>64431780</v>
      </c>
      <c r="E36" s="83">
        <v>17500000</v>
      </c>
      <c r="F36" s="84">
        <f t="shared" si="0"/>
        <v>81931780</v>
      </c>
      <c r="G36" s="82">
        <v>64431780</v>
      </c>
      <c r="H36" s="83">
        <v>9000000</v>
      </c>
      <c r="I36" s="85">
        <f t="shared" si="1"/>
        <v>73431780</v>
      </c>
      <c r="J36" s="82">
        <v>17489719</v>
      </c>
      <c r="K36" s="83">
        <v>2259950</v>
      </c>
      <c r="L36" s="83">
        <f t="shared" si="2"/>
        <v>19749669</v>
      </c>
      <c r="M36" s="42">
        <f t="shared" si="3"/>
        <v>0.24105016392906392</v>
      </c>
      <c r="N36" s="110">
        <v>13071137</v>
      </c>
      <c r="O36" s="111">
        <v>1118567</v>
      </c>
      <c r="P36" s="112">
        <f t="shared" si="4"/>
        <v>14189704</v>
      </c>
      <c r="Q36" s="42">
        <f t="shared" si="5"/>
        <v>0.17318925574423014</v>
      </c>
      <c r="R36" s="110">
        <v>9929883</v>
      </c>
      <c r="S36" s="112">
        <v>991035</v>
      </c>
      <c r="T36" s="112">
        <f t="shared" si="6"/>
        <v>10920918</v>
      </c>
      <c r="U36" s="42">
        <f t="shared" si="7"/>
        <v>0.14872195662423</v>
      </c>
      <c r="V36" s="110">
        <v>0</v>
      </c>
      <c r="W36" s="112">
        <v>0</v>
      </c>
      <c r="X36" s="112">
        <f t="shared" si="8"/>
        <v>0</v>
      </c>
      <c r="Y36" s="42">
        <f t="shared" si="9"/>
        <v>0</v>
      </c>
      <c r="Z36" s="82">
        <f t="shared" si="10"/>
        <v>40490739</v>
      </c>
      <c r="AA36" s="83">
        <f t="shared" si="11"/>
        <v>4369552</v>
      </c>
      <c r="AB36" s="83">
        <f t="shared" si="12"/>
        <v>44860291</v>
      </c>
      <c r="AC36" s="42">
        <f t="shared" si="13"/>
        <v>0.6109111204985089</v>
      </c>
      <c r="AD36" s="82">
        <v>12924017</v>
      </c>
      <c r="AE36" s="83">
        <v>3656667</v>
      </c>
      <c r="AF36" s="83">
        <f t="shared" si="14"/>
        <v>16580684</v>
      </c>
      <c r="AG36" s="42">
        <f t="shared" si="15"/>
        <v>0.5924302518643901</v>
      </c>
      <c r="AH36" s="42">
        <f t="shared" si="16"/>
        <v>-0.34134695528845493</v>
      </c>
      <c r="AI36" s="14">
        <v>63402770</v>
      </c>
      <c r="AJ36" s="14">
        <v>63402770</v>
      </c>
      <c r="AK36" s="14">
        <v>37561719</v>
      </c>
      <c r="AL36" s="14"/>
    </row>
    <row r="37" spans="1:38" s="15" customFormat="1" ht="12.75">
      <c r="A37" s="31" t="s">
        <v>98</v>
      </c>
      <c r="B37" s="65" t="s">
        <v>316</v>
      </c>
      <c r="C37" s="41" t="s">
        <v>317</v>
      </c>
      <c r="D37" s="82">
        <v>52140313</v>
      </c>
      <c r="E37" s="83">
        <v>21377000</v>
      </c>
      <c r="F37" s="84">
        <f t="shared" si="0"/>
        <v>73517313</v>
      </c>
      <c r="G37" s="82">
        <v>52140313</v>
      </c>
      <c r="H37" s="83">
        <v>21377000</v>
      </c>
      <c r="I37" s="85">
        <f t="shared" si="1"/>
        <v>73517313</v>
      </c>
      <c r="J37" s="82">
        <v>5602452</v>
      </c>
      <c r="K37" s="83">
        <v>8131512</v>
      </c>
      <c r="L37" s="83">
        <f t="shared" si="2"/>
        <v>13733964</v>
      </c>
      <c r="M37" s="42">
        <f t="shared" si="3"/>
        <v>0.1868126491510918</v>
      </c>
      <c r="N37" s="110">
        <v>5602452</v>
      </c>
      <c r="O37" s="111">
        <v>6053406</v>
      </c>
      <c r="P37" s="112">
        <f t="shared" si="4"/>
        <v>11655858</v>
      </c>
      <c r="Q37" s="42">
        <f t="shared" si="5"/>
        <v>0.15854575642610877</v>
      </c>
      <c r="R37" s="110">
        <v>5602452</v>
      </c>
      <c r="S37" s="112">
        <v>16904835</v>
      </c>
      <c r="T37" s="112">
        <f t="shared" si="6"/>
        <v>22507287</v>
      </c>
      <c r="U37" s="42">
        <f t="shared" si="7"/>
        <v>0.30614947801479087</v>
      </c>
      <c r="V37" s="110">
        <v>0</v>
      </c>
      <c r="W37" s="112">
        <v>0</v>
      </c>
      <c r="X37" s="112">
        <f t="shared" si="8"/>
        <v>0</v>
      </c>
      <c r="Y37" s="42">
        <f t="shared" si="9"/>
        <v>0</v>
      </c>
      <c r="Z37" s="82">
        <f t="shared" si="10"/>
        <v>16807356</v>
      </c>
      <c r="AA37" s="83">
        <f t="shared" si="11"/>
        <v>31089753</v>
      </c>
      <c r="AB37" s="83">
        <f t="shared" si="12"/>
        <v>47897109</v>
      </c>
      <c r="AC37" s="42">
        <f t="shared" si="13"/>
        <v>0.6515078835919914</v>
      </c>
      <c r="AD37" s="82">
        <v>5602452</v>
      </c>
      <c r="AE37" s="83">
        <v>11515065</v>
      </c>
      <c r="AF37" s="83">
        <f t="shared" si="14"/>
        <v>17117517</v>
      </c>
      <c r="AG37" s="42">
        <f t="shared" si="15"/>
        <v>0.5731718792206356</v>
      </c>
      <c r="AH37" s="42">
        <f t="shared" si="16"/>
        <v>0.31486868101255583</v>
      </c>
      <c r="AI37" s="14">
        <v>59173552</v>
      </c>
      <c r="AJ37" s="14">
        <v>59173552</v>
      </c>
      <c r="AK37" s="14">
        <v>33916616</v>
      </c>
      <c r="AL37" s="14"/>
    </row>
    <row r="38" spans="1:38" s="15" customFormat="1" ht="12.75">
      <c r="A38" s="31" t="s">
        <v>98</v>
      </c>
      <c r="B38" s="65" t="s">
        <v>318</v>
      </c>
      <c r="C38" s="41" t="s">
        <v>319</v>
      </c>
      <c r="D38" s="82">
        <v>133075000</v>
      </c>
      <c r="E38" s="83">
        <v>34450000</v>
      </c>
      <c r="F38" s="84">
        <f t="shared" si="0"/>
        <v>167525000</v>
      </c>
      <c r="G38" s="82">
        <v>133075000</v>
      </c>
      <c r="H38" s="83">
        <v>34450000</v>
      </c>
      <c r="I38" s="85">
        <f t="shared" si="1"/>
        <v>167525000</v>
      </c>
      <c r="J38" s="82">
        <v>21377223</v>
      </c>
      <c r="K38" s="83">
        <v>1399965</v>
      </c>
      <c r="L38" s="83">
        <f t="shared" si="2"/>
        <v>22777188</v>
      </c>
      <c r="M38" s="42">
        <f t="shared" si="3"/>
        <v>0.1359629189673183</v>
      </c>
      <c r="N38" s="110">
        <v>29665710</v>
      </c>
      <c r="O38" s="111">
        <v>5128286</v>
      </c>
      <c r="P38" s="112">
        <f t="shared" si="4"/>
        <v>34793996</v>
      </c>
      <c r="Q38" s="42">
        <f t="shared" si="5"/>
        <v>0.20769435009700044</v>
      </c>
      <c r="R38" s="110">
        <v>28689646</v>
      </c>
      <c r="S38" s="112">
        <v>6107771</v>
      </c>
      <c r="T38" s="112">
        <f t="shared" si="6"/>
        <v>34797417</v>
      </c>
      <c r="U38" s="42">
        <f t="shared" si="7"/>
        <v>0.207714770929712</v>
      </c>
      <c r="V38" s="110">
        <v>0</v>
      </c>
      <c r="W38" s="112">
        <v>0</v>
      </c>
      <c r="X38" s="112">
        <f t="shared" si="8"/>
        <v>0</v>
      </c>
      <c r="Y38" s="42">
        <f t="shared" si="9"/>
        <v>0</v>
      </c>
      <c r="Z38" s="82">
        <f t="shared" si="10"/>
        <v>79732579</v>
      </c>
      <c r="AA38" s="83">
        <f t="shared" si="11"/>
        <v>12636022</v>
      </c>
      <c r="AB38" s="83">
        <f t="shared" si="12"/>
        <v>92368601</v>
      </c>
      <c r="AC38" s="42">
        <f t="shared" si="13"/>
        <v>0.5513720399940307</v>
      </c>
      <c r="AD38" s="82">
        <v>25692787</v>
      </c>
      <c r="AE38" s="83">
        <v>3638666</v>
      </c>
      <c r="AF38" s="83">
        <f t="shared" si="14"/>
        <v>29331453</v>
      </c>
      <c r="AG38" s="42">
        <f t="shared" si="15"/>
        <v>0.6046647744193528</v>
      </c>
      <c r="AH38" s="42">
        <f t="shared" si="16"/>
        <v>0.1863516273810233</v>
      </c>
      <c r="AI38" s="14">
        <v>167145226</v>
      </c>
      <c r="AJ38" s="14">
        <v>179690747</v>
      </c>
      <c r="AK38" s="14">
        <v>108652665</v>
      </c>
      <c r="AL38" s="14"/>
    </row>
    <row r="39" spans="1:38" s="15" customFormat="1" ht="12.75">
      <c r="A39" s="31" t="s">
        <v>117</v>
      </c>
      <c r="B39" s="65" t="s">
        <v>320</v>
      </c>
      <c r="C39" s="41" t="s">
        <v>321</v>
      </c>
      <c r="D39" s="82">
        <v>146866000</v>
      </c>
      <c r="E39" s="83">
        <v>187077000</v>
      </c>
      <c r="F39" s="84">
        <f t="shared" si="0"/>
        <v>333943000</v>
      </c>
      <c r="G39" s="82">
        <v>146866000</v>
      </c>
      <c r="H39" s="83">
        <v>187077000</v>
      </c>
      <c r="I39" s="85">
        <f t="shared" si="1"/>
        <v>333943000</v>
      </c>
      <c r="J39" s="82">
        <v>20297626</v>
      </c>
      <c r="K39" s="83">
        <v>26630170</v>
      </c>
      <c r="L39" s="83">
        <f t="shared" si="2"/>
        <v>46927796</v>
      </c>
      <c r="M39" s="42">
        <f t="shared" si="3"/>
        <v>0.1405263652779067</v>
      </c>
      <c r="N39" s="110">
        <v>81777347</v>
      </c>
      <c r="O39" s="111">
        <v>39030237</v>
      </c>
      <c r="P39" s="112">
        <f t="shared" si="4"/>
        <v>120807584</v>
      </c>
      <c r="Q39" s="42">
        <f t="shared" si="5"/>
        <v>0.3617610909646257</v>
      </c>
      <c r="R39" s="110">
        <v>28877856</v>
      </c>
      <c r="S39" s="112">
        <v>28347929</v>
      </c>
      <c r="T39" s="112">
        <f t="shared" si="6"/>
        <v>57225785</v>
      </c>
      <c r="U39" s="42">
        <f t="shared" si="7"/>
        <v>0.1713639303713508</v>
      </c>
      <c r="V39" s="110">
        <v>0</v>
      </c>
      <c r="W39" s="112">
        <v>0</v>
      </c>
      <c r="X39" s="112">
        <f t="shared" si="8"/>
        <v>0</v>
      </c>
      <c r="Y39" s="42">
        <f t="shared" si="9"/>
        <v>0</v>
      </c>
      <c r="Z39" s="82">
        <f t="shared" si="10"/>
        <v>130952829</v>
      </c>
      <c r="AA39" s="83">
        <f t="shared" si="11"/>
        <v>94008336</v>
      </c>
      <c r="AB39" s="83">
        <f t="shared" si="12"/>
        <v>224961165</v>
      </c>
      <c r="AC39" s="42">
        <f t="shared" si="13"/>
        <v>0.6736513866138832</v>
      </c>
      <c r="AD39" s="82">
        <v>36336154</v>
      </c>
      <c r="AE39" s="83">
        <v>26133222</v>
      </c>
      <c r="AF39" s="83">
        <f t="shared" si="14"/>
        <v>62469376</v>
      </c>
      <c r="AG39" s="42">
        <f t="shared" si="15"/>
        <v>0.44986987909579396</v>
      </c>
      <c r="AH39" s="42">
        <f t="shared" si="16"/>
        <v>-0.08393858456341874</v>
      </c>
      <c r="AI39" s="14">
        <v>335859084</v>
      </c>
      <c r="AJ39" s="14">
        <v>511374021</v>
      </c>
      <c r="AK39" s="14">
        <v>230051769</v>
      </c>
      <c r="AL39" s="14"/>
    </row>
    <row r="40" spans="1:38" s="61" customFormat="1" ht="12.75">
      <c r="A40" s="66"/>
      <c r="B40" s="67" t="s">
        <v>322</v>
      </c>
      <c r="C40" s="34"/>
      <c r="D40" s="86">
        <f>SUM(D35:D39)</f>
        <v>552082093</v>
      </c>
      <c r="E40" s="87">
        <f>SUM(E35:E39)</f>
        <v>282464000</v>
      </c>
      <c r="F40" s="88">
        <f t="shared" si="0"/>
        <v>834546093</v>
      </c>
      <c r="G40" s="86">
        <f>SUM(G35:G39)</f>
        <v>554526400</v>
      </c>
      <c r="H40" s="87">
        <f>SUM(H35:H39)</f>
        <v>273964000</v>
      </c>
      <c r="I40" s="88">
        <f t="shared" si="1"/>
        <v>828490400</v>
      </c>
      <c r="J40" s="86">
        <f>SUM(J35:J39)</f>
        <v>99388537</v>
      </c>
      <c r="K40" s="87">
        <f>SUM(K35:K39)</f>
        <v>39797781</v>
      </c>
      <c r="L40" s="87">
        <f t="shared" si="2"/>
        <v>139186318</v>
      </c>
      <c r="M40" s="46">
        <f t="shared" si="3"/>
        <v>0.1667808634747272</v>
      </c>
      <c r="N40" s="116">
        <f>SUM(N35:N39)</f>
        <v>163059114</v>
      </c>
      <c r="O40" s="117">
        <f>SUM(O35:O39)</f>
        <v>55655047</v>
      </c>
      <c r="P40" s="118">
        <f t="shared" si="4"/>
        <v>218714161</v>
      </c>
      <c r="Q40" s="46">
        <f t="shared" si="5"/>
        <v>0.2620755915515382</v>
      </c>
      <c r="R40" s="116">
        <f>SUM(R35:R39)</f>
        <v>107480333</v>
      </c>
      <c r="S40" s="118">
        <f>SUM(S35:S39)</f>
        <v>55343568</v>
      </c>
      <c r="T40" s="118">
        <f t="shared" si="6"/>
        <v>162823901</v>
      </c>
      <c r="U40" s="46">
        <f t="shared" si="7"/>
        <v>0.19653082401437602</v>
      </c>
      <c r="V40" s="116">
        <f>SUM(V35:V39)</f>
        <v>0</v>
      </c>
      <c r="W40" s="118">
        <f>SUM(W35:W39)</f>
        <v>0</v>
      </c>
      <c r="X40" s="118">
        <f t="shared" si="8"/>
        <v>0</v>
      </c>
      <c r="Y40" s="46">
        <f t="shared" si="9"/>
        <v>0</v>
      </c>
      <c r="Z40" s="86">
        <f t="shared" si="10"/>
        <v>369927984</v>
      </c>
      <c r="AA40" s="87">
        <f t="shared" si="11"/>
        <v>150796396</v>
      </c>
      <c r="AB40" s="87">
        <f t="shared" si="12"/>
        <v>520724380</v>
      </c>
      <c r="AC40" s="46">
        <f t="shared" si="13"/>
        <v>0.6285219237301966</v>
      </c>
      <c r="AD40" s="86">
        <f>SUM(AD35:AD39)</f>
        <v>110571813</v>
      </c>
      <c r="AE40" s="87">
        <f>SUM(AE35:AE39)</f>
        <v>46503683</v>
      </c>
      <c r="AF40" s="87">
        <f t="shared" si="14"/>
        <v>157075496</v>
      </c>
      <c r="AG40" s="46">
        <f t="shared" si="15"/>
        <v>0.5219320803296863</v>
      </c>
      <c r="AH40" s="46">
        <f t="shared" si="16"/>
        <v>0.036596446590243525</v>
      </c>
      <c r="AI40" s="68">
        <f>SUM(AI35:AI39)</f>
        <v>770497699</v>
      </c>
      <c r="AJ40" s="68">
        <f>SUM(AJ35:AJ39)</f>
        <v>958558157</v>
      </c>
      <c r="AK40" s="68">
        <f>SUM(AK35:AK39)</f>
        <v>500302253</v>
      </c>
      <c r="AL40" s="68"/>
    </row>
    <row r="41" spans="1:38" s="15" customFormat="1" ht="12.75">
      <c r="A41" s="31" t="s">
        <v>98</v>
      </c>
      <c r="B41" s="65" t="s">
        <v>80</v>
      </c>
      <c r="C41" s="41" t="s">
        <v>81</v>
      </c>
      <c r="D41" s="82">
        <v>1005337000</v>
      </c>
      <c r="E41" s="83">
        <v>229804000</v>
      </c>
      <c r="F41" s="84">
        <f t="shared" si="0"/>
        <v>1235141000</v>
      </c>
      <c r="G41" s="82">
        <v>1005337000</v>
      </c>
      <c r="H41" s="83">
        <v>229804000</v>
      </c>
      <c r="I41" s="85">
        <f t="shared" si="1"/>
        <v>1235141000</v>
      </c>
      <c r="J41" s="82">
        <v>195185397</v>
      </c>
      <c r="K41" s="83">
        <v>12010755</v>
      </c>
      <c r="L41" s="83">
        <f t="shared" si="2"/>
        <v>207196152</v>
      </c>
      <c r="M41" s="42">
        <f t="shared" si="3"/>
        <v>0.16775101142298735</v>
      </c>
      <c r="N41" s="110">
        <v>238918271</v>
      </c>
      <c r="O41" s="111">
        <v>27293437</v>
      </c>
      <c r="P41" s="112">
        <f t="shared" si="4"/>
        <v>266211708</v>
      </c>
      <c r="Q41" s="42">
        <f t="shared" si="5"/>
        <v>0.2155314316341211</v>
      </c>
      <c r="R41" s="110">
        <v>249291884</v>
      </c>
      <c r="S41" s="112">
        <v>15697308</v>
      </c>
      <c r="T41" s="112">
        <f t="shared" si="6"/>
        <v>264989192</v>
      </c>
      <c r="U41" s="42">
        <f t="shared" si="7"/>
        <v>0.21454165313919626</v>
      </c>
      <c r="V41" s="110">
        <v>0</v>
      </c>
      <c r="W41" s="112">
        <v>0</v>
      </c>
      <c r="X41" s="112">
        <f t="shared" si="8"/>
        <v>0</v>
      </c>
      <c r="Y41" s="42">
        <f t="shared" si="9"/>
        <v>0</v>
      </c>
      <c r="Z41" s="82">
        <f t="shared" si="10"/>
        <v>683395552</v>
      </c>
      <c r="AA41" s="83">
        <f t="shared" si="11"/>
        <v>55001500</v>
      </c>
      <c r="AB41" s="83">
        <f t="shared" si="12"/>
        <v>738397052</v>
      </c>
      <c r="AC41" s="42">
        <f t="shared" si="13"/>
        <v>0.5978240961963047</v>
      </c>
      <c r="AD41" s="82">
        <v>202015181</v>
      </c>
      <c r="AE41" s="83">
        <v>13207718</v>
      </c>
      <c r="AF41" s="83">
        <f t="shared" si="14"/>
        <v>215222899</v>
      </c>
      <c r="AG41" s="42">
        <f t="shared" si="15"/>
        <v>0.6900883267759949</v>
      </c>
      <c r="AH41" s="42">
        <f t="shared" si="16"/>
        <v>0.2312314034948484</v>
      </c>
      <c r="AI41" s="14">
        <v>1054905597</v>
      </c>
      <c r="AJ41" s="14">
        <v>1090809428</v>
      </c>
      <c r="AK41" s="14">
        <v>752754853</v>
      </c>
      <c r="AL41" s="14"/>
    </row>
    <row r="42" spans="1:38" s="15" customFormat="1" ht="12.75">
      <c r="A42" s="31" t="s">
        <v>98</v>
      </c>
      <c r="B42" s="65" t="s">
        <v>323</v>
      </c>
      <c r="C42" s="41" t="s">
        <v>324</v>
      </c>
      <c r="D42" s="82">
        <v>32033579</v>
      </c>
      <c r="E42" s="83">
        <v>7370000</v>
      </c>
      <c r="F42" s="84">
        <f aca="true" t="shared" si="17" ref="F42:F73">$D42+$E42</f>
        <v>39403579</v>
      </c>
      <c r="G42" s="82">
        <v>32033579</v>
      </c>
      <c r="H42" s="83">
        <v>7370000</v>
      </c>
      <c r="I42" s="85">
        <f aca="true" t="shared" si="18" ref="I42:I73">$G42+$H42</f>
        <v>39403579</v>
      </c>
      <c r="J42" s="82">
        <v>5872773</v>
      </c>
      <c r="K42" s="83">
        <v>0</v>
      </c>
      <c r="L42" s="83">
        <f aca="true" t="shared" si="19" ref="L42:L73">$J42+$K42</f>
        <v>5872773</v>
      </c>
      <c r="M42" s="42">
        <f aca="true" t="shared" si="20" ref="M42:M73">IF($F42=0,0,$L42/$F42)</f>
        <v>0.14904161370722188</v>
      </c>
      <c r="N42" s="110">
        <v>7297288</v>
      </c>
      <c r="O42" s="111">
        <v>1033083</v>
      </c>
      <c r="P42" s="112">
        <f aca="true" t="shared" si="21" ref="P42:P73">$N42+$O42</f>
        <v>8330371</v>
      </c>
      <c r="Q42" s="42">
        <f aca="true" t="shared" si="22" ref="Q42:Q73">IF($F42=0,0,$P42/$F42)</f>
        <v>0.2114115319321628</v>
      </c>
      <c r="R42" s="110">
        <v>3867854</v>
      </c>
      <c r="S42" s="112">
        <v>0</v>
      </c>
      <c r="T42" s="112">
        <f aca="true" t="shared" si="23" ref="T42:T73">$R42+$S42</f>
        <v>3867854</v>
      </c>
      <c r="U42" s="42">
        <f aca="true" t="shared" si="24" ref="U42:U73">IF($I42=0,0,$T42/$I42)</f>
        <v>0.09815996663653319</v>
      </c>
      <c r="V42" s="110">
        <v>0</v>
      </c>
      <c r="W42" s="112">
        <v>0</v>
      </c>
      <c r="X42" s="112">
        <f aca="true" t="shared" si="25" ref="X42:X73">$V42+$W42</f>
        <v>0</v>
      </c>
      <c r="Y42" s="42">
        <f aca="true" t="shared" si="26" ref="Y42:Y73">IF($I42=0,0,$X42/$I42)</f>
        <v>0</v>
      </c>
      <c r="Z42" s="82">
        <f aca="true" t="shared" si="27" ref="Z42:Z73">($J42+$N42)+$R42</f>
        <v>17037915</v>
      </c>
      <c r="AA42" s="83">
        <f aca="true" t="shared" si="28" ref="AA42:AA73">($K42+$O42)+$S42</f>
        <v>1033083</v>
      </c>
      <c r="AB42" s="83">
        <f aca="true" t="shared" si="29" ref="AB42:AB73">$Z42+$AA42</f>
        <v>18070998</v>
      </c>
      <c r="AC42" s="42">
        <f aca="true" t="shared" si="30" ref="AC42:AC73">IF($I42=0,0,$AB42/$I42)</f>
        <v>0.4586131122759179</v>
      </c>
      <c r="AD42" s="82">
        <v>7457588</v>
      </c>
      <c r="AE42" s="83">
        <v>230378</v>
      </c>
      <c r="AF42" s="83">
        <f aca="true" t="shared" si="31" ref="AF42:AF73">$AD42+$AE42</f>
        <v>7687966</v>
      </c>
      <c r="AG42" s="42">
        <f aca="true" t="shared" si="32" ref="AG42:AG73">IF($AJ42=0,0,$AK42/$AJ42)</f>
        <v>0.9821079476563709</v>
      </c>
      <c r="AH42" s="42">
        <f aca="true" t="shared" si="33" ref="AH42:AH73">IF($AF42=0,0,$T42/$AF42-1)</f>
        <v>-0.49689501748576936</v>
      </c>
      <c r="AI42" s="14">
        <v>22024304</v>
      </c>
      <c r="AJ42" s="14">
        <v>22024304</v>
      </c>
      <c r="AK42" s="14">
        <v>21630244</v>
      </c>
      <c r="AL42" s="14"/>
    </row>
    <row r="43" spans="1:38" s="15" customFormat="1" ht="12.75">
      <c r="A43" s="31" t="s">
        <v>98</v>
      </c>
      <c r="B43" s="65" t="s">
        <v>325</v>
      </c>
      <c r="C43" s="41" t="s">
        <v>326</v>
      </c>
      <c r="D43" s="82">
        <v>54626280</v>
      </c>
      <c r="E43" s="83">
        <v>20037750</v>
      </c>
      <c r="F43" s="84">
        <f t="shared" si="17"/>
        <v>74664030</v>
      </c>
      <c r="G43" s="82">
        <v>54626280</v>
      </c>
      <c r="H43" s="83">
        <v>20037750</v>
      </c>
      <c r="I43" s="85">
        <f t="shared" si="18"/>
        <v>74664030</v>
      </c>
      <c r="J43" s="82">
        <v>7576346</v>
      </c>
      <c r="K43" s="83">
        <v>985244</v>
      </c>
      <c r="L43" s="83">
        <f t="shared" si="19"/>
        <v>8561590</v>
      </c>
      <c r="M43" s="42">
        <f t="shared" si="20"/>
        <v>0.11466820100656233</v>
      </c>
      <c r="N43" s="110">
        <v>9323545</v>
      </c>
      <c r="O43" s="111">
        <v>459390</v>
      </c>
      <c r="P43" s="112">
        <f t="shared" si="21"/>
        <v>9782935</v>
      </c>
      <c r="Q43" s="42">
        <f t="shared" si="22"/>
        <v>0.13102607775122774</v>
      </c>
      <c r="R43" s="110">
        <v>14471066</v>
      </c>
      <c r="S43" s="112">
        <v>3111901</v>
      </c>
      <c r="T43" s="112">
        <f t="shared" si="23"/>
        <v>17582967</v>
      </c>
      <c r="U43" s="42">
        <f t="shared" si="24"/>
        <v>0.23549448107743448</v>
      </c>
      <c r="V43" s="110">
        <v>0</v>
      </c>
      <c r="W43" s="112">
        <v>0</v>
      </c>
      <c r="X43" s="112">
        <f t="shared" si="25"/>
        <v>0</v>
      </c>
      <c r="Y43" s="42">
        <f t="shared" si="26"/>
        <v>0</v>
      </c>
      <c r="Z43" s="82">
        <f t="shared" si="27"/>
        <v>31370957</v>
      </c>
      <c r="AA43" s="83">
        <f t="shared" si="28"/>
        <v>4556535</v>
      </c>
      <c r="AB43" s="83">
        <f t="shared" si="29"/>
        <v>35927492</v>
      </c>
      <c r="AC43" s="42">
        <f t="shared" si="30"/>
        <v>0.4811887598352245</v>
      </c>
      <c r="AD43" s="82">
        <v>7626151</v>
      </c>
      <c r="AE43" s="83">
        <v>2164396</v>
      </c>
      <c r="AF43" s="83">
        <f t="shared" si="31"/>
        <v>9790547</v>
      </c>
      <c r="AG43" s="42">
        <f t="shared" si="32"/>
        <v>0.48451235326006736</v>
      </c>
      <c r="AH43" s="42">
        <f t="shared" si="33"/>
        <v>0.7959126287836624</v>
      </c>
      <c r="AI43" s="14">
        <v>54488491</v>
      </c>
      <c r="AJ43" s="14">
        <v>54488491</v>
      </c>
      <c r="AK43" s="14">
        <v>26400347</v>
      </c>
      <c r="AL43" s="14"/>
    </row>
    <row r="44" spans="1:38" s="15" customFormat="1" ht="12.75">
      <c r="A44" s="31" t="s">
        <v>117</v>
      </c>
      <c r="B44" s="65" t="s">
        <v>327</v>
      </c>
      <c r="C44" s="41" t="s">
        <v>328</v>
      </c>
      <c r="D44" s="82">
        <v>131140855</v>
      </c>
      <c r="E44" s="83">
        <v>62373100</v>
      </c>
      <c r="F44" s="84">
        <f t="shared" si="17"/>
        <v>193513955</v>
      </c>
      <c r="G44" s="82">
        <v>131140855</v>
      </c>
      <c r="H44" s="83">
        <v>62373100</v>
      </c>
      <c r="I44" s="85">
        <f t="shared" si="18"/>
        <v>193513955</v>
      </c>
      <c r="J44" s="82">
        <v>36109719</v>
      </c>
      <c r="K44" s="83">
        <v>1195203</v>
      </c>
      <c r="L44" s="83">
        <f t="shared" si="19"/>
        <v>37304922</v>
      </c>
      <c r="M44" s="42">
        <f t="shared" si="20"/>
        <v>0.19277639175944702</v>
      </c>
      <c r="N44" s="110">
        <v>52614214</v>
      </c>
      <c r="O44" s="111">
        <v>95830</v>
      </c>
      <c r="P44" s="112">
        <f t="shared" si="21"/>
        <v>52710044</v>
      </c>
      <c r="Q44" s="42">
        <f t="shared" si="22"/>
        <v>0.2723836841637597</v>
      </c>
      <c r="R44" s="110">
        <v>34459124</v>
      </c>
      <c r="S44" s="112">
        <v>544566</v>
      </c>
      <c r="T44" s="112">
        <f t="shared" si="23"/>
        <v>35003690</v>
      </c>
      <c r="U44" s="42">
        <f t="shared" si="24"/>
        <v>0.18088457754894213</v>
      </c>
      <c r="V44" s="110">
        <v>0</v>
      </c>
      <c r="W44" s="112">
        <v>0</v>
      </c>
      <c r="X44" s="112">
        <f t="shared" si="25"/>
        <v>0</v>
      </c>
      <c r="Y44" s="42">
        <f t="shared" si="26"/>
        <v>0</v>
      </c>
      <c r="Z44" s="82">
        <f t="shared" si="27"/>
        <v>123183057</v>
      </c>
      <c r="AA44" s="83">
        <f t="shared" si="28"/>
        <v>1835599</v>
      </c>
      <c r="AB44" s="83">
        <f t="shared" si="29"/>
        <v>125018656</v>
      </c>
      <c r="AC44" s="42">
        <f t="shared" si="30"/>
        <v>0.6460446534721488</v>
      </c>
      <c r="AD44" s="82">
        <v>24649023</v>
      </c>
      <c r="AE44" s="83">
        <v>3914991</v>
      </c>
      <c r="AF44" s="83">
        <f t="shared" si="31"/>
        <v>28564014</v>
      </c>
      <c r="AG44" s="42">
        <f t="shared" si="32"/>
        <v>0.5044151910250563</v>
      </c>
      <c r="AH44" s="42">
        <f t="shared" si="33"/>
        <v>0.22544716579399515</v>
      </c>
      <c r="AI44" s="14">
        <v>195435461</v>
      </c>
      <c r="AJ44" s="14">
        <v>206710422</v>
      </c>
      <c r="AK44" s="14">
        <v>104267877</v>
      </c>
      <c r="AL44" s="14"/>
    </row>
    <row r="45" spans="1:38" s="61" customFormat="1" ht="12.75">
      <c r="A45" s="66"/>
      <c r="B45" s="67" t="s">
        <v>329</v>
      </c>
      <c r="C45" s="34"/>
      <c r="D45" s="86">
        <f>SUM(D41:D44)</f>
        <v>1223137714</v>
      </c>
      <c r="E45" s="87">
        <f>SUM(E41:E44)</f>
        <v>319584850</v>
      </c>
      <c r="F45" s="95">
        <f t="shared" si="17"/>
        <v>1542722564</v>
      </c>
      <c r="G45" s="86">
        <f>SUM(G41:G44)</f>
        <v>1223137714</v>
      </c>
      <c r="H45" s="87">
        <f>SUM(H41:H44)</f>
        <v>319584850</v>
      </c>
      <c r="I45" s="88">
        <f t="shared" si="18"/>
        <v>1542722564</v>
      </c>
      <c r="J45" s="86">
        <f>SUM(J41:J44)</f>
        <v>244744235</v>
      </c>
      <c r="K45" s="87">
        <f>SUM(K41:K44)</f>
        <v>14191202</v>
      </c>
      <c r="L45" s="87">
        <f t="shared" si="19"/>
        <v>258935437</v>
      </c>
      <c r="M45" s="46">
        <f t="shared" si="20"/>
        <v>0.1678431644434028</v>
      </c>
      <c r="N45" s="116">
        <f>SUM(N41:N44)</f>
        <v>308153318</v>
      </c>
      <c r="O45" s="117">
        <f>SUM(O41:O44)</f>
        <v>28881740</v>
      </c>
      <c r="P45" s="118">
        <f t="shared" si="21"/>
        <v>337035058</v>
      </c>
      <c r="Q45" s="46">
        <f t="shared" si="22"/>
        <v>0.21846770499429863</v>
      </c>
      <c r="R45" s="116">
        <f>SUM(R41:R44)</f>
        <v>302089928</v>
      </c>
      <c r="S45" s="118">
        <f>SUM(S41:S44)</f>
        <v>19353775</v>
      </c>
      <c r="T45" s="118">
        <f t="shared" si="23"/>
        <v>321443703</v>
      </c>
      <c r="U45" s="46">
        <f t="shared" si="24"/>
        <v>0.20836131557352394</v>
      </c>
      <c r="V45" s="116">
        <f>SUM(V41:V44)</f>
        <v>0</v>
      </c>
      <c r="W45" s="118">
        <f>SUM(W41:W44)</f>
        <v>0</v>
      </c>
      <c r="X45" s="118">
        <f t="shared" si="25"/>
        <v>0</v>
      </c>
      <c r="Y45" s="46">
        <f t="shared" si="26"/>
        <v>0</v>
      </c>
      <c r="Z45" s="86">
        <f t="shared" si="27"/>
        <v>854987481</v>
      </c>
      <c r="AA45" s="87">
        <f t="shared" si="28"/>
        <v>62426717</v>
      </c>
      <c r="AB45" s="87">
        <f t="shared" si="29"/>
        <v>917414198</v>
      </c>
      <c r="AC45" s="46">
        <f t="shared" si="30"/>
        <v>0.5946721850112254</v>
      </c>
      <c r="AD45" s="86">
        <f>SUM(AD41:AD44)</f>
        <v>241747943</v>
      </c>
      <c r="AE45" s="87">
        <f>SUM(AE41:AE44)</f>
        <v>19517483</v>
      </c>
      <c r="AF45" s="87">
        <f t="shared" si="31"/>
        <v>261265426</v>
      </c>
      <c r="AG45" s="46">
        <f t="shared" si="32"/>
        <v>0.6586840016453903</v>
      </c>
      <c r="AH45" s="46">
        <f t="shared" si="33"/>
        <v>0.23033387127158567</v>
      </c>
      <c r="AI45" s="68">
        <f>SUM(AI41:AI44)</f>
        <v>1326853853</v>
      </c>
      <c r="AJ45" s="68">
        <f>SUM(AJ41:AJ44)</f>
        <v>1374032645</v>
      </c>
      <c r="AK45" s="68">
        <f>SUM(AK41:AK44)</f>
        <v>905053321</v>
      </c>
      <c r="AL45" s="68"/>
    </row>
    <row r="46" spans="1:38" s="15" customFormat="1" ht="12.75">
      <c r="A46" s="31" t="s">
        <v>98</v>
      </c>
      <c r="B46" s="65" t="s">
        <v>330</v>
      </c>
      <c r="C46" s="41" t="s">
        <v>331</v>
      </c>
      <c r="D46" s="82">
        <v>51882533</v>
      </c>
      <c r="E46" s="83">
        <v>17528000</v>
      </c>
      <c r="F46" s="85">
        <f t="shared" si="17"/>
        <v>69410533</v>
      </c>
      <c r="G46" s="82">
        <v>51882533</v>
      </c>
      <c r="H46" s="83">
        <v>17528000</v>
      </c>
      <c r="I46" s="85">
        <f t="shared" si="18"/>
        <v>69410533</v>
      </c>
      <c r="J46" s="82">
        <v>18219252</v>
      </c>
      <c r="K46" s="83">
        <v>2701997</v>
      </c>
      <c r="L46" s="83">
        <f t="shared" si="19"/>
        <v>20921249</v>
      </c>
      <c r="M46" s="42">
        <f t="shared" si="20"/>
        <v>0.30141317312748483</v>
      </c>
      <c r="N46" s="110">
        <v>13398746</v>
      </c>
      <c r="O46" s="111">
        <v>89000</v>
      </c>
      <c r="P46" s="112">
        <f t="shared" si="21"/>
        <v>13487746</v>
      </c>
      <c r="Q46" s="42">
        <f t="shared" si="22"/>
        <v>0.19431843290988704</v>
      </c>
      <c r="R46" s="110">
        <v>7364462</v>
      </c>
      <c r="S46" s="112">
        <v>0</v>
      </c>
      <c r="T46" s="112">
        <f t="shared" si="23"/>
        <v>7364462</v>
      </c>
      <c r="U46" s="42">
        <f t="shared" si="24"/>
        <v>0.106100064092578</v>
      </c>
      <c r="V46" s="110">
        <v>0</v>
      </c>
      <c r="W46" s="112">
        <v>0</v>
      </c>
      <c r="X46" s="112">
        <f t="shared" si="25"/>
        <v>0</v>
      </c>
      <c r="Y46" s="42">
        <f t="shared" si="26"/>
        <v>0</v>
      </c>
      <c r="Z46" s="82">
        <f t="shared" si="27"/>
        <v>38982460</v>
      </c>
      <c r="AA46" s="83">
        <f t="shared" si="28"/>
        <v>2790997</v>
      </c>
      <c r="AB46" s="83">
        <f t="shared" si="29"/>
        <v>41773457</v>
      </c>
      <c r="AC46" s="42">
        <f t="shared" si="30"/>
        <v>0.6018316701299499</v>
      </c>
      <c r="AD46" s="82">
        <v>10845606</v>
      </c>
      <c r="AE46" s="83">
        <v>572924</v>
      </c>
      <c r="AF46" s="83">
        <f t="shared" si="31"/>
        <v>11418530</v>
      </c>
      <c r="AG46" s="42">
        <f t="shared" si="32"/>
        <v>0.5333588892447501</v>
      </c>
      <c r="AH46" s="42">
        <f t="shared" si="33"/>
        <v>-0.3550428995676326</v>
      </c>
      <c r="AI46" s="14">
        <v>60898729</v>
      </c>
      <c r="AJ46" s="14">
        <v>61128714</v>
      </c>
      <c r="AK46" s="14">
        <v>32603543</v>
      </c>
      <c r="AL46" s="14"/>
    </row>
    <row r="47" spans="1:38" s="15" customFormat="1" ht="12.75">
      <c r="A47" s="31" t="s">
        <v>98</v>
      </c>
      <c r="B47" s="65" t="s">
        <v>332</v>
      </c>
      <c r="C47" s="41" t="s">
        <v>333</v>
      </c>
      <c r="D47" s="82">
        <v>119223091</v>
      </c>
      <c r="E47" s="83">
        <v>23868000</v>
      </c>
      <c r="F47" s="84">
        <f t="shared" si="17"/>
        <v>143091091</v>
      </c>
      <c r="G47" s="82">
        <v>119223091</v>
      </c>
      <c r="H47" s="83">
        <v>23868000</v>
      </c>
      <c r="I47" s="85">
        <f t="shared" si="18"/>
        <v>143091091</v>
      </c>
      <c r="J47" s="82">
        <v>17589090</v>
      </c>
      <c r="K47" s="83">
        <v>2575056</v>
      </c>
      <c r="L47" s="83">
        <f t="shared" si="19"/>
        <v>20164146</v>
      </c>
      <c r="M47" s="42">
        <f t="shared" si="20"/>
        <v>0.1409182490613619</v>
      </c>
      <c r="N47" s="110">
        <v>17405667</v>
      </c>
      <c r="O47" s="111">
        <v>1978373</v>
      </c>
      <c r="P47" s="112">
        <f t="shared" si="21"/>
        <v>19384040</v>
      </c>
      <c r="Q47" s="42">
        <f t="shared" si="22"/>
        <v>0.13546643515353446</v>
      </c>
      <c r="R47" s="110">
        <v>15939037</v>
      </c>
      <c r="S47" s="112">
        <v>313572</v>
      </c>
      <c r="T47" s="112">
        <f t="shared" si="23"/>
        <v>16252609</v>
      </c>
      <c r="U47" s="42">
        <f t="shared" si="24"/>
        <v>0.11358225649422157</v>
      </c>
      <c r="V47" s="110">
        <v>0</v>
      </c>
      <c r="W47" s="112">
        <v>0</v>
      </c>
      <c r="X47" s="112">
        <f t="shared" si="25"/>
        <v>0</v>
      </c>
      <c r="Y47" s="42">
        <f t="shared" si="26"/>
        <v>0</v>
      </c>
      <c r="Z47" s="82">
        <f t="shared" si="27"/>
        <v>50933794</v>
      </c>
      <c r="AA47" s="83">
        <f t="shared" si="28"/>
        <v>4867001</v>
      </c>
      <c r="AB47" s="83">
        <f t="shared" si="29"/>
        <v>55800795</v>
      </c>
      <c r="AC47" s="42">
        <f t="shared" si="30"/>
        <v>0.3899669407091179</v>
      </c>
      <c r="AD47" s="82">
        <v>14746497</v>
      </c>
      <c r="AE47" s="83">
        <v>650417</v>
      </c>
      <c r="AF47" s="83">
        <f t="shared" si="31"/>
        <v>15396914</v>
      </c>
      <c r="AG47" s="42">
        <f t="shared" si="32"/>
        <v>0.46148808746922915</v>
      </c>
      <c r="AH47" s="42">
        <f t="shared" si="33"/>
        <v>0.055575747191937364</v>
      </c>
      <c r="AI47" s="14">
        <v>88074551</v>
      </c>
      <c r="AJ47" s="14">
        <v>110177260</v>
      </c>
      <c r="AK47" s="14">
        <v>50845493</v>
      </c>
      <c r="AL47" s="14"/>
    </row>
    <row r="48" spans="1:38" s="15" customFormat="1" ht="12.75">
      <c r="A48" s="31" t="s">
        <v>98</v>
      </c>
      <c r="B48" s="65" t="s">
        <v>334</v>
      </c>
      <c r="C48" s="41" t="s">
        <v>335</v>
      </c>
      <c r="D48" s="82">
        <v>261210640</v>
      </c>
      <c r="E48" s="83">
        <v>39003000</v>
      </c>
      <c r="F48" s="84">
        <f t="shared" si="17"/>
        <v>300213640</v>
      </c>
      <c r="G48" s="82">
        <v>254218180</v>
      </c>
      <c r="H48" s="83">
        <v>37730000</v>
      </c>
      <c r="I48" s="85">
        <f t="shared" si="18"/>
        <v>291948180</v>
      </c>
      <c r="J48" s="82">
        <v>58607791</v>
      </c>
      <c r="K48" s="83">
        <v>6399669</v>
      </c>
      <c r="L48" s="83">
        <f t="shared" si="19"/>
        <v>65007460</v>
      </c>
      <c r="M48" s="42">
        <f t="shared" si="20"/>
        <v>0.2165373298828128</v>
      </c>
      <c r="N48" s="110">
        <v>56767026</v>
      </c>
      <c r="O48" s="111">
        <v>2185079</v>
      </c>
      <c r="P48" s="112">
        <f t="shared" si="21"/>
        <v>58952105</v>
      </c>
      <c r="Q48" s="42">
        <f t="shared" si="22"/>
        <v>0.19636717705431372</v>
      </c>
      <c r="R48" s="110">
        <v>60631436</v>
      </c>
      <c r="S48" s="112">
        <v>4070862</v>
      </c>
      <c r="T48" s="112">
        <f t="shared" si="23"/>
        <v>64702298</v>
      </c>
      <c r="U48" s="42">
        <f t="shared" si="24"/>
        <v>0.22162254274029042</v>
      </c>
      <c r="V48" s="110">
        <v>0</v>
      </c>
      <c r="W48" s="112">
        <v>0</v>
      </c>
      <c r="X48" s="112">
        <f t="shared" si="25"/>
        <v>0</v>
      </c>
      <c r="Y48" s="42">
        <f t="shared" si="26"/>
        <v>0</v>
      </c>
      <c r="Z48" s="82">
        <f t="shared" si="27"/>
        <v>176006253</v>
      </c>
      <c r="AA48" s="83">
        <f t="shared" si="28"/>
        <v>12655610</v>
      </c>
      <c r="AB48" s="83">
        <f t="shared" si="29"/>
        <v>188661863</v>
      </c>
      <c r="AC48" s="42">
        <f t="shared" si="30"/>
        <v>0.6462169519261945</v>
      </c>
      <c r="AD48" s="82">
        <v>47803208</v>
      </c>
      <c r="AE48" s="83">
        <v>7191428</v>
      </c>
      <c r="AF48" s="83">
        <f t="shared" si="31"/>
        <v>54994636</v>
      </c>
      <c r="AG48" s="42">
        <f t="shared" si="32"/>
        <v>0.6724004917786569</v>
      </c>
      <c r="AH48" s="42">
        <f t="shared" si="33"/>
        <v>0.17652016098442758</v>
      </c>
      <c r="AI48" s="14">
        <v>325535090</v>
      </c>
      <c r="AJ48" s="14">
        <v>241889310</v>
      </c>
      <c r="AK48" s="14">
        <v>162646491</v>
      </c>
      <c r="AL48" s="14"/>
    </row>
    <row r="49" spans="1:38" s="15" customFormat="1" ht="12.75">
      <c r="A49" s="31" t="s">
        <v>98</v>
      </c>
      <c r="B49" s="65" t="s">
        <v>336</v>
      </c>
      <c r="C49" s="41" t="s">
        <v>337</v>
      </c>
      <c r="D49" s="82">
        <v>52618350</v>
      </c>
      <c r="E49" s="83">
        <v>38709500</v>
      </c>
      <c r="F49" s="84">
        <f t="shared" si="17"/>
        <v>91327850</v>
      </c>
      <c r="G49" s="82">
        <v>52618350</v>
      </c>
      <c r="H49" s="83">
        <v>38709500</v>
      </c>
      <c r="I49" s="85">
        <f t="shared" si="18"/>
        <v>91327850</v>
      </c>
      <c r="J49" s="82">
        <v>17459184</v>
      </c>
      <c r="K49" s="83">
        <v>6692466</v>
      </c>
      <c r="L49" s="83">
        <f t="shared" si="19"/>
        <v>24151650</v>
      </c>
      <c r="M49" s="42">
        <f t="shared" si="20"/>
        <v>0.26445000073909547</v>
      </c>
      <c r="N49" s="110">
        <v>17214764</v>
      </c>
      <c r="O49" s="111">
        <v>13270621</v>
      </c>
      <c r="P49" s="112">
        <f t="shared" si="21"/>
        <v>30485385</v>
      </c>
      <c r="Q49" s="42">
        <f t="shared" si="22"/>
        <v>0.33380162787145434</v>
      </c>
      <c r="R49" s="110">
        <v>15681701</v>
      </c>
      <c r="S49" s="112">
        <v>4187129</v>
      </c>
      <c r="T49" s="112">
        <f t="shared" si="23"/>
        <v>19868830</v>
      </c>
      <c r="U49" s="42">
        <f t="shared" si="24"/>
        <v>0.21755499554626545</v>
      </c>
      <c r="V49" s="110">
        <v>0</v>
      </c>
      <c r="W49" s="112">
        <v>0</v>
      </c>
      <c r="X49" s="112">
        <f t="shared" si="25"/>
        <v>0</v>
      </c>
      <c r="Y49" s="42">
        <f t="shared" si="26"/>
        <v>0</v>
      </c>
      <c r="Z49" s="82">
        <f t="shared" si="27"/>
        <v>50355649</v>
      </c>
      <c r="AA49" s="83">
        <f t="shared" si="28"/>
        <v>24150216</v>
      </c>
      <c r="AB49" s="83">
        <f t="shared" si="29"/>
        <v>74505865</v>
      </c>
      <c r="AC49" s="42">
        <f t="shared" si="30"/>
        <v>0.8158066241568153</v>
      </c>
      <c r="AD49" s="82">
        <v>12786149</v>
      </c>
      <c r="AE49" s="83">
        <v>1975535</v>
      </c>
      <c r="AF49" s="83">
        <f t="shared" si="31"/>
        <v>14761684</v>
      </c>
      <c r="AG49" s="42">
        <f t="shared" si="32"/>
        <v>0.5213743963886113</v>
      </c>
      <c r="AH49" s="42">
        <f t="shared" si="33"/>
        <v>0.345973128811049</v>
      </c>
      <c r="AI49" s="14">
        <v>78639759</v>
      </c>
      <c r="AJ49" s="14">
        <v>83767886</v>
      </c>
      <c r="AK49" s="14">
        <v>43674431</v>
      </c>
      <c r="AL49" s="14"/>
    </row>
    <row r="50" spans="1:38" s="15" customFormat="1" ht="12.75">
      <c r="A50" s="31" t="s">
        <v>98</v>
      </c>
      <c r="B50" s="65" t="s">
        <v>338</v>
      </c>
      <c r="C50" s="41" t="s">
        <v>339</v>
      </c>
      <c r="D50" s="82">
        <v>146782724</v>
      </c>
      <c r="E50" s="83">
        <v>29249400</v>
      </c>
      <c r="F50" s="84">
        <f t="shared" si="17"/>
        <v>176032124</v>
      </c>
      <c r="G50" s="82">
        <v>146782724</v>
      </c>
      <c r="H50" s="83">
        <v>29249400</v>
      </c>
      <c r="I50" s="85">
        <f t="shared" si="18"/>
        <v>176032124</v>
      </c>
      <c r="J50" s="82">
        <v>27566324</v>
      </c>
      <c r="K50" s="83">
        <v>8462240</v>
      </c>
      <c r="L50" s="83">
        <f t="shared" si="19"/>
        <v>36028564</v>
      </c>
      <c r="M50" s="42">
        <f t="shared" si="20"/>
        <v>0.20467039300167736</v>
      </c>
      <c r="N50" s="110">
        <v>29605894</v>
      </c>
      <c r="O50" s="111">
        <v>6565928</v>
      </c>
      <c r="P50" s="112">
        <f t="shared" si="21"/>
        <v>36171822</v>
      </c>
      <c r="Q50" s="42">
        <f t="shared" si="22"/>
        <v>0.20548421037060258</v>
      </c>
      <c r="R50" s="110">
        <v>30003817</v>
      </c>
      <c r="S50" s="112">
        <v>4357839</v>
      </c>
      <c r="T50" s="112">
        <f t="shared" si="23"/>
        <v>34361656</v>
      </c>
      <c r="U50" s="42">
        <f t="shared" si="24"/>
        <v>0.19520105318958714</v>
      </c>
      <c r="V50" s="110">
        <v>0</v>
      </c>
      <c r="W50" s="112">
        <v>0</v>
      </c>
      <c r="X50" s="112">
        <f t="shared" si="25"/>
        <v>0</v>
      </c>
      <c r="Y50" s="42">
        <f t="shared" si="26"/>
        <v>0</v>
      </c>
      <c r="Z50" s="82">
        <f t="shared" si="27"/>
        <v>87176035</v>
      </c>
      <c r="AA50" s="83">
        <f t="shared" si="28"/>
        <v>19386007</v>
      </c>
      <c r="AB50" s="83">
        <f t="shared" si="29"/>
        <v>106562042</v>
      </c>
      <c r="AC50" s="42">
        <f t="shared" si="30"/>
        <v>0.6053556565618671</v>
      </c>
      <c r="AD50" s="82">
        <v>25050867</v>
      </c>
      <c r="AE50" s="83">
        <v>6506918</v>
      </c>
      <c r="AF50" s="83">
        <f t="shared" si="31"/>
        <v>31557785</v>
      </c>
      <c r="AG50" s="42">
        <f t="shared" si="32"/>
        <v>0.6344204311742969</v>
      </c>
      <c r="AH50" s="42">
        <f t="shared" si="33"/>
        <v>0.08884878960928333</v>
      </c>
      <c r="AI50" s="14">
        <v>126605733</v>
      </c>
      <c r="AJ50" s="14">
        <v>139023825</v>
      </c>
      <c r="AK50" s="14">
        <v>88199555</v>
      </c>
      <c r="AL50" s="14"/>
    </row>
    <row r="51" spans="1:38" s="15" customFormat="1" ht="12.75">
      <c r="A51" s="31" t="s">
        <v>117</v>
      </c>
      <c r="B51" s="65" t="s">
        <v>340</v>
      </c>
      <c r="C51" s="41" t="s">
        <v>341</v>
      </c>
      <c r="D51" s="82">
        <v>305807280</v>
      </c>
      <c r="E51" s="83">
        <v>223812000</v>
      </c>
      <c r="F51" s="84">
        <f t="shared" si="17"/>
        <v>529619280</v>
      </c>
      <c r="G51" s="82">
        <v>305807280</v>
      </c>
      <c r="H51" s="83">
        <v>223812000</v>
      </c>
      <c r="I51" s="85">
        <f t="shared" si="18"/>
        <v>529619280</v>
      </c>
      <c r="J51" s="82">
        <v>46259168</v>
      </c>
      <c r="K51" s="83">
        <v>25072252</v>
      </c>
      <c r="L51" s="83">
        <f t="shared" si="19"/>
        <v>71331420</v>
      </c>
      <c r="M51" s="42">
        <f t="shared" si="20"/>
        <v>0.13468433399932117</v>
      </c>
      <c r="N51" s="110">
        <v>50720231</v>
      </c>
      <c r="O51" s="111">
        <v>40148453</v>
      </c>
      <c r="P51" s="112">
        <f t="shared" si="21"/>
        <v>90868684</v>
      </c>
      <c r="Q51" s="42">
        <f t="shared" si="22"/>
        <v>0.17157359528150107</v>
      </c>
      <c r="R51" s="110">
        <v>17421248</v>
      </c>
      <c r="S51" s="112">
        <v>7287320</v>
      </c>
      <c r="T51" s="112">
        <f t="shared" si="23"/>
        <v>24708568</v>
      </c>
      <c r="U51" s="42">
        <f t="shared" si="24"/>
        <v>0.04665345264621031</v>
      </c>
      <c r="V51" s="110">
        <v>0</v>
      </c>
      <c r="W51" s="112">
        <v>0</v>
      </c>
      <c r="X51" s="112">
        <f t="shared" si="25"/>
        <v>0</v>
      </c>
      <c r="Y51" s="42">
        <f t="shared" si="26"/>
        <v>0</v>
      </c>
      <c r="Z51" s="82">
        <f t="shared" si="27"/>
        <v>114400647</v>
      </c>
      <c r="AA51" s="83">
        <f t="shared" si="28"/>
        <v>72508025</v>
      </c>
      <c r="AB51" s="83">
        <f t="shared" si="29"/>
        <v>186908672</v>
      </c>
      <c r="AC51" s="42">
        <f t="shared" si="30"/>
        <v>0.3529113819270326</v>
      </c>
      <c r="AD51" s="82">
        <v>53234525</v>
      </c>
      <c r="AE51" s="83">
        <v>16032735</v>
      </c>
      <c r="AF51" s="83">
        <f t="shared" si="31"/>
        <v>69267260</v>
      </c>
      <c r="AG51" s="42">
        <f t="shared" si="32"/>
        <v>0.5035002931040736</v>
      </c>
      <c r="AH51" s="42">
        <f t="shared" si="33"/>
        <v>-0.6432864819541007</v>
      </c>
      <c r="AI51" s="14">
        <v>439432795</v>
      </c>
      <c r="AJ51" s="14">
        <v>454505795</v>
      </c>
      <c r="AK51" s="14">
        <v>228843801</v>
      </c>
      <c r="AL51" s="14"/>
    </row>
    <row r="52" spans="1:38" s="61" customFormat="1" ht="12.75">
      <c r="A52" s="66"/>
      <c r="B52" s="67" t="s">
        <v>342</v>
      </c>
      <c r="C52" s="34"/>
      <c r="D52" s="86">
        <f>SUM(D46:D51)</f>
        <v>937524618</v>
      </c>
      <c r="E52" s="87">
        <f>SUM(E46:E51)</f>
        <v>372169900</v>
      </c>
      <c r="F52" s="95">
        <f t="shared" si="17"/>
        <v>1309694518</v>
      </c>
      <c r="G52" s="86">
        <f>SUM(G46:G51)</f>
        <v>930532158</v>
      </c>
      <c r="H52" s="87">
        <f>SUM(H46:H51)</f>
        <v>370896900</v>
      </c>
      <c r="I52" s="88">
        <f t="shared" si="18"/>
        <v>1301429058</v>
      </c>
      <c r="J52" s="86">
        <f>SUM(J46:J51)</f>
        <v>185700809</v>
      </c>
      <c r="K52" s="87">
        <f>SUM(K46:K51)</f>
        <v>51903680</v>
      </c>
      <c r="L52" s="87">
        <f t="shared" si="19"/>
        <v>237604489</v>
      </c>
      <c r="M52" s="46">
        <f t="shared" si="20"/>
        <v>0.1814197782264826</v>
      </c>
      <c r="N52" s="116">
        <f>SUM(N46:N51)</f>
        <v>185112328</v>
      </c>
      <c r="O52" s="117">
        <f>SUM(O46:O51)</f>
        <v>64237454</v>
      </c>
      <c r="P52" s="118">
        <f t="shared" si="21"/>
        <v>249349782</v>
      </c>
      <c r="Q52" s="46">
        <f t="shared" si="22"/>
        <v>0.19038774200626227</v>
      </c>
      <c r="R52" s="116">
        <f>SUM(R46:R51)</f>
        <v>147041701</v>
      </c>
      <c r="S52" s="118">
        <f>SUM(S46:S51)</f>
        <v>20216722</v>
      </c>
      <c r="T52" s="118">
        <f t="shared" si="23"/>
        <v>167258423</v>
      </c>
      <c r="U52" s="46">
        <f t="shared" si="24"/>
        <v>0.12851904755917937</v>
      </c>
      <c r="V52" s="116">
        <f>SUM(V46:V51)</f>
        <v>0</v>
      </c>
      <c r="W52" s="118">
        <f>SUM(W46:W51)</f>
        <v>0</v>
      </c>
      <c r="X52" s="118">
        <f t="shared" si="25"/>
        <v>0</v>
      </c>
      <c r="Y52" s="46">
        <f t="shared" si="26"/>
        <v>0</v>
      </c>
      <c r="Z52" s="86">
        <f t="shared" si="27"/>
        <v>517854838</v>
      </c>
      <c r="AA52" s="87">
        <f t="shared" si="28"/>
        <v>136357856</v>
      </c>
      <c r="AB52" s="87">
        <f t="shared" si="29"/>
        <v>654212694</v>
      </c>
      <c r="AC52" s="46">
        <f t="shared" si="30"/>
        <v>0.5026879413660671</v>
      </c>
      <c r="AD52" s="86">
        <f>SUM(AD46:AD51)</f>
        <v>164466852</v>
      </c>
      <c r="AE52" s="87">
        <f>SUM(AE46:AE51)</f>
        <v>32929957</v>
      </c>
      <c r="AF52" s="87">
        <f t="shared" si="31"/>
        <v>197396809</v>
      </c>
      <c r="AG52" s="46">
        <f t="shared" si="32"/>
        <v>0.5564578872639773</v>
      </c>
      <c r="AH52" s="46">
        <f t="shared" si="33"/>
        <v>-0.15267919553856613</v>
      </c>
      <c r="AI52" s="68">
        <f>SUM(AI46:AI51)</f>
        <v>1119186657</v>
      </c>
      <c r="AJ52" s="68">
        <f>SUM(AJ46:AJ51)</f>
        <v>1090492790</v>
      </c>
      <c r="AK52" s="68">
        <f>SUM(AK46:AK51)</f>
        <v>606813314</v>
      </c>
      <c r="AL52" s="68"/>
    </row>
    <row r="53" spans="1:38" s="15" customFormat="1" ht="12.75">
      <c r="A53" s="31" t="s">
        <v>98</v>
      </c>
      <c r="B53" s="65" t="s">
        <v>343</v>
      </c>
      <c r="C53" s="41" t="s">
        <v>344</v>
      </c>
      <c r="D53" s="82">
        <v>31099760</v>
      </c>
      <c r="E53" s="83">
        <v>25388000</v>
      </c>
      <c r="F53" s="84">
        <f t="shared" si="17"/>
        <v>56487760</v>
      </c>
      <c r="G53" s="82">
        <v>31099760</v>
      </c>
      <c r="H53" s="83">
        <v>25388000</v>
      </c>
      <c r="I53" s="85">
        <f t="shared" si="18"/>
        <v>56487760</v>
      </c>
      <c r="J53" s="82">
        <v>4569643</v>
      </c>
      <c r="K53" s="83">
        <v>2337019</v>
      </c>
      <c r="L53" s="83">
        <f t="shared" si="19"/>
        <v>6906662</v>
      </c>
      <c r="M53" s="42">
        <f t="shared" si="20"/>
        <v>0.12226829316651962</v>
      </c>
      <c r="N53" s="110">
        <v>4616129</v>
      </c>
      <c r="O53" s="111">
        <v>2870126</v>
      </c>
      <c r="P53" s="112">
        <f t="shared" si="21"/>
        <v>7486255</v>
      </c>
      <c r="Q53" s="42">
        <f t="shared" si="22"/>
        <v>0.1325287991593223</v>
      </c>
      <c r="R53" s="110">
        <v>4489809</v>
      </c>
      <c r="S53" s="112">
        <v>1624280</v>
      </c>
      <c r="T53" s="112">
        <f t="shared" si="23"/>
        <v>6114089</v>
      </c>
      <c r="U53" s="42">
        <f t="shared" si="24"/>
        <v>0.10823741284837636</v>
      </c>
      <c r="V53" s="110">
        <v>0</v>
      </c>
      <c r="W53" s="112">
        <v>0</v>
      </c>
      <c r="X53" s="112">
        <f t="shared" si="25"/>
        <v>0</v>
      </c>
      <c r="Y53" s="42">
        <f t="shared" si="26"/>
        <v>0</v>
      </c>
      <c r="Z53" s="82">
        <f t="shared" si="27"/>
        <v>13675581</v>
      </c>
      <c r="AA53" s="83">
        <f t="shared" si="28"/>
        <v>6831425</v>
      </c>
      <c r="AB53" s="83">
        <f t="shared" si="29"/>
        <v>20507006</v>
      </c>
      <c r="AC53" s="42">
        <f t="shared" si="30"/>
        <v>0.36303450517421826</v>
      </c>
      <c r="AD53" s="82">
        <v>5206455</v>
      </c>
      <c r="AE53" s="83">
        <v>5279191</v>
      </c>
      <c r="AF53" s="83">
        <f t="shared" si="31"/>
        <v>10485646</v>
      </c>
      <c r="AG53" s="42">
        <f t="shared" si="32"/>
        <v>0.5446412962768902</v>
      </c>
      <c r="AH53" s="42">
        <f t="shared" si="33"/>
        <v>-0.41690869594491364</v>
      </c>
      <c r="AI53" s="14">
        <v>48939752</v>
      </c>
      <c r="AJ53" s="14">
        <v>57723223</v>
      </c>
      <c r="AK53" s="14">
        <v>31438451</v>
      </c>
      <c r="AL53" s="14"/>
    </row>
    <row r="54" spans="1:38" s="15" customFormat="1" ht="12.75">
      <c r="A54" s="31" t="s">
        <v>98</v>
      </c>
      <c r="B54" s="65" t="s">
        <v>345</v>
      </c>
      <c r="C54" s="41" t="s">
        <v>346</v>
      </c>
      <c r="D54" s="82">
        <v>83830000</v>
      </c>
      <c r="E54" s="83">
        <v>33294088</v>
      </c>
      <c r="F54" s="84">
        <f t="shared" si="17"/>
        <v>117124088</v>
      </c>
      <c r="G54" s="82">
        <v>83830000</v>
      </c>
      <c r="H54" s="83">
        <v>33294088</v>
      </c>
      <c r="I54" s="85">
        <f t="shared" si="18"/>
        <v>117124088</v>
      </c>
      <c r="J54" s="82">
        <v>10696988</v>
      </c>
      <c r="K54" s="83">
        <v>9096180</v>
      </c>
      <c r="L54" s="83">
        <f t="shared" si="19"/>
        <v>19793168</v>
      </c>
      <c r="M54" s="42">
        <f t="shared" si="20"/>
        <v>0.16899314511631458</v>
      </c>
      <c r="N54" s="110">
        <v>10314269</v>
      </c>
      <c r="O54" s="111">
        <v>13283502</v>
      </c>
      <c r="P54" s="112">
        <f t="shared" si="21"/>
        <v>23597771</v>
      </c>
      <c r="Q54" s="42">
        <f t="shared" si="22"/>
        <v>0.2014766680616544</v>
      </c>
      <c r="R54" s="110">
        <v>15691130</v>
      </c>
      <c r="S54" s="112">
        <v>10589616</v>
      </c>
      <c r="T54" s="112">
        <f t="shared" si="23"/>
        <v>26280746</v>
      </c>
      <c r="U54" s="42">
        <f t="shared" si="24"/>
        <v>0.22438378346220292</v>
      </c>
      <c r="V54" s="110">
        <v>0</v>
      </c>
      <c r="W54" s="112">
        <v>0</v>
      </c>
      <c r="X54" s="112">
        <f t="shared" si="25"/>
        <v>0</v>
      </c>
      <c r="Y54" s="42">
        <f t="shared" si="26"/>
        <v>0</v>
      </c>
      <c r="Z54" s="82">
        <f t="shared" si="27"/>
        <v>36702387</v>
      </c>
      <c r="AA54" s="83">
        <f t="shared" si="28"/>
        <v>32969298</v>
      </c>
      <c r="AB54" s="83">
        <f t="shared" si="29"/>
        <v>69671685</v>
      </c>
      <c r="AC54" s="42">
        <f t="shared" si="30"/>
        <v>0.5948535966401719</v>
      </c>
      <c r="AD54" s="82">
        <v>6245591</v>
      </c>
      <c r="AE54" s="83">
        <v>2872111</v>
      </c>
      <c r="AF54" s="83">
        <f t="shared" si="31"/>
        <v>9117702</v>
      </c>
      <c r="AG54" s="42">
        <f t="shared" si="32"/>
        <v>0.6069557722215185</v>
      </c>
      <c r="AH54" s="42">
        <f t="shared" si="33"/>
        <v>1.8823870312936308</v>
      </c>
      <c r="AI54" s="14">
        <v>69342513</v>
      </c>
      <c r="AJ54" s="14">
        <v>65885855</v>
      </c>
      <c r="AK54" s="14">
        <v>39989800</v>
      </c>
      <c r="AL54" s="14"/>
    </row>
    <row r="55" spans="1:38" s="15" customFormat="1" ht="12.75">
      <c r="A55" s="31" t="s">
        <v>98</v>
      </c>
      <c r="B55" s="65" t="s">
        <v>347</v>
      </c>
      <c r="C55" s="41" t="s">
        <v>348</v>
      </c>
      <c r="D55" s="82">
        <v>19154210</v>
      </c>
      <c r="E55" s="83">
        <v>9464000</v>
      </c>
      <c r="F55" s="85">
        <f t="shared" si="17"/>
        <v>28618210</v>
      </c>
      <c r="G55" s="82">
        <v>19154210</v>
      </c>
      <c r="H55" s="83">
        <v>9464000</v>
      </c>
      <c r="I55" s="85">
        <f t="shared" si="18"/>
        <v>28618210</v>
      </c>
      <c r="J55" s="82">
        <v>1581491</v>
      </c>
      <c r="K55" s="83">
        <v>761860</v>
      </c>
      <c r="L55" s="83">
        <f t="shared" si="19"/>
        <v>2343351</v>
      </c>
      <c r="M55" s="42">
        <f t="shared" si="20"/>
        <v>0.08188321352034247</v>
      </c>
      <c r="N55" s="110">
        <v>2445759</v>
      </c>
      <c r="O55" s="111">
        <v>2106963</v>
      </c>
      <c r="P55" s="112">
        <f t="shared" si="21"/>
        <v>4552722</v>
      </c>
      <c r="Q55" s="42">
        <f t="shared" si="22"/>
        <v>0.1590847925149756</v>
      </c>
      <c r="R55" s="110">
        <v>4619705</v>
      </c>
      <c r="S55" s="112">
        <v>4849137</v>
      </c>
      <c r="T55" s="112">
        <f t="shared" si="23"/>
        <v>9468842</v>
      </c>
      <c r="U55" s="42">
        <f t="shared" si="24"/>
        <v>0.3308677237325465</v>
      </c>
      <c r="V55" s="110">
        <v>0</v>
      </c>
      <c r="W55" s="112">
        <v>0</v>
      </c>
      <c r="X55" s="112">
        <f t="shared" si="25"/>
        <v>0</v>
      </c>
      <c r="Y55" s="42">
        <f t="shared" si="26"/>
        <v>0</v>
      </c>
      <c r="Z55" s="82">
        <f t="shared" si="27"/>
        <v>8646955</v>
      </c>
      <c r="AA55" s="83">
        <f t="shared" si="28"/>
        <v>7717960</v>
      </c>
      <c r="AB55" s="83">
        <f t="shared" si="29"/>
        <v>16364915</v>
      </c>
      <c r="AC55" s="42">
        <f t="shared" si="30"/>
        <v>0.5718357297678646</v>
      </c>
      <c r="AD55" s="82">
        <v>4915073</v>
      </c>
      <c r="AE55" s="83">
        <v>3377605</v>
      </c>
      <c r="AF55" s="83">
        <f t="shared" si="31"/>
        <v>8292678</v>
      </c>
      <c r="AG55" s="42">
        <f t="shared" si="32"/>
        <v>0.6382263282342222</v>
      </c>
      <c r="AH55" s="42">
        <f t="shared" si="33"/>
        <v>0.14183162544114225</v>
      </c>
      <c r="AI55" s="14">
        <v>26132000</v>
      </c>
      <c r="AJ55" s="14">
        <v>27109300</v>
      </c>
      <c r="AK55" s="14">
        <v>17301869</v>
      </c>
      <c r="AL55" s="14"/>
    </row>
    <row r="56" spans="1:38" s="15" customFormat="1" ht="12.75">
      <c r="A56" s="31" t="s">
        <v>98</v>
      </c>
      <c r="B56" s="65" t="s">
        <v>349</v>
      </c>
      <c r="C56" s="41" t="s">
        <v>350</v>
      </c>
      <c r="D56" s="82">
        <v>56034000</v>
      </c>
      <c r="E56" s="83">
        <v>4535000</v>
      </c>
      <c r="F56" s="84">
        <f t="shared" si="17"/>
        <v>60569000</v>
      </c>
      <c r="G56" s="82">
        <v>56034000</v>
      </c>
      <c r="H56" s="83">
        <v>4535000</v>
      </c>
      <c r="I56" s="84">
        <f t="shared" si="18"/>
        <v>60569000</v>
      </c>
      <c r="J56" s="82">
        <v>12683505</v>
      </c>
      <c r="K56" s="96">
        <v>3330852</v>
      </c>
      <c r="L56" s="83">
        <f t="shared" si="19"/>
        <v>16014357</v>
      </c>
      <c r="M56" s="42">
        <f t="shared" si="20"/>
        <v>0.264398570225693</v>
      </c>
      <c r="N56" s="110">
        <v>12848662</v>
      </c>
      <c r="O56" s="111">
        <v>8368187</v>
      </c>
      <c r="P56" s="112">
        <f t="shared" si="21"/>
        <v>21216849</v>
      </c>
      <c r="Q56" s="42">
        <f t="shared" si="22"/>
        <v>0.3502922121877528</v>
      </c>
      <c r="R56" s="110">
        <v>7278515</v>
      </c>
      <c r="S56" s="112">
        <v>1885077</v>
      </c>
      <c r="T56" s="112">
        <f t="shared" si="23"/>
        <v>9163592</v>
      </c>
      <c r="U56" s="42">
        <f t="shared" si="24"/>
        <v>0.1512917829252588</v>
      </c>
      <c r="V56" s="110">
        <v>0</v>
      </c>
      <c r="W56" s="112">
        <v>0</v>
      </c>
      <c r="X56" s="112">
        <f t="shared" si="25"/>
        <v>0</v>
      </c>
      <c r="Y56" s="42">
        <f t="shared" si="26"/>
        <v>0</v>
      </c>
      <c r="Z56" s="82">
        <f t="shared" si="27"/>
        <v>32810682</v>
      </c>
      <c r="AA56" s="83">
        <f t="shared" si="28"/>
        <v>13584116</v>
      </c>
      <c r="AB56" s="83">
        <f t="shared" si="29"/>
        <v>46394798</v>
      </c>
      <c r="AC56" s="42">
        <f t="shared" si="30"/>
        <v>0.7659825653387046</v>
      </c>
      <c r="AD56" s="82">
        <v>9165380</v>
      </c>
      <c r="AE56" s="83">
        <v>5364056</v>
      </c>
      <c r="AF56" s="83">
        <f t="shared" si="31"/>
        <v>14529436</v>
      </c>
      <c r="AG56" s="42">
        <f t="shared" si="32"/>
        <v>0.46414669522165586</v>
      </c>
      <c r="AH56" s="42">
        <f t="shared" si="33"/>
        <v>-0.36930848520204085</v>
      </c>
      <c r="AI56" s="14">
        <v>71671896</v>
      </c>
      <c r="AJ56" s="14">
        <v>91294262</v>
      </c>
      <c r="AK56" s="14">
        <v>42373930</v>
      </c>
      <c r="AL56" s="14"/>
    </row>
    <row r="57" spans="1:38" s="15" customFormat="1" ht="12.75">
      <c r="A57" s="31" t="s">
        <v>98</v>
      </c>
      <c r="B57" s="65" t="s">
        <v>351</v>
      </c>
      <c r="C57" s="41" t="s">
        <v>352</v>
      </c>
      <c r="D57" s="82">
        <v>48327398</v>
      </c>
      <c r="E57" s="83">
        <v>21336000</v>
      </c>
      <c r="F57" s="84">
        <f t="shared" si="17"/>
        <v>69663398</v>
      </c>
      <c r="G57" s="82">
        <v>48327398</v>
      </c>
      <c r="H57" s="83">
        <v>21336000</v>
      </c>
      <c r="I57" s="84">
        <f t="shared" si="18"/>
        <v>69663398</v>
      </c>
      <c r="J57" s="82">
        <v>13068584</v>
      </c>
      <c r="K57" s="96">
        <v>632992</v>
      </c>
      <c r="L57" s="83">
        <f t="shared" si="19"/>
        <v>13701576</v>
      </c>
      <c r="M57" s="42">
        <f t="shared" si="20"/>
        <v>0.19668256779550145</v>
      </c>
      <c r="N57" s="110">
        <v>12371600</v>
      </c>
      <c r="O57" s="111">
        <v>3024280</v>
      </c>
      <c r="P57" s="112">
        <f t="shared" si="21"/>
        <v>15395880</v>
      </c>
      <c r="Q57" s="42">
        <f t="shared" si="22"/>
        <v>0.22100386202809114</v>
      </c>
      <c r="R57" s="110">
        <v>21966130</v>
      </c>
      <c r="S57" s="112">
        <v>2538729</v>
      </c>
      <c r="T57" s="112">
        <f t="shared" si="23"/>
        <v>24504859</v>
      </c>
      <c r="U57" s="42">
        <f t="shared" si="24"/>
        <v>0.351760891709589</v>
      </c>
      <c r="V57" s="110">
        <v>0</v>
      </c>
      <c r="W57" s="112">
        <v>0</v>
      </c>
      <c r="X57" s="112">
        <f t="shared" si="25"/>
        <v>0</v>
      </c>
      <c r="Y57" s="42">
        <f t="shared" si="26"/>
        <v>0</v>
      </c>
      <c r="Z57" s="82">
        <f t="shared" si="27"/>
        <v>47406314</v>
      </c>
      <c r="AA57" s="83">
        <f t="shared" si="28"/>
        <v>6196001</v>
      </c>
      <c r="AB57" s="83">
        <f t="shared" si="29"/>
        <v>53602315</v>
      </c>
      <c r="AC57" s="42">
        <f t="shared" si="30"/>
        <v>0.7694473215331816</v>
      </c>
      <c r="AD57" s="82">
        <v>6208044</v>
      </c>
      <c r="AE57" s="83">
        <v>2584581</v>
      </c>
      <c r="AF57" s="83">
        <f t="shared" si="31"/>
        <v>8792625</v>
      </c>
      <c r="AG57" s="42">
        <f t="shared" si="32"/>
        <v>0.5764847069026736</v>
      </c>
      <c r="AH57" s="42">
        <f t="shared" si="33"/>
        <v>1.7869787463925735</v>
      </c>
      <c r="AI57" s="14">
        <v>55912530</v>
      </c>
      <c r="AJ57" s="14">
        <v>47449904</v>
      </c>
      <c r="AK57" s="14">
        <v>27354144</v>
      </c>
      <c r="AL57" s="14"/>
    </row>
    <row r="58" spans="1:38" s="15" customFormat="1" ht="12.75">
      <c r="A58" s="31" t="s">
        <v>117</v>
      </c>
      <c r="B58" s="65" t="s">
        <v>353</v>
      </c>
      <c r="C58" s="41" t="s">
        <v>354</v>
      </c>
      <c r="D58" s="82">
        <v>173659626</v>
      </c>
      <c r="E58" s="83">
        <v>188847500</v>
      </c>
      <c r="F58" s="84">
        <f t="shared" si="17"/>
        <v>362507126</v>
      </c>
      <c r="G58" s="82">
        <v>169135595</v>
      </c>
      <c r="H58" s="83">
        <v>157004565</v>
      </c>
      <c r="I58" s="84">
        <f t="shared" si="18"/>
        <v>326140160</v>
      </c>
      <c r="J58" s="82">
        <v>20152685</v>
      </c>
      <c r="K58" s="96">
        <v>9523576</v>
      </c>
      <c r="L58" s="83">
        <f t="shared" si="19"/>
        <v>29676261</v>
      </c>
      <c r="M58" s="42">
        <f t="shared" si="20"/>
        <v>0.08186393831055337</v>
      </c>
      <c r="N58" s="110">
        <v>27296747</v>
      </c>
      <c r="O58" s="111">
        <v>9398526</v>
      </c>
      <c r="P58" s="112">
        <f t="shared" si="21"/>
        <v>36695273</v>
      </c>
      <c r="Q58" s="42">
        <f t="shared" si="22"/>
        <v>0.10122634940974926</v>
      </c>
      <c r="R58" s="110">
        <v>32166072</v>
      </c>
      <c r="S58" s="112">
        <v>12134972</v>
      </c>
      <c r="T58" s="112">
        <f t="shared" si="23"/>
        <v>44301044</v>
      </c>
      <c r="U58" s="42">
        <f t="shared" si="24"/>
        <v>0.13583437255933153</v>
      </c>
      <c r="V58" s="110">
        <v>0</v>
      </c>
      <c r="W58" s="112">
        <v>0</v>
      </c>
      <c r="X58" s="112">
        <f t="shared" si="25"/>
        <v>0</v>
      </c>
      <c r="Y58" s="42">
        <f t="shared" si="26"/>
        <v>0</v>
      </c>
      <c r="Z58" s="82">
        <f t="shared" si="27"/>
        <v>79615504</v>
      </c>
      <c r="AA58" s="83">
        <f t="shared" si="28"/>
        <v>31057074</v>
      </c>
      <c r="AB58" s="83">
        <f t="shared" si="29"/>
        <v>110672578</v>
      </c>
      <c r="AC58" s="42">
        <f t="shared" si="30"/>
        <v>0.33934053996907343</v>
      </c>
      <c r="AD58" s="82">
        <v>46738984</v>
      </c>
      <c r="AE58" s="83">
        <v>22196723</v>
      </c>
      <c r="AF58" s="83">
        <f t="shared" si="31"/>
        <v>68935707</v>
      </c>
      <c r="AG58" s="42">
        <f t="shared" si="32"/>
        <v>0.5791026274987131</v>
      </c>
      <c r="AH58" s="42">
        <f t="shared" si="33"/>
        <v>-0.3573570805620373</v>
      </c>
      <c r="AI58" s="14">
        <v>285737139</v>
      </c>
      <c r="AJ58" s="14">
        <v>323788170</v>
      </c>
      <c r="AK58" s="14">
        <v>187506580</v>
      </c>
      <c r="AL58" s="14"/>
    </row>
    <row r="59" spans="1:38" s="61" customFormat="1" ht="12.75">
      <c r="A59" s="66"/>
      <c r="B59" s="67" t="s">
        <v>355</v>
      </c>
      <c r="C59" s="34"/>
      <c r="D59" s="86">
        <f>SUM(D53:D58)</f>
        <v>412104994</v>
      </c>
      <c r="E59" s="87">
        <f>SUM(E53:E58)</f>
        <v>282864588</v>
      </c>
      <c r="F59" s="88">
        <f t="shared" si="17"/>
        <v>694969582</v>
      </c>
      <c r="G59" s="86">
        <f>SUM(G53:G58)</f>
        <v>407580963</v>
      </c>
      <c r="H59" s="87">
        <f>SUM(H53:H58)</f>
        <v>251021653</v>
      </c>
      <c r="I59" s="95">
        <f t="shared" si="18"/>
        <v>658602616</v>
      </c>
      <c r="J59" s="86">
        <f>SUM(J53:J58)</f>
        <v>62752896</v>
      </c>
      <c r="K59" s="97">
        <f>SUM(K53:K58)</f>
        <v>25682479</v>
      </c>
      <c r="L59" s="87">
        <f t="shared" si="19"/>
        <v>88435375</v>
      </c>
      <c r="M59" s="46">
        <f t="shared" si="20"/>
        <v>0.12725071325495796</v>
      </c>
      <c r="N59" s="116">
        <f>SUM(N53:N58)</f>
        <v>69893166</v>
      </c>
      <c r="O59" s="117">
        <f>SUM(O53:O58)</f>
        <v>39051584</v>
      </c>
      <c r="P59" s="118">
        <f t="shared" si="21"/>
        <v>108944750</v>
      </c>
      <c r="Q59" s="46">
        <f t="shared" si="22"/>
        <v>0.15676189695450585</v>
      </c>
      <c r="R59" s="116">
        <f>SUM(R53:R58)</f>
        <v>86211361</v>
      </c>
      <c r="S59" s="118">
        <f>SUM(S53:S58)</f>
        <v>33621811</v>
      </c>
      <c r="T59" s="118">
        <f t="shared" si="23"/>
        <v>119833172</v>
      </c>
      <c r="U59" s="46">
        <f t="shared" si="24"/>
        <v>0.18195064685257795</v>
      </c>
      <c r="V59" s="116">
        <f>SUM(V53:V58)</f>
        <v>0</v>
      </c>
      <c r="W59" s="118">
        <f>SUM(W53:W58)</f>
        <v>0</v>
      </c>
      <c r="X59" s="118">
        <f t="shared" si="25"/>
        <v>0</v>
      </c>
      <c r="Y59" s="46">
        <f t="shared" si="26"/>
        <v>0</v>
      </c>
      <c r="Z59" s="86">
        <f t="shared" si="27"/>
        <v>218857423</v>
      </c>
      <c r="AA59" s="87">
        <f t="shared" si="28"/>
        <v>98355874</v>
      </c>
      <c r="AB59" s="87">
        <f t="shared" si="29"/>
        <v>317213297</v>
      </c>
      <c r="AC59" s="46">
        <f t="shared" si="30"/>
        <v>0.4816459717797416</v>
      </c>
      <c r="AD59" s="86">
        <f>SUM(AD53:AD58)</f>
        <v>78479527</v>
      </c>
      <c r="AE59" s="87">
        <f>SUM(AE53:AE58)</f>
        <v>41674267</v>
      </c>
      <c r="AF59" s="87">
        <f t="shared" si="31"/>
        <v>120153794</v>
      </c>
      <c r="AG59" s="46">
        <f t="shared" si="32"/>
        <v>0.5641489950226132</v>
      </c>
      <c r="AH59" s="46">
        <f t="shared" si="33"/>
        <v>-0.0026684300955157614</v>
      </c>
      <c r="AI59" s="68">
        <f>SUM(AI53:AI58)</f>
        <v>557735830</v>
      </c>
      <c r="AJ59" s="68">
        <f>SUM(AJ53:AJ58)</f>
        <v>613250714</v>
      </c>
      <c r="AK59" s="68">
        <f>SUM(AK53:AK58)</f>
        <v>345964774</v>
      </c>
      <c r="AL59" s="68"/>
    </row>
    <row r="60" spans="1:38" s="15" customFormat="1" ht="12.75">
      <c r="A60" s="31" t="s">
        <v>98</v>
      </c>
      <c r="B60" s="65" t="s">
        <v>356</v>
      </c>
      <c r="C60" s="41" t="s">
        <v>357</v>
      </c>
      <c r="D60" s="82">
        <v>37460134</v>
      </c>
      <c r="E60" s="83">
        <v>15135000</v>
      </c>
      <c r="F60" s="84">
        <f t="shared" si="17"/>
        <v>52595134</v>
      </c>
      <c r="G60" s="82">
        <v>38575131</v>
      </c>
      <c r="H60" s="83">
        <v>14135000</v>
      </c>
      <c r="I60" s="84">
        <f t="shared" si="18"/>
        <v>52710131</v>
      </c>
      <c r="J60" s="82">
        <v>29222902</v>
      </c>
      <c r="K60" s="96">
        <v>1999279</v>
      </c>
      <c r="L60" s="83">
        <f t="shared" si="19"/>
        <v>31222181</v>
      </c>
      <c r="M60" s="42">
        <f t="shared" si="20"/>
        <v>0.5936325022006789</v>
      </c>
      <c r="N60" s="110">
        <v>24905464</v>
      </c>
      <c r="O60" s="111">
        <v>2539068</v>
      </c>
      <c r="P60" s="112">
        <f t="shared" si="21"/>
        <v>27444532</v>
      </c>
      <c r="Q60" s="42">
        <f t="shared" si="22"/>
        <v>0.5218074356460428</v>
      </c>
      <c r="R60" s="110">
        <v>16781575</v>
      </c>
      <c r="S60" s="112">
        <v>3317746</v>
      </c>
      <c r="T60" s="112">
        <f t="shared" si="23"/>
        <v>20099321</v>
      </c>
      <c r="U60" s="42">
        <f t="shared" si="24"/>
        <v>0.38131798610024326</v>
      </c>
      <c r="V60" s="110">
        <v>0</v>
      </c>
      <c r="W60" s="112">
        <v>0</v>
      </c>
      <c r="X60" s="112">
        <f t="shared" si="25"/>
        <v>0</v>
      </c>
      <c r="Y60" s="42">
        <f t="shared" si="26"/>
        <v>0</v>
      </c>
      <c r="Z60" s="82">
        <f t="shared" si="27"/>
        <v>70909941</v>
      </c>
      <c r="AA60" s="83">
        <f t="shared" si="28"/>
        <v>7856093</v>
      </c>
      <c r="AB60" s="83">
        <f t="shared" si="29"/>
        <v>78766034</v>
      </c>
      <c r="AC60" s="42">
        <f t="shared" si="30"/>
        <v>1.4943243832954998</v>
      </c>
      <c r="AD60" s="82">
        <v>10466577</v>
      </c>
      <c r="AE60" s="83">
        <v>6582</v>
      </c>
      <c r="AF60" s="83">
        <f t="shared" si="31"/>
        <v>10473159</v>
      </c>
      <c r="AG60" s="42">
        <f t="shared" si="32"/>
        <v>0.4649756179598367</v>
      </c>
      <c r="AH60" s="42">
        <f t="shared" si="33"/>
        <v>0.9191268842571758</v>
      </c>
      <c r="AI60" s="14">
        <v>52027087</v>
      </c>
      <c r="AJ60" s="14">
        <v>51755103</v>
      </c>
      <c r="AK60" s="14">
        <v>24064861</v>
      </c>
      <c r="AL60" s="14"/>
    </row>
    <row r="61" spans="1:38" s="15" customFormat="1" ht="12.75">
      <c r="A61" s="31" t="s">
        <v>98</v>
      </c>
      <c r="B61" s="65" t="s">
        <v>94</v>
      </c>
      <c r="C61" s="41" t="s">
        <v>95</v>
      </c>
      <c r="D61" s="82">
        <v>1614488900</v>
      </c>
      <c r="E61" s="83">
        <v>234827400</v>
      </c>
      <c r="F61" s="84">
        <f t="shared" si="17"/>
        <v>1849316300</v>
      </c>
      <c r="G61" s="82">
        <v>1719174102</v>
      </c>
      <c r="H61" s="83">
        <v>169441400</v>
      </c>
      <c r="I61" s="84">
        <f t="shared" si="18"/>
        <v>1888615502</v>
      </c>
      <c r="J61" s="82">
        <v>391807161</v>
      </c>
      <c r="K61" s="96">
        <v>6669937</v>
      </c>
      <c r="L61" s="83">
        <f t="shared" si="19"/>
        <v>398477098</v>
      </c>
      <c r="M61" s="42">
        <f t="shared" si="20"/>
        <v>0.21547265765191168</v>
      </c>
      <c r="N61" s="110">
        <v>381777025</v>
      </c>
      <c r="O61" s="111">
        <v>21294156</v>
      </c>
      <c r="P61" s="112">
        <f t="shared" si="21"/>
        <v>403071181</v>
      </c>
      <c r="Q61" s="42">
        <f t="shared" si="22"/>
        <v>0.2179568638420588</v>
      </c>
      <c r="R61" s="110">
        <v>479441319</v>
      </c>
      <c r="S61" s="112">
        <v>8165080</v>
      </c>
      <c r="T61" s="112">
        <f t="shared" si="23"/>
        <v>487606399</v>
      </c>
      <c r="U61" s="42">
        <f t="shared" si="24"/>
        <v>0.25818193194095684</v>
      </c>
      <c r="V61" s="110">
        <v>0</v>
      </c>
      <c r="W61" s="112">
        <v>0</v>
      </c>
      <c r="X61" s="112">
        <f t="shared" si="25"/>
        <v>0</v>
      </c>
      <c r="Y61" s="42">
        <f t="shared" si="26"/>
        <v>0</v>
      </c>
      <c r="Z61" s="82">
        <f t="shared" si="27"/>
        <v>1253025505</v>
      </c>
      <c r="AA61" s="83">
        <f t="shared" si="28"/>
        <v>36129173</v>
      </c>
      <c r="AB61" s="83">
        <f t="shared" si="29"/>
        <v>1289154678</v>
      </c>
      <c r="AC61" s="42">
        <f t="shared" si="30"/>
        <v>0.6825924475547379</v>
      </c>
      <c r="AD61" s="82">
        <v>306457824</v>
      </c>
      <c r="AE61" s="83">
        <v>38086968</v>
      </c>
      <c r="AF61" s="83">
        <f t="shared" si="31"/>
        <v>344544792</v>
      </c>
      <c r="AG61" s="42">
        <f t="shared" si="32"/>
        <v>0.7100290139833876</v>
      </c>
      <c r="AH61" s="42">
        <f t="shared" si="33"/>
        <v>0.4152191828805818</v>
      </c>
      <c r="AI61" s="14">
        <v>2002708400</v>
      </c>
      <c r="AJ61" s="14">
        <v>1729077298</v>
      </c>
      <c r="AK61" s="14">
        <v>1227695049</v>
      </c>
      <c r="AL61" s="14"/>
    </row>
    <row r="62" spans="1:38" s="15" customFormat="1" ht="12.75">
      <c r="A62" s="31" t="s">
        <v>98</v>
      </c>
      <c r="B62" s="65" t="s">
        <v>358</v>
      </c>
      <c r="C62" s="41" t="s">
        <v>359</v>
      </c>
      <c r="D62" s="82">
        <v>16956342</v>
      </c>
      <c r="E62" s="83">
        <v>5831639</v>
      </c>
      <c r="F62" s="84">
        <f t="shared" si="17"/>
        <v>22787981</v>
      </c>
      <c r="G62" s="82">
        <v>16956342</v>
      </c>
      <c r="H62" s="83">
        <v>5831639</v>
      </c>
      <c r="I62" s="84">
        <f t="shared" si="18"/>
        <v>22787981</v>
      </c>
      <c r="J62" s="82">
        <v>8159696</v>
      </c>
      <c r="K62" s="96">
        <v>2832071</v>
      </c>
      <c r="L62" s="83">
        <f t="shared" si="19"/>
        <v>10991767</v>
      </c>
      <c r="M62" s="42">
        <f t="shared" si="20"/>
        <v>0.48234931387734614</v>
      </c>
      <c r="N62" s="110">
        <v>5350250</v>
      </c>
      <c r="O62" s="111">
        <v>2317994</v>
      </c>
      <c r="P62" s="112">
        <f t="shared" si="21"/>
        <v>7668244</v>
      </c>
      <c r="Q62" s="42">
        <f t="shared" si="22"/>
        <v>0.33650387895268125</v>
      </c>
      <c r="R62" s="110">
        <v>2557447</v>
      </c>
      <c r="S62" s="112">
        <v>402003</v>
      </c>
      <c r="T62" s="112">
        <f t="shared" si="23"/>
        <v>2959450</v>
      </c>
      <c r="U62" s="42">
        <f t="shared" si="24"/>
        <v>0.12986889887261183</v>
      </c>
      <c r="V62" s="110">
        <v>0</v>
      </c>
      <c r="W62" s="112">
        <v>0</v>
      </c>
      <c r="X62" s="112">
        <f t="shared" si="25"/>
        <v>0</v>
      </c>
      <c r="Y62" s="42">
        <f t="shared" si="26"/>
        <v>0</v>
      </c>
      <c r="Z62" s="82">
        <f t="shared" si="27"/>
        <v>16067393</v>
      </c>
      <c r="AA62" s="83">
        <f t="shared" si="28"/>
        <v>5552068</v>
      </c>
      <c r="AB62" s="83">
        <f t="shared" si="29"/>
        <v>21619461</v>
      </c>
      <c r="AC62" s="42">
        <f t="shared" si="30"/>
        <v>0.9487220917026392</v>
      </c>
      <c r="AD62" s="82">
        <v>3600639</v>
      </c>
      <c r="AE62" s="83">
        <v>1485127</v>
      </c>
      <c r="AF62" s="83">
        <f t="shared" si="31"/>
        <v>5085766</v>
      </c>
      <c r="AG62" s="42">
        <f t="shared" si="32"/>
        <v>0.5839027449946874</v>
      </c>
      <c r="AH62" s="42">
        <f t="shared" si="33"/>
        <v>-0.41809159131584106</v>
      </c>
      <c r="AI62" s="14">
        <v>19086123</v>
      </c>
      <c r="AJ62" s="14">
        <v>27380308</v>
      </c>
      <c r="AK62" s="14">
        <v>15987437</v>
      </c>
      <c r="AL62" s="14"/>
    </row>
    <row r="63" spans="1:38" s="15" customFormat="1" ht="12.75">
      <c r="A63" s="31" t="s">
        <v>98</v>
      </c>
      <c r="B63" s="65" t="s">
        <v>360</v>
      </c>
      <c r="C63" s="41" t="s">
        <v>361</v>
      </c>
      <c r="D63" s="82">
        <v>153743380</v>
      </c>
      <c r="E63" s="83">
        <v>52641707</v>
      </c>
      <c r="F63" s="84">
        <f t="shared" si="17"/>
        <v>206385087</v>
      </c>
      <c r="G63" s="82">
        <v>157651793</v>
      </c>
      <c r="H63" s="83">
        <v>35434366</v>
      </c>
      <c r="I63" s="84">
        <f t="shared" si="18"/>
        <v>193086159</v>
      </c>
      <c r="J63" s="82">
        <v>37583018</v>
      </c>
      <c r="K63" s="96">
        <v>6308947</v>
      </c>
      <c r="L63" s="83">
        <f t="shared" si="19"/>
        <v>43891965</v>
      </c>
      <c r="M63" s="42">
        <f t="shared" si="20"/>
        <v>0.2126702352287692</v>
      </c>
      <c r="N63" s="110">
        <v>33899572</v>
      </c>
      <c r="O63" s="111">
        <v>6690649</v>
      </c>
      <c r="P63" s="112">
        <f t="shared" si="21"/>
        <v>40590221</v>
      </c>
      <c r="Q63" s="42">
        <f t="shared" si="22"/>
        <v>0.1966722576229551</v>
      </c>
      <c r="R63" s="110">
        <v>35742701</v>
      </c>
      <c r="S63" s="112">
        <v>2396312</v>
      </c>
      <c r="T63" s="112">
        <f t="shared" si="23"/>
        <v>38139013</v>
      </c>
      <c r="U63" s="42">
        <f t="shared" si="24"/>
        <v>0.1975232880364045</v>
      </c>
      <c r="V63" s="110">
        <v>0</v>
      </c>
      <c r="W63" s="112">
        <v>0</v>
      </c>
      <c r="X63" s="112">
        <f t="shared" si="25"/>
        <v>0</v>
      </c>
      <c r="Y63" s="42">
        <f t="shared" si="26"/>
        <v>0</v>
      </c>
      <c r="Z63" s="82">
        <f t="shared" si="27"/>
        <v>107225291</v>
      </c>
      <c r="AA63" s="83">
        <f t="shared" si="28"/>
        <v>15395908</v>
      </c>
      <c r="AB63" s="83">
        <f t="shared" si="29"/>
        <v>122621199</v>
      </c>
      <c r="AC63" s="42">
        <f t="shared" si="30"/>
        <v>0.6350594969368053</v>
      </c>
      <c r="AD63" s="82">
        <v>32851445</v>
      </c>
      <c r="AE63" s="83">
        <v>5500538</v>
      </c>
      <c r="AF63" s="83">
        <f t="shared" si="31"/>
        <v>38351983</v>
      </c>
      <c r="AG63" s="42">
        <f t="shared" si="32"/>
        <v>0.6074641462060194</v>
      </c>
      <c r="AH63" s="42">
        <f t="shared" si="33"/>
        <v>-0.005553037505257596</v>
      </c>
      <c r="AI63" s="14">
        <v>178755563</v>
      </c>
      <c r="AJ63" s="14">
        <v>199083185</v>
      </c>
      <c r="AK63" s="14">
        <v>120935897</v>
      </c>
      <c r="AL63" s="14"/>
    </row>
    <row r="64" spans="1:38" s="15" customFormat="1" ht="12.75">
      <c r="A64" s="31" t="s">
        <v>98</v>
      </c>
      <c r="B64" s="65" t="s">
        <v>362</v>
      </c>
      <c r="C64" s="41" t="s">
        <v>363</v>
      </c>
      <c r="D64" s="82">
        <v>57036610</v>
      </c>
      <c r="E64" s="83">
        <v>15663000</v>
      </c>
      <c r="F64" s="84">
        <f t="shared" si="17"/>
        <v>72699610</v>
      </c>
      <c r="G64" s="82">
        <v>44294785</v>
      </c>
      <c r="H64" s="83">
        <v>15663000</v>
      </c>
      <c r="I64" s="84">
        <f t="shared" si="18"/>
        <v>59957785</v>
      </c>
      <c r="J64" s="82">
        <v>8765468</v>
      </c>
      <c r="K64" s="96">
        <v>4410698</v>
      </c>
      <c r="L64" s="83">
        <f t="shared" si="19"/>
        <v>13176166</v>
      </c>
      <c r="M64" s="42">
        <f t="shared" si="20"/>
        <v>0.18124121986349032</v>
      </c>
      <c r="N64" s="110">
        <v>10462284</v>
      </c>
      <c r="O64" s="111">
        <v>6759861</v>
      </c>
      <c r="P64" s="112">
        <f t="shared" si="21"/>
        <v>17222145</v>
      </c>
      <c r="Q64" s="42">
        <f t="shared" si="22"/>
        <v>0.23689459957212974</v>
      </c>
      <c r="R64" s="110">
        <v>5995381</v>
      </c>
      <c r="S64" s="112">
        <v>2467866</v>
      </c>
      <c r="T64" s="112">
        <f t="shared" si="23"/>
        <v>8463247</v>
      </c>
      <c r="U64" s="42">
        <f t="shared" si="24"/>
        <v>0.14115342986736418</v>
      </c>
      <c r="V64" s="110">
        <v>0</v>
      </c>
      <c r="W64" s="112">
        <v>0</v>
      </c>
      <c r="X64" s="112">
        <f t="shared" si="25"/>
        <v>0</v>
      </c>
      <c r="Y64" s="42">
        <f t="shared" si="26"/>
        <v>0</v>
      </c>
      <c r="Z64" s="82">
        <f t="shared" si="27"/>
        <v>25223133</v>
      </c>
      <c r="AA64" s="83">
        <f t="shared" si="28"/>
        <v>13638425</v>
      </c>
      <c r="AB64" s="83">
        <f t="shared" si="29"/>
        <v>38861558</v>
      </c>
      <c r="AC64" s="42">
        <f t="shared" si="30"/>
        <v>0.648148659927981</v>
      </c>
      <c r="AD64" s="82">
        <v>8255806</v>
      </c>
      <c r="AE64" s="83">
        <v>1861603</v>
      </c>
      <c r="AF64" s="83">
        <f t="shared" si="31"/>
        <v>10117409</v>
      </c>
      <c r="AG64" s="42">
        <f t="shared" si="32"/>
        <v>0.6344976478860852</v>
      </c>
      <c r="AH64" s="42">
        <f t="shared" si="33"/>
        <v>-0.163496602736926</v>
      </c>
      <c r="AI64" s="14">
        <v>59446152</v>
      </c>
      <c r="AJ64" s="14">
        <v>52482152</v>
      </c>
      <c r="AK64" s="14">
        <v>33299802</v>
      </c>
      <c r="AL64" s="14"/>
    </row>
    <row r="65" spans="1:38" s="15" customFormat="1" ht="12.75">
      <c r="A65" s="31" t="s">
        <v>98</v>
      </c>
      <c r="B65" s="65" t="s">
        <v>364</v>
      </c>
      <c r="C65" s="41" t="s">
        <v>365</v>
      </c>
      <c r="D65" s="82">
        <v>61834693</v>
      </c>
      <c r="E65" s="83">
        <v>14872000</v>
      </c>
      <c r="F65" s="84">
        <f t="shared" si="17"/>
        <v>76706693</v>
      </c>
      <c r="G65" s="82">
        <v>61834693</v>
      </c>
      <c r="H65" s="83">
        <v>14872000</v>
      </c>
      <c r="I65" s="84">
        <f t="shared" si="18"/>
        <v>76706693</v>
      </c>
      <c r="J65" s="82">
        <v>13682232</v>
      </c>
      <c r="K65" s="96">
        <v>2507879</v>
      </c>
      <c r="L65" s="83">
        <f t="shared" si="19"/>
        <v>16190111</v>
      </c>
      <c r="M65" s="42">
        <f t="shared" si="20"/>
        <v>0.2110651674163557</v>
      </c>
      <c r="N65" s="110">
        <v>14541314</v>
      </c>
      <c r="O65" s="111">
        <v>5649139</v>
      </c>
      <c r="P65" s="112">
        <f t="shared" si="21"/>
        <v>20190453</v>
      </c>
      <c r="Q65" s="42">
        <f t="shared" si="22"/>
        <v>0.26321631412268026</v>
      </c>
      <c r="R65" s="110">
        <v>10563143</v>
      </c>
      <c r="S65" s="112">
        <v>1851849</v>
      </c>
      <c r="T65" s="112">
        <f t="shared" si="23"/>
        <v>12414992</v>
      </c>
      <c r="U65" s="42">
        <f t="shared" si="24"/>
        <v>0.16185017909714866</v>
      </c>
      <c r="V65" s="110">
        <v>0</v>
      </c>
      <c r="W65" s="112">
        <v>0</v>
      </c>
      <c r="X65" s="112">
        <f t="shared" si="25"/>
        <v>0</v>
      </c>
      <c r="Y65" s="42">
        <f t="shared" si="26"/>
        <v>0</v>
      </c>
      <c r="Z65" s="82">
        <f t="shared" si="27"/>
        <v>38786689</v>
      </c>
      <c r="AA65" s="83">
        <f t="shared" si="28"/>
        <v>10008867</v>
      </c>
      <c r="AB65" s="83">
        <f t="shared" si="29"/>
        <v>48795556</v>
      </c>
      <c r="AC65" s="42">
        <f t="shared" si="30"/>
        <v>0.6361316606361846</v>
      </c>
      <c r="AD65" s="82">
        <v>7828989</v>
      </c>
      <c r="AE65" s="83">
        <v>1028420</v>
      </c>
      <c r="AF65" s="83">
        <f t="shared" si="31"/>
        <v>8857409</v>
      </c>
      <c r="AG65" s="42">
        <f t="shared" si="32"/>
        <v>0.4212015791187228</v>
      </c>
      <c r="AH65" s="42">
        <f t="shared" si="33"/>
        <v>0.40165052782365596</v>
      </c>
      <c r="AI65" s="14">
        <v>59507712</v>
      </c>
      <c r="AJ65" s="14">
        <v>63739856</v>
      </c>
      <c r="AK65" s="14">
        <v>26847328</v>
      </c>
      <c r="AL65" s="14"/>
    </row>
    <row r="66" spans="1:38" s="15" customFormat="1" ht="12.75">
      <c r="A66" s="31" t="s">
        <v>117</v>
      </c>
      <c r="B66" s="65" t="s">
        <v>366</v>
      </c>
      <c r="C66" s="41" t="s">
        <v>367</v>
      </c>
      <c r="D66" s="82">
        <v>353423030</v>
      </c>
      <c r="E66" s="83">
        <v>148646279</v>
      </c>
      <c r="F66" s="84">
        <f t="shared" si="17"/>
        <v>502069309</v>
      </c>
      <c r="G66" s="82">
        <v>437204906</v>
      </c>
      <c r="H66" s="83">
        <v>232576163</v>
      </c>
      <c r="I66" s="84">
        <f t="shared" si="18"/>
        <v>669781069</v>
      </c>
      <c r="J66" s="82">
        <v>71975116</v>
      </c>
      <c r="K66" s="96">
        <v>15124616</v>
      </c>
      <c r="L66" s="83">
        <f t="shared" si="19"/>
        <v>87099732</v>
      </c>
      <c r="M66" s="42">
        <f t="shared" si="20"/>
        <v>0.17348149038124136</v>
      </c>
      <c r="N66" s="110">
        <v>85795049</v>
      </c>
      <c r="O66" s="111">
        <v>23893173</v>
      </c>
      <c r="P66" s="112">
        <f t="shared" si="21"/>
        <v>109688222</v>
      </c>
      <c r="Q66" s="42">
        <f t="shared" si="22"/>
        <v>0.2184722707278648</v>
      </c>
      <c r="R66" s="110">
        <v>90718625</v>
      </c>
      <c r="S66" s="112">
        <v>26834902</v>
      </c>
      <c r="T66" s="112">
        <f t="shared" si="23"/>
        <v>117553527</v>
      </c>
      <c r="U66" s="42">
        <f t="shared" si="24"/>
        <v>0.1755103756149907</v>
      </c>
      <c r="V66" s="110">
        <v>0</v>
      </c>
      <c r="W66" s="112">
        <v>0</v>
      </c>
      <c r="X66" s="112">
        <f t="shared" si="25"/>
        <v>0</v>
      </c>
      <c r="Y66" s="42">
        <f t="shared" si="26"/>
        <v>0</v>
      </c>
      <c r="Z66" s="82">
        <f t="shared" si="27"/>
        <v>248488790</v>
      </c>
      <c r="AA66" s="83">
        <f t="shared" si="28"/>
        <v>65852691</v>
      </c>
      <c r="AB66" s="83">
        <f t="shared" si="29"/>
        <v>314341481</v>
      </c>
      <c r="AC66" s="42">
        <f t="shared" si="30"/>
        <v>0.4693197457332136</v>
      </c>
      <c r="AD66" s="82">
        <v>97441093</v>
      </c>
      <c r="AE66" s="83">
        <v>24819115</v>
      </c>
      <c r="AF66" s="83">
        <f t="shared" si="31"/>
        <v>122260208</v>
      </c>
      <c r="AG66" s="42">
        <f t="shared" si="32"/>
        <v>0.6629081852558558</v>
      </c>
      <c r="AH66" s="42">
        <f t="shared" si="33"/>
        <v>-0.03849724351851258</v>
      </c>
      <c r="AI66" s="14">
        <v>634116228</v>
      </c>
      <c r="AJ66" s="14">
        <v>621588902</v>
      </c>
      <c r="AK66" s="14">
        <v>412056371</v>
      </c>
      <c r="AL66" s="14"/>
    </row>
    <row r="67" spans="1:38" s="61" customFormat="1" ht="12.75">
      <c r="A67" s="66"/>
      <c r="B67" s="67" t="s">
        <v>368</v>
      </c>
      <c r="C67" s="34"/>
      <c r="D67" s="86">
        <f>SUM(D60:D66)</f>
        <v>2294943089</v>
      </c>
      <c r="E67" s="87">
        <f>SUM(E60:E66)</f>
        <v>487617025</v>
      </c>
      <c r="F67" s="95">
        <f t="shared" si="17"/>
        <v>2782560114</v>
      </c>
      <c r="G67" s="86">
        <f>SUM(G60:G66)</f>
        <v>2475691752</v>
      </c>
      <c r="H67" s="87">
        <f>SUM(H60:H66)</f>
        <v>487953568</v>
      </c>
      <c r="I67" s="95">
        <f t="shared" si="18"/>
        <v>2963645320</v>
      </c>
      <c r="J67" s="86">
        <f>SUM(J60:J66)</f>
        <v>561195593</v>
      </c>
      <c r="K67" s="97">
        <f>SUM(K60:K66)</f>
        <v>39853427</v>
      </c>
      <c r="L67" s="87">
        <f t="shared" si="19"/>
        <v>601049020</v>
      </c>
      <c r="M67" s="46">
        <f t="shared" si="20"/>
        <v>0.21600576281386313</v>
      </c>
      <c r="N67" s="116">
        <f>SUM(N60:N66)</f>
        <v>556730958</v>
      </c>
      <c r="O67" s="117">
        <f>SUM(O60:O66)</f>
        <v>69144040</v>
      </c>
      <c r="P67" s="118">
        <f t="shared" si="21"/>
        <v>625874998</v>
      </c>
      <c r="Q67" s="46">
        <f t="shared" si="22"/>
        <v>0.22492775442694354</v>
      </c>
      <c r="R67" s="116">
        <f>SUM(R60:R66)</f>
        <v>641800191</v>
      </c>
      <c r="S67" s="118">
        <f>SUM(S60:S66)</f>
        <v>45435758</v>
      </c>
      <c r="T67" s="118">
        <f t="shared" si="23"/>
        <v>687235949</v>
      </c>
      <c r="U67" s="46">
        <f t="shared" si="24"/>
        <v>0.23188872985651332</v>
      </c>
      <c r="V67" s="116">
        <f>SUM(V60:V66)</f>
        <v>0</v>
      </c>
      <c r="W67" s="118">
        <f>SUM(W60:W66)</f>
        <v>0</v>
      </c>
      <c r="X67" s="118">
        <f t="shared" si="25"/>
        <v>0</v>
      </c>
      <c r="Y67" s="46">
        <f t="shared" si="26"/>
        <v>0</v>
      </c>
      <c r="Z67" s="86">
        <f t="shared" si="27"/>
        <v>1759726742</v>
      </c>
      <c r="AA67" s="87">
        <f t="shared" si="28"/>
        <v>154433225</v>
      </c>
      <c r="AB67" s="87">
        <f t="shared" si="29"/>
        <v>1914159967</v>
      </c>
      <c r="AC67" s="46">
        <f t="shared" si="30"/>
        <v>0.6458802455484113</v>
      </c>
      <c r="AD67" s="86">
        <f>SUM(AD60:AD66)</f>
        <v>466902373</v>
      </c>
      <c r="AE67" s="87">
        <f>SUM(AE60:AE66)</f>
        <v>72788353</v>
      </c>
      <c r="AF67" s="87">
        <f t="shared" si="31"/>
        <v>539690726</v>
      </c>
      <c r="AG67" s="46">
        <f t="shared" si="32"/>
        <v>0.6778922926745258</v>
      </c>
      <c r="AH67" s="46">
        <f t="shared" si="33"/>
        <v>0.27338847212282835</v>
      </c>
      <c r="AI67" s="68">
        <f>SUM(AI60:AI66)</f>
        <v>3005647265</v>
      </c>
      <c r="AJ67" s="68">
        <f>SUM(AJ60:AJ66)</f>
        <v>2745106804</v>
      </c>
      <c r="AK67" s="68">
        <f>SUM(AK60:AK66)</f>
        <v>1860886745</v>
      </c>
      <c r="AL67" s="68"/>
    </row>
    <row r="68" spans="1:38" s="15" customFormat="1" ht="12.75">
      <c r="A68" s="31" t="s">
        <v>98</v>
      </c>
      <c r="B68" s="65" t="s">
        <v>369</v>
      </c>
      <c r="C68" s="41" t="s">
        <v>370</v>
      </c>
      <c r="D68" s="82">
        <v>100934579</v>
      </c>
      <c r="E68" s="83">
        <v>78353000</v>
      </c>
      <c r="F68" s="84">
        <f t="shared" si="17"/>
        <v>179287579</v>
      </c>
      <c r="G68" s="82">
        <v>98784579</v>
      </c>
      <c r="H68" s="83">
        <v>164906000</v>
      </c>
      <c r="I68" s="84">
        <f t="shared" si="18"/>
        <v>263690579</v>
      </c>
      <c r="J68" s="82">
        <v>17455015</v>
      </c>
      <c r="K68" s="96">
        <v>6909462</v>
      </c>
      <c r="L68" s="83">
        <f t="shared" si="19"/>
        <v>24364477</v>
      </c>
      <c r="M68" s="42">
        <f t="shared" si="20"/>
        <v>0.13589606784751107</v>
      </c>
      <c r="N68" s="110">
        <v>33693580</v>
      </c>
      <c r="O68" s="111">
        <v>15524383</v>
      </c>
      <c r="P68" s="112">
        <f t="shared" si="21"/>
        <v>49217963</v>
      </c>
      <c r="Q68" s="42">
        <f t="shared" si="22"/>
        <v>0.2745196475657692</v>
      </c>
      <c r="R68" s="110">
        <v>21942374</v>
      </c>
      <c r="S68" s="112">
        <v>7935267</v>
      </c>
      <c r="T68" s="112">
        <f t="shared" si="23"/>
        <v>29877641</v>
      </c>
      <c r="U68" s="42">
        <f t="shared" si="24"/>
        <v>0.11330568241499443</v>
      </c>
      <c r="V68" s="110">
        <v>0</v>
      </c>
      <c r="W68" s="112">
        <v>0</v>
      </c>
      <c r="X68" s="112">
        <f t="shared" si="25"/>
        <v>0</v>
      </c>
      <c r="Y68" s="42">
        <f t="shared" si="26"/>
        <v>0</v>
      </c>
      <c r="Z68" s="82">
        <f t="shared" si="27"/>
        <v>73090969</v>
      </c>
      <c r="AA68" s="83">
        <f t="shared" si="28"/>
        <v>30369112</v>
      </c>
      <c r="AB68" s="83">
        <f t="shared" si="29"/>
        <v>103460081</v>
      </c>
      <c r="AC68" s="42">
        <f t="shared" si="30"/>
        <v>0.39235410454311304</v>
      </c>
      <c r="AD68" s="82">
        <v>14728855</v>
      </c>
      <c r="AE68" s="83">
        <v>7901420</v>
      </c>
      <c r="AF68" s="83">
        <f t="shared" si="31"/>
        <v>22630275</v>
      </c>
      <c r="AG68" s="42">
        <f t="shared" si="32"/>
        <v>0.7763996410271448</v>
      </c>
      <c r="AH68" s="42">
        <f t="shared" si="33"/>
        <v>0.32025090282818036</v>
      </c>
      <c r="AI68" s="14">
        <v>156946179</v>
      </c>
      <c r="AJ68" s="14">
        <v>96854120</v>
      </c>
      <c r="AK68" s="14">
        <v>75197504</v>
      </c>
      <c r="AL68" s="14"/>
    </row>
    <row r="69" spans="1:38" s="15" customFormat="1" ht="12.75">
      <c r="A69" s="31" t="s">
        <v>98</v>
      </c>
      <c r="B69" s="65" t="s">
        <v>371</v>
      </c>
      <c r="C69" s="41" t="s">
        <v>372</v>
      </c>
      <c r="D69" s="82">
        <v>682121466</v>
      </c>
      <c r="E69" s="83">
        <v>276071575</v>
      </c>
      <c r="F69" s="84">
        <f t="shared" si="17"/>
        <v>958193041</v>
      </c>
      <c r="G69" s="82">
        <v>690900685</v>
      </c>
      <c r="H69" s="83">
        <v>185270246</v>
      </c>
      <c r="I69" s="84">
        <f t="shared" si="18"/>
        <v>876170931</v>
      </c>
      <c r="J69" s="82">
        <v>159973301</v>
      </c>
      <c r="K69" s="96">
        <v>13753906</v>
      </c>
      <c r="L69" s="83">
        <f t="shared" si="19"/>
        <v>173727207</v>
      </c>
      <c r="M69" s="42">
        <f t="shared" si="20"/>
        <v>0.18130710573590986</v>
      </c>
      <c r="N69" s="110">
        <v>160576935</v>
      </c>
      <c r="O69" s="111">
        <v>20115994</v>
      </c>
      <c r="P69" s="112">
        <f t="shared" si="21"/>
        <v>180692929</v>
      </c>
      <c r="Q69" s="42">
        <f t="shared" si="22"/>
        <v>0.18857674943185065</v>
      </c>
      <c r="R69" s="110">
        <v>149034287</v>
      </c>
      <c r="S69" s="112">
        <v>14139628</v>
      </c>
      <c r="T69" s="112">
        <f t="shared" si="23"/>
        <v>163173915</v>
      </c>
      <c r="U69" s="42">
        <f t="shared" si="24"/>
        <v>0.18623525299311716</v>
      </c>
      <c r="V69" s="110">
        <v>0</v>
      </c>
      <c r="W69" s="112">
        <v>0</v>
      </c>
      <c r="X69" s="112">
        <f t="shared" si="25"/>
        <v>0</v>
      </c>
      <c r="Y69" s="42">
        <f t="shared" si="26"/>
        <v>0</v>
      </c>
      <c r="Z69" s="82">
        <f t="shared" si="27"/>
        <v>469584523</v>
      </c>
      <c r="AA69" s="83">
        <f t="shared" si="28"/>
        <v>48009528</v>
      </c>
      <c r="AB69" s="83">
        <f t="shared" si="29"/>
        <v>517594051</v>
      </c>
      <c r="AC69" s="42">
        <f t="shared" si="30"/>
        <v>0.5907455185819216</v>
      </c>
      <c r="AD69" s="82">
        <v>170088028</v>
      </c>
      <c r="AE69" s="83">
        <v>11204618</v>
      </c>
      <c r="AF69" s="83">
        <f t="shared" si="31"/>
        <v>181292646</v>
      </c>
      <c r="AG69" s="42">
        <f t="shared" si="32"/>
        <v>0.6202557727875294</v>
      </c>
      <c r="AH69" s="42">
        <f t="shared" si="33"/>
        <v>-0.09994189725710112</v>
      </c>
      <c r="AI69" s="14">
        <v>980154832</v>
      </c>
      <c r="AJ69" s="14">
        <v>895752524</v>
      </c>
      <c r="AK69" s="14">
        <v>555595674</v>
      </c>
      <c r="AL69" s="14"/>
    </row>
    <row r="70" spans="1:38" s="15" customFormat="1" ht="12.75">
      <c r="A70" s="31" t="s">
        <v>98</v>
      </c>
      <c r="B70" s="65" t="s">
        <v>373</v>
      </c>
      <c r="C70" s="41" t="s">
        <v>374</v>
      </c>
      <c r="D70" s="82">
        <v>90839697</v>
      </c>
      <c r="E70" s="83">
        <v>42314108</v>
      </c>
      <c r="F70" s="84">
        <f t="shared" si="17"/>
        <v>133153805</v>
      </c>
      <c r="G70" s="82">
        <v>57709002</v>
      </c>
      <c r="H70" s="83">
        <v>37153000</v>
      </c>
      <c r="I70" s="84">
        <f t="shared" si="18"/>
        <v>94862002</v>
      </c>
      <c r="J70" s="82">
        <v>11332894</v>
      </c>
      <c r="K70" s="96">
        <v>4711924</v>
      </c>
      <c r="L70" s="83">
        <f t="shared" si="19"/>
        <v>16044818</v>
      </c>
      <c r="M70" s="42">
        <f t="shared" si="20"/>
        <v>0.12049838155207056</v>
      </c>
      <c r="N70" s="110">
        <v>12004460</v>
      </c>
      <c r="O70" s="111">
        <v>10233595</v>
      </c>
      <c r="P70" s="112">
        <f t="shared" si="21"/>
        <v>22238055</v>
      </c>
      <c r="Q70" s="42">
        <f t="shared" si="22"/>
        <v>0.16701028558665673</v>
      </c>
      <c r="R70" s="110">
        <v>12968835</v>
      </c>
      <c r="S70" s="112">
        <v>7706327</v>
      </c>
      <c r="T70" s="112">
        <f t="shared" si="23"/>
        <v>20675162</v>
      </c>
      <c r="U70" s="42">
        <f t="shared" si="24"/>
        <v>0.21794988050115155</v>
      </c>
      <c r="V70" s="110">
        <v>0</v>
      </c>
      <c r="W70" s="112">
        <v>0</v>
      </c>
      <c r="X70" s="112">
        <f t="shared" si="25"/>
        <v>0</v>
      </c>
      <c r="Y70" s="42">
        <f t="shared" si="26"/>
        <v>0</v>
      </c>
      <c r="Z70" s="82">
        <f t="shared" si="27"/>
        <v>36306189</v>
      </c>
      <c r="AA70" s="83">
        <f t="shared" si="28"/>
        <v>22651846</v>
      </c>
      <c r="AB70" s="83">
        <f t="shared" si="29"/>
        <v>58958035</v>
      </c>
      <c r="AC70" s="42">
        <f t="shared" si="30"/>
        <v>0.6215137120972842</v>
      </c>
      <c r="AD70" s="82">
        <v>7943878</v>
      </c>
      <c r="AE70" s="83">
        <v>3736979</v>
      </c>
      <c r="AF70" s="83">
        <f t="shared" si="31"/>
        <v>11680857</v>
      </c>
      <c r="AG70" s="42">
        <f t="shared" si="32"/>
        <v>0.46486242071960987</v>
      </c>
      <c r="AH70" s="42">
        <f t="shared" si="33"/>
        <v>0.7700038618741758</v>
      </c>
      <c r="AI70" s="14">
        <v>73497712</v>
      </c>
      <c r="AJ70" s="14">
        <v>75237710</v>
      </c>
      <c r="AK70" s="14">
        <v>34975184</v>
      </c>
      <c r="AL70" s="14"/>
    </row>
    <row r="71" spans="1:38" s="15" customFormat="1" ht="12.75">
      <c r="A71" s="31" t="s">
        <v>98</v>
      </c>
      <c r="B71" s="65" t="s">
        <v>375</v>
      </c>
      <c r="C71" s="41" t="s">
        <v>376</v>
      </c>
      <c r="D71" s="82">
        <v>31340000</v>
      </c>
      <c r="E71" s="83">
        <v>20343000</v>
      </c>
      <c r="F71" s="84">
        <f t="shared" si="17"/>
        <v>51683000</v>
      </c>
      <c r="G71" s="82">
        <v>69702471</v>
      </c>
      <c r="H71" s="83">
        <v>20343000</v>
      </c>
      <c r="I71" s="84">
        <f t="shared" si="18"/>
        <v>90045471</v>
      </c>
      <c r="J71" s="82">
        <v>9622428</v>
      </c>
      <c r="K71" s="96">
        <v>5000032</v>
      </c>
      <c r="L71" s="83">
        <f t="shared" si="19"/>
        <v>14622460</v>
      </c>
      <c r="M71" s="42">
        <f t="shared" si="20"/>
        <v>0.28292591374339726</v>
      </c>
      <c r="N71" s="110">
        <v>8748192</v>
      </c>
      <c r="O71" s="111">
        <v>1924416</v>
      </c>
      <c r="P71" s="112">
        <f t="shared" si="21"/>
        <v>10672608</v>
      </c>
      <c r="Q71" s="42">
        <f t="shared" si="22"/>
        <v>0.20650132538745816</v>
      </c>
      <c r="R71" s="110">
        <v>5108335</v>
      </c>
      <c r="S71" s="112">
        <v>1695534</v>
      </c>
      <c r="T71" s="112">
        <f t="shared" si="23"/>
        <v>6803869</v>
      </c>
      <c r="U71" s="42">
        <f t="shared" si="24"/>
        <v>0.07556036882743386</v>
      </c>
      <c r="V71" s="110">
        <v>0</v>
      </c>
      <c r="W71" s="112">
        <v>0</v>
      </c>
      <c r="X71" s="112">
        <f t="shared" si="25"/>
        <v>0</v>
      </c>
      <c r="Y71" s="42">
        <f t="shared" si="26"/>
        <v>0</v>
      </c>
      <c r="Z71" s="82">
        <f t="shared" si="27"/>
        <v>23478955</v>
      </c>
      <c r="AA71" s="83">
        <f t="shared" si="28"/>
        <v>8619982</v>
      </c>
      <c r="AB71" s="83">
        <f t="shared" si="29"/>
        <v>32098937</v>
      </c>
      <c r="AC71" s="42">
        <f t="shared" si="30"/>
        <v>0.35647475262803613</v>
      </c>
      <c r="AD71" s="82">
        <v>26369615</v>
      </c>
      <c r="AE71" s="83">
        <v>3005859</v>
      </c>
      <c r="AF71" s="83">
        <f t="shared" si="31"/>
        <v>29375474</v>
      </c>
      <c r="AG71" s="42">
        <f t="shared" si="32"/>
        <v>0.8081102337711098</v>
      </c>
      <c r="AH71" s="42">
        <f t="shared" si="33"/>
        <v>-0.768382665076315</v>
      </c>
      <c r="AI71" s="14">
        <v>52217383</v>
      </c>
      <c r="AJ71" s="14">
        <v>57125579</v>
      </c>
      <c r="AK71" s="14">
        <v>46163765</v>
      </c>
      <c r="AL71" s="14"/>
    </row>
    <row r="72" spans="1:38" s="15" customFormat="1" ht="12.75">
      <c r="A72" s="31" t="s">
        <v>117</v>
      </c>
      <c r="B72" s="65" t="s">
        <v>377</v>
      </c>
      <c r="C72" s="41" t="s">
        <v>378</v>
      </c>
      <c r="D72" s="82">
        <v>320543433</v>
      </c>
      <c r="E72" s="83">
        <v>258946200</v>
      </c>
      <c r="F72" s="84">
        <f t="shared" si="17"/>
        <v>579489633</v>
      </c>
      <c r="G72" s="82">
        <v>358119450</v>
      </c>
      <c r="H72" s="83">
        <v>262933303</v>
      </c>
      <c r="I72" s="84">
        <f t="shared" si="18"/>
        <v>621052753</v>
      </c>
      <c r="J72" s="82">
        <v>71533623</v>
      </c>
      <c r="K72" s="96">
        <v>14739301</v>
      </c>
      <c r="L72" s="83">
        <f t="shared" si="19"/>
        <v>86272924</v>
      </c>
      <c r="M72" s="42">
        <f t="shared" si="20"/>
        <v>0.14887742435247328</v>
      </c>
      <c r="N72" s="110">
        <v>96756594</v>
      </c>
      <c r="O72" s="111">
        <v>34463718</v>
      </c>
      <c r="P72" s="112">
        <f t="shared" si="21"/>
        <v>131220312</v>
      </c>
      <c r="Q72" s="42">
        <f t="shared" si="22"/>
        <v>0.22644117258953622</v>
      </c>
      <c r="R72" s="110">
        <v>84425575</v>
      </c>
      <c r="S72" s="112">
        <v>28369478</v>
      </c>
      <c r="T72" s="112">
        <f t="shared" si="23"/>
        <v>112795053</v>
      </c>
      <c r="U72" s="42">
        <f t="shared" si="24"/>
        <v>0.1816191176275166</v>
      </c>
      <c r="V72" s="110">
        <v>0</v>
      </c>
      <c r="W72" s="112">
        <v>0</v>
      </c>
      <c r="X72" s="112">
        <f t="shared" si="25"/>
        <v>0</v>
      </c>
      <c r="Y72" s="42">
        <f t="shared" si="26"/>
        <v>0</v>
      </c>
      <c r="Z72" s="82">
        <f t="shared" si="27"/>
        <v>252715792</v>
      </c>
      <c r="AA72" s="83">
        <f t="shared" si="28"/>
        <v>77572497</v>
      </c>
      <c r="AB72" s="83">
        <f t="shared" si="29"/>
        <v>330288289</v>
      </c>
      <c r="AC72" s="42">
        <f t="shared" si="30"/>
        <v>0.5318200223806109</v>
      </c>
      <c r="AD72" s="82">
        <v>77144392</v>
      </c>
      <c r="AE72" s="83">
        <v>41349364</v>
      </c>
      <c r="AF72" s="83">
        <f t="shared" si="31"/>
        <v>118493756</v>
      </c>
      <c r="AG72" s="42">
        <f t="shared" si="32"/>
        <v>0.6378366557700897</v>
      </c>
      <c r="AH72" s="42">
        <f t="shared" si="33"/>
        <v>-0.04809285478299796</v>
      </c>
      <c r="AI72" s="14">
        <v>393833395</v>
      </c>
      <c r="AJ72" s="14">
        <v>503332380</v>
      </c>
      <c r="AK72" s="14">
        <v>321043842</v>
      </c>
      <c r="AL72" s="14"/>
    </row>
    <row r="73" spans="1:38" s="61" customFormat="1" ht="12.75">
      <c r="A73" s="66"/>
      <c r="B73" s="67" t="s">
        <v>379</v>
      </c>
      <c r="C73" s="34"/>
      <c r="D73" s="86">
        <f>SUM(D68:D72)</f>
        <v>1225779175</v>
      </c>
      <c r="E73" s="87">
        <f>SUM(E68:E72)</f>
        <v>676027883</v>
      </c>
      <c r="F73" s="95">
        <f t="shared" si="17"/>
        <v>1901807058</v>
      </c>
      <c r="G73" s="86">
        <f>SUM(G68:G72)</f>
        <v>1275216187</v>
      </c>
      <c r="H73" s="87">
        <f>SUM(H68:H72)</f>
        <v>670605549</v>
      </c>
      <c r="I73" s="95">
        <f t="shared" si="18"/>
        <v>1945821736</v>
      </c>
      <c r="J73" s="86">
        <f>SUM(J68:J72)</f>
        <v>269917261</v>
      </c>
      <c r="K73" s="97">
        <f>SUM(K68:K72)</f>
        <v>45114625</v>
      </c>
      <c r="L73" s="87">
        <f t="shared" si="19"/>
        <v>315031886</v>
      </c>
      <c r="M73" s="46">
        <f t="shared" si="20"/>
        <v>0.16564871009117899</v>
      </c>
      <c r="N73" s="116">
        <f>SUM(N68:N72)</f>
        <v>311779761</v>
      </c>
      <c r="O73" s="117">
        <f>SUM(O68:O72)</f>
        <v>82262106</v>
      </c>
      <c r="P73" s="118">
        <f t="shared" si="21"/>
        <v>394041867</v>
      </c>
      <c r="Q73" s="46">
        <f t="shared" si="22"/>
        <v>0.20719339816436835</v>
      </c>
      <c r="R73" s="116">
        <f>SUM(R68:R72)</f>
        <v>273479406</v>
      </c>
      <c r="S73" s="118">
        <f>SUM(S68:S72)</f>
        <v>59846234</v>
      </c>
      <c r="T73" s="118">
        <f t="shared" si="23"/>
        <v>333325640</v>
      </c>
      <c r="U73" s="46">
        <f t="shared" si="24"/>
        <v>0.1713032770849878</v>
      </c>
      <c r="V73" s="116">
        <f>SUM(V68:V72)</f>
        <v>0</v>
      </c>
      <c r="W73" s="118">
        <f>SUM(W68:W72)</f>
        <v>0</v>
      </c>
      <c r="X73" s="118">
        <f t="shared" si="25"/>
        <v>0</v>
      </c>
      <c r="Y73" s="46">
        <f t="shared" si="26"/>
        <v>0</v>
      </c>
      <c r="Z73" s="86">
        <f t="shared" si="27"/>
        <v>855176428</v>
      </c>
      <c r="AA73" s="87">
        <f t="shared" si="28"/>
        <v>187222965</v>
      </c>
      <c r="AB73" s="87">
        <f t="shared" si="29"/>
        <v>1042399393</v>
      </c>
      <c r="AC73" s="46">
        <f t="shared" si="30"/>
        <v>0.5357116603820279</v>
      </c>
      <c r="AD73" s="86">
        <f>SUM(AD68:AD72)</f>
        <v>296274768</v>
      </c>
      <c r="AE73" s="87">
        <f>SUM(AE68:AE72)</f>
        <v>67198240</v>
      </c>
      <c r="AF73" s="87">
        <f t="shared" si="31"/>
        <v>363473008</v>
      </c>
      <c r="AG73" s="46">
        <f t="shared" si="32"/>
        <v>0.6343883201251708</v>
      </c>
      <c r="AH73" s="46">
        <f t="shared" si="33"/>
        <v>-0.08294252210331943</v>
      </c>
      <c r="AI73" s="68">
        <f>SUM(AI68:AI72)</f>
        <v>1656649501</v>
      </c>
      <c r="AJ73" s="68">
        <f>SUM(AJ68:AJ72)</f>
        <v>1628302313</v>
      </c>
      <c r="AK73" s="68">
        <f>SUM(AK68:AK72)</f>
        <v>1032975969</v>
      </c>
      <c r="AL73" s="68"/>
    </row>
    <row r="74" spans="1:38" s="15" customFormat="1" ht="12.75">
      <c r="A74" s="31" t="s">
        <v>98</v>
      </c>
      <c r="B74" s="65" t="s">
        <v>380</v>
      </c>
      <c r="C74" s="41" t="s">
        <v>381</v>
      </c>
      <c r="D74" s="82">
        <v>49189000</v>
      </c>
      <c r="E74" s="83">
        <v>30894000</v>
      </c>
      <c r="F74" s="84">
        <f aca="true" t="shared" si="34" ref="F74:F81">$D74+$E74</f>
        <v>80083000</v>
      </c>
      <c r="G74" s="82">
        <v>49189000</v>
      </c>
      <c r="H74" s="83">
        <v>30894000</v>
      </c>
      <c r="I74" s="84">
        <f aca="true" t="shared" si="35" ref="I74:I81">$G74+$H74</f>
        <v>80083000</v>
      </c>
      <c r="J74" s="82">
        <v>8022878</v>
      </c>
      <c r="K74" s="96">
        <v>3032945</v>
      </c>
      <c r="L74" s="83">
        <f aca="true" t="shared" si="36" ref="L74:L81">$J74+$K74</f>
        <v>11055823</v>
      </c>
      <c r="M74" s="42">
        <f aca="true" t="shared" si="37" ref="M74:M81">IF($F74=0,0,$L74/$F74)</f>
        <v>0.13805455589825555</v>
      </c>
      <c r="N74" s="110">
        <v>10824607</v>
      </c>
      <c r="O74" s="111">
        <v>25155635</v>
      </c>
      <c r="P74" s="112">
        <f aca="true" t="shared" si="38" ref="P74:P81">$N74+$O74</f>
        <v>35980242</v>
      </c>
      <c r="Q74" s="42">
        <f aca="true" t="shared" si="39" ref="Q74:Q81">IF($F74=0,0,$P74/$F74)</f>
        <v>0.4492868898517788</v>
      </c>
      <c r="R74" s="110">
        <v>9413902</v>
      </c>
      <c r="S74" s="112">
        <v>4987682</v>
      </c>
      <c r="T74" s="112">
        <f aca="true" t="shared" si="40" ref="T74:T81">$R74+$S74</f>
        <v>14401584</v>
      </c>
      <c r="U74" s="42">
        <f aca="true" t="shared" si="41" ref="U74:U81">IF($I74=0,0,$T74/$I74)</f>
        <v>0.17983322303110522</v>
      </c>
      <c r="V74" s="110">
        <v>0</v>
      </c>
      <c r="W74" s="112">
        <v>0</v>
      </c>
      <c r="X74" s="112">
        <f aca="true" t="shared" si="42" ref="X74:X81">$V74+$W74</f>
        <v>0</v>
      </c>
      <c r="Y74" s="42">
        <f aca="true" t="shared" si="43" ref="Y74:Y81">IF($I74=0,0,$X74/$I74)</f>
        <v>0</v>
      </c>
      <c r="Z74" s="82">
        <f aca="true" t="shared" si="44" ref="Z74:Z81">($J74+$N74)+$R74</f>
        <v>28261387</v>
      </c>
      <c r="AA74" s="83">
        <f aca="true" t="shared" si="45" ref="AA74:AA81">($K74+$O74)+$S74</f>
        <v>33176262</v>
      </c>
      <c r="AB74" s="83">
        <f aca="true" t="shared" si="46" ref="AB74:AB81">$Z74+$AA74</f>
        <v>61437649</v>
      </c>
      <c r="AC74" s="42">
        <f aca="true" t="shared" si="47" ref="AC74:AC81">IF($I74=0,0,$AB74/$I74)</f>
        <v>0.7671746687811396</v>
      </c>
      <c r="AD74" s="82">
        <v>7728200</v>
      </c>
      <c r="AE74" s="83">
        <v>6204003</v>
      </c>
      <c r="AF74" s="83">
        <f aca="true" t="shared" si="48" ref="AF74:AF81">$AD74+$AE74</f>
        <v>13932203</v>
      </c>
      <c r="AG74" s="42">
        <f aca="true" t="shared" si="49" ref="AG74:AG81">IF($AJ74=0,0,$AK74/$AJ74)</f>
        <v>0.6910499937388463</v>
      </c>
      <c r="AH74" s="42">
        <f aca="true" t="shared" si="50" ref="AH74:AH81">IF($AF74=0,0,$T74/$AF74-1)</f>
        <v>0.03369036468963316</v>
      </c>
      <c r="AI74" s="14">
        <v>64803949</v>
      </c>
      <c r="AJ74" s="14">
        <v>57848764</v>
      </c>
      <c r="AK74" s="14">
        <v>39976388</v>
      </c>
      <c r="AL74" s="14"/>
    </row>
    <row r="75" spans="1:38" s="15" customFormat="1" ht="12.75">
      <c r="A75" s="31" t="s">
        <v>98</v>
      </c>
      <c r="B75" s="65" t="s">
        <v>382</v>
      </c>
      <c r="C75" s="41" t="s">
        <v>383</v>
      </c>
      <c r="D75" s="82">
        <v>25046185</v>
      </c>
      <c r="E75" s="83">
        <v>15196600</v>
      </c>
      <c r="F75" s="84">
        <f t="shared" si="34"/>
        <v>40242785</v>
      </c>
      <c r="G75" s="82">
        <v>25537895</v>
      </c>
      <c r="H75" s="83">
        <v>12682630</v>
      </c>
      <c r="I75" s="84">
        <f t="shared" si="35"/>
        <v>38220525</v>
      </c>
      <c r="J75" s="82">
        <v>5845127</v>
      </c>
      <c r="K75" s="96">
        <v>1559635</v>
      </c>
      <c r="L75" s="83">
        <f t="shared" si="36"/>
        <v>7404762</v>
      </c>
      <c r="M75" s="42">
        <f t="shared" si="37"/>
        <v>0.18400222549209752</v>
      </c>
      <c r="N75" s="110">
        <v>6570305</v>
      </c>
      <c r="O75" s="111">
        <v>6156186</v>
      </c>
      <c r="P75" s="112">
        <f t="shared" si="38"/>
        <v>12726491</v>
      </c>
      <c r="Q75" s="42">
        <f t="shared" si="39"/>
        <v>0.31624279979628644</v>
      </c>
      <c r="R75" s="110">
        <v>6354526</v>
      </c>
      <c r="S75" s="112">
        <v>3060990</v>
      </c>
      <c r="T75" s="112">
        <f t="shared" si="40"/>
        <v>9415516</v>
      </c>
      <c r="U75" s="42">
        <f t="shared" si="41"/>
        <v>0.24634711323300765</v>
      </c>
      <c r="V75" s="110">
        <v>0</v>
      </c>
      <c r="W75" s="112">
        <v>0</v>
      </c>
      <c r="X75" s="112">
        <f t="shared" si="42"/>
        <v>0</v>
      </c>
      <c r="Y75" s="42">
        <f t="shared" si="43"/>
        <v>0</v>
      </c>
      <c r="Z75" s="82">
        <f t="shared" si="44"/>
        <v>18769958</v>
      </c>
      <c r="AA75" s="83">
        <f t="shared" si="45"/>
        <v>10776811</v>
      </c>
      <c r="AB75" s="83">
        <f t="shared" si="46"/>
        <v>29546769</v>
      </c>
      <c r="AC75" s="42">
        <f t="shared" si="47"/>
        <v>0.7730602601612615</v>
      </c>
      <c r="AD75" s="82">
        <v>5306181</v>
      </c>
      <c r="AE75" s="83">
        <v>1802399</v>
      </c>
      <c r="AF75" s="83">
        <f t="shared" si="48"/>
        <v>7108580</v>
      </c>
      <c r="AG75" s="42">
        <f t="shared" si="49"/>
        <v>0.740169278488434</v>
      </c>
      <c r="AH75" s="42">
        <f t="shared" si="50"/>
        <v>0.3245283868226847</v>
      </c>
      <c r="AI75" s="14">
        <v>43982208</v>
      </c>
      <c r="AJ75" s="14">
        <v>29434691</v>
      </c>
      <c r="AK75" s="14">
        <v>21786654</v>
      </c>
      <c r="AL75" s="14"/>
    </row>
    <row r="76" spans="1:38" s="15" customFormat="1" ht="12.75">
      <c r="A76" s="31" t="s">
        <v>98</v>
      </c>
      <c r="B76" s="65" t="s">
        <v>384</v>
      </c>
      <c r="C76" s="41" t="s">
        <v>385</v>
      </c>
      <c r="D76" s="82">
        <v>296719489</v>
      </c>
      <c r="E76" s="83">
        <v>100355000</v>
      </c>
      <c r="F76" s="84">
        <f t="shared" si="34"/>
        <v>397074489</v>
      </c>
      <c r="G76" s="82">
        <v>268094505</v>
      </c>
      <c r="H76" s="83">
        <v>70687828</v>
      </c>
      <c r="I76" s="84">
        <f t="shared" si="35"/>
        <v>338782333</v>
      </c>
      <c r="J76" s="82">
        <v>51371243</v>
      </c>
      <c r="K76" s="96">
        <v>3448708</v>
      </c>
      <c r="L76" s="83">
        <f t="shared" si="36"/>
        <v>54819951</v>
      </c>
      <c r="M76" s="42">
        <f t="shared" si="37"/>
        <v>0.1380596148044152</v>
      </c>
      <c r="N76" s="110">
        <v>50936314</v>
      </c>
      <c r="O76" s="111">
        <v>7864913</v>
      </c>
      <c r="P76" s="112">
        <f t="shared" si="38"/>
        <v>58801227</v>
      </c>
      <c r="Q76" s="42">
        <f t="shared" si="39"/>
        <v>0.14808613655358754</v>
      </c>
      <c r="R76" s="110">
        <v>52828604</v>
      </c>
      <c r="S76" s="112">
        <v>12337849</v>
      </c>
      <c r="T76" s="112">
        <f t="shared" si="40"/>
        <v>65166453</v>
      </c>
      <c r="U76" s="42">
        <f t="shared" si="41"/>
        <v>0.19235493310095364</v>
      </c>
      <c r="V76" s="110">
        <v>0</v>
      </c>
      <c r="W76" s="112">
        <v>0</v>
      </c>
      <c r="X76" s="112">
        <f t="shared" si="42"/>
        <v>0</v>
      </c>
      <c r="Y76" s="42">
        <f t="shared" si="43"/>
        <v>0</v>
      </c>
      <c r="Z76" s="82">
        <f t="shared" si="44"/>
        <v>155136161</v>
      </c>
      <c r="AA76" s="83">
        <f t="shared" si="45"/>
        <v>23651470</v>
      </c>
      <c r="AB76" s="83">
        <f t="shared" si="46"/>
        <v>178787631</v>
      </c>
      <c r="AC76" s="42">
        <f t="shared" si="47"/>
        <v>0.5277359932461413</v>
      </c>
      <c r="AD76" s="82">
        <v>37754233</v>
      </c>
      <c r="AE76" s="83">
        <v>7453545</v>
      </c>
      <c r="AF76" s="83">
        <f t="shared" si="48"/>
        <v>45207778</v>
      </c>
      <c r="AG76" s="42">
        <f t="shared" si="49"/>
        <v>0.6031117730745769</v>
      </c>
      <c r="AH76" s="42">
        <f t="shared" si="50"/>
        <v>0.4414876351587109</v>
      </c>
      <c r="AI76" s="14">
        <v>283704918</v>
      </c>
      <c r="AJ76" s="14">
        <v>270483541</v>
      </c>
      <c r="AK76" s="14">
        <v>163131808</v>
      </c>
      <c r="AL76" s="14"/>
    </row>
    <row r="77" spans="1:38" s="15" customFormat="1" ht="12.75">
      <c r="A77" s="31" t="s">
        <v>98</v>
      </c>
      <c r="B77" s="65" t="s">
        <v>386</v>
      </c>
      <c r="C77" s="41" t="s">
        <v>387</v>
      </c>
      <c r="D77" s="82">
        <v>71990383</v>
      </c>
      <c r="E77" s="83">
        <v>24015000</v>
      </c>
      <c r="F77" s="84">
        <f t="shared" si="34"/>
        <v>96005383</v>
      </c>
      <c r="G77" s="82">
        <v>71990383</v>
      </c>
      <c r="H77" s="83">
        <v>24015000</v>
      </c>
      <c r="I77" s="84">
        <f t="shared" si="35"/>
        <v>96005383</v>
      </c>
      <c r="J77" s="82">
        <v>7636138</v>
      </c>
      <c r="K77" s="96">
        <v>0</v>
      </c>
      <c r="L77" s="83">
        <f t="shared" si="36"/>
        <v>7636138</v>
      </c>
      <c r="M77" s="42">
        <f t="shared" si="37"/>
        <v>0.0795386442028985</v>
      </c>
      <c r="N77" s="110">
        <v>9072048</v>
      </c>
      <c r="O77" s="111">
        <v>684353</v>
      </c>
      <c r="P77" s="112">
        <f t="shared" si="38"/>
        <v>9756401</v>
      </c>
      <c r="Q77" s="42">
        <f t="shared" si="39"/>
        <v>0.10162347875847753</v>
      </c>
      <c r="R77" s="110">
        <v>9111510</v>
      </c>
      <c r="S77" s="112">
        <v>17060578</v>
      </c>
      <c r="T77" s="112">
        <f t="shared" si="40"/>
        <v>26172088</v>
      </c>
      <c r="U77" s="42">
        <f t="shared" si="41"/>
        <v>0.27261063059349494</v>
      </c>
      <c r="V77" s="110">
        <v>0</v>
      </c>
      <c r="W77" s="112">
        <v>0</v>
      </c>
      <c r="X77" s="112">
        <f t="shared" si="42"/>
        <v>0</v>
      </c>
      <c r="Y77" s="42">
        <f t="shared" si="43"/>
        <v>0</v>
      </c>
      <c r="Z77" s="82">
        <f t="shared" si="44"/>
        <v>25819696</v>
      </c>
      <c r="AA77" s="83">
        <f t="shared" si="45"/>
        <v>17744931</v>
      </c>
      <c r="AB77" s="83">
        <f t="shared" si="46"/>
        <v>43564627</v>
      </c>
      <c r="AC77" s="42">
        <f t="shared" si="47"/>
        <v>0.45377275355487096</v>
      </c>
      <c r="AD77" s="82">
        <v>42536577</v>
      </c>
      <c r="AE77" s="83">
        <v>4645067</v>
      </c>
      <c r="AF77" s="83">
        <f t="shared" si="48"/>
        <v>47181644</v>
      </c>
      <c r="AG77" s="42">
        <f t="shared" si="49"/>
        <v>0.9557142726105391</v>
      </c>
      <c r="AH77" s="42">
        <f t="shared" si="50"/>
        <v>-0.44529088473474976</v>
      </c>
      <c r="AI77" s="14">
        <v>41387860</v>
      </c>
      <c r="AJ77" s="14">
        <v>72062269</v>
      </c>
      <c r="AK77" s="14">
        <v>68870939</v>
      </c>
      <c r="AL77" s="14"/>
    </row>
    <row r="78" spans="1:38" s="15" customFormat="1" ht="12.75">
      <c r="A78" s="31" t="s">
        <v>98</v>
      </c>
      <c r="B78" s="65" t="s">
        <v>388</v>
      </c>
      <c r="C78" s="41" t="s">
        <v>389</v>
      </c>
      <c r="D78" s="82">
        <v>85131000</v>
      </c>
      <c r="E78" s="83">
        <v>31678517</v>
      </c>
      <c r="F78" s="84">
        <f t="shared" si="34"/>
        <v>116809517</v>
      </c>
      <c r="G78" s="82">
        <v>85131000</v>
      </c>
      <c r="H78" s="83">
        <v>31678517</v>
      </c>
      <c r="I78" s="84">
        <f t="shared" si="35"/>
        <v>116809517</v>
      </c>
      <c r="J78" s="82">
        <v>19784512</v>
      </c>
      <c r="K78" s="96">
        <v>7347898</v>
      </c>
      <c r="L78" s="83">
        <f t="shared" si="36"/>
        <v>27132410</v>
      </c>
      <c r="M78" s="42">
        <f t="shared" si="37"/>
        <v>0.23227910445002525</v>
      </c>
      <c r="N78" s="110">
        <v>23159118</v>
      </c>
      <c r="O78" s="111">
        <v>8220624</v>
      </c>
      <c r="P78" s="112">
        <f t="shared" si="38"/>
        <v>31379742</v>
      </c>
      <c r="Q78" s="42">
        <f t="shared" si="39"/>
        <v>0.2686402855342686</v>
      </c>
      <c r="R78" s="110">
        <v>26556692</v>
      </c>
      <c r="S78" s="112">
        <v>3071252</v>
      </c>
      <c r="T78" s="112">
        <f t="shared" si="40"/>
        <v>29627944</v>
      </c>
      <c r="U78" s="42">
        <f t="shared" si="41"/>
        <v>0.25364323696330326</v>
      </c>
      <c r="V78" s="110">
        <v>0</v>
      </c>
      <c r="W78" s="112">
        <v>0</v>
      </c>
      <c r="X78" s="112">
        <f t="shared" si="42"/>
        <v>0</v>
      </c>
      <c r="Y78" s="42">
        <f t="shared" si="43"/>
        <v>0</v>
      </c>
      <c r="Z78" s="82">
        <f t="shared" si="44"/>
        <v>69500322</v>
      </c>
      <c r="AA78" s="83">
        <f t="shared" si="45"/>
        <v>18639774</v>
      </c>
      <c r="AB78" s="83">
        <f t="shared" si="46"/>
        <v>88140096</v>
      </c>
      <c r="AC78" s="42">
        <f t="shared" si="47"/>
        <v>0.7545626269475971</v>
      </c>
      <c r="AD78" s="82">
        <v>17351979</v>
      </c>
      <c r="AE78" s="83">
        <v>11586883</v>
      </c>
      <c r="AF78" s="83">
        <f t="shared" si="48"/>
        <v>28938862</v>
      </c>
      <c r="AG78" s="42">
        <f t="shared" si="49"/>
        <v>0.5857514277530727</v>
      </c>
      <c r="AH78" s="42">
        <f t="shared" si="50"/>
        <v>0.02381164815672432</v>
      </c>
      <c r="AI78" s="14">
        <v>127061578</v>
      </c>
      <c r="AJ78" s="14">
        <v>153153759</v>
      </c>
      <c r="AK78" s="14">
        <v>89710033</v>
      </c>
      <c r="AL78" s="14"/>
    </row>
    <row r="79" spans="1:38" s="15" customFormat="1" ht="12.75">
      <c r="A79" s="31" t="s">
        <v>117</v>
      </c>
      <c r="B79" s="65" t="s">
        <v>390</v>
      </c>
      <c r="C79" s="41" t="s">
        <v>391</v>
      </c>
      <c r="D79" s="82">
        <v>259872696</v>
      </c>
      <c r="E79" s="83">
        <v>228315890</v>
      </c>
      <c r="F79" s="84">
        <f t="shared" si="34"/>
        <v>488188586</v>
      </c>
      <c r="G79" s="82">
        <v>305675762</v>
      </c>
      <c r="H79" s="83">
        <v>228040949</v>
      </c>
      <c r="I79" s="84">
        <f t="shared" si="35"/>
        <v>533716711</v>
      </c>
      <c r="J79" s="82">
        <v>37161054</v>
      </c>
      <c r="K79" s="96">
        <v>15804802</v>
      </c>
      <c r="L79" s="83">
        <f t="shared" si="36"/>
        <v>52965856</v>
      </c>
      <c r="M79" s="42">
        <f t="shared" si="37"/>
        <v>0.1084946627572321</v>
      </c>
      <c r="N79" s="110">
        <v>65155555</v>
      </c>
      <c r="O79" s="111">
        <v>48905693</v>
      </c>
      <c r="P79" s="112">
        <f t="shared" si="38"/>
        <v>114061248</v>
      </c>
      <c r="Q79" s="42">
        <f t="shared" si="39"/>
        <v>0.23364177547567652</v>
      </c>
      <c r="R79" s="110">
        <v>44923084</v>
      </c>
      <c r="S79" s="112">
        <v>40840274</v>
      </c>
      <c r="T79" s="112">
        <f t="shared" si="40"/>
        <v>85763358</v>
      </c>
      <c r="U79" s="42">
        <f t="shared" si="41"/>
        <v>0.16069078638986067</v>
      </c>
      <c r="V79" s="110">
        <v>0</v>
      </c>
      <c r="W79" s="112">
        <v>0</v>
      </c>
      <c r="X79" s="112">
        <f t="shared" si="42"/>
        <v>0</v>
      </c>
      <c r="Y79" s="42">
        <f t="shared" si="43"/>
        <v>0</v>
      </c>
      <c r="Z79" s="82">
        <f t="shared" si="44"/>
        <v>147239693</v>
      </c>
      <c r="AA79" s="83">
        <f t="shared" si="45"/>
        <v>105550769</v>
      </c>
      <c r="AB79" s="83">
        <f t="shared" si="46"/>
        <v>252790462</v>
      </c>
      <c r="AC79" s="42">
        <f t="shared" si="47"/>
        <v>0.47364164694479655</v>
      </c>
      <c r="AD79" s="82">
        <v>35574884</v>
      </c>
      <c r="AE79" s="83">
        <v>37447878</v>
      </c>
      <c r="AF79" s="83">
        <f t="shared" si="48"/>
        <v>73022762</v>
      </c>
      <c r="AG79" s="42">
        <f t="shared" si="49"/>
        <v>0.41175934352106247</v>
      </c>
      <c r="AH79" s="42">
        <f t="shared" si="50"/>
        <v>0.1744743098049346</v>
      </c>
      <c r="AI79" s="14">
        <v>398537418</v>
      </c>
      <c r="AJ79" s="14">
        <v>528608216</v>
      </c>
      <c r="AK79" s="14">
        <v>217659372</v>
      </c>
      <c r="AL79" s="14"/>
    </row>
    <row r="80" spans="1:38" s="61" customFormat="1" ht="12.75">
      <c r="A80" s="66"/>
      <c r="B80" s="67" t="s">
        <v>392</v>
      </c>
      <c r="C80" s="34"/>
      <c r="D80" s="86">
        <f>SUM(D74:D79)</f>
        <v>787948753</v>
      </c>
      <c r="E80" s="87">
        <f>SUM(E74:E79)</f>
        <v>430455007</v>
      </c>
      <c r="F80" s="88">
        <f t="shared" si="34"/>
        <v>1218403760</v>
      </c>
      <c r="G80" s="86">
        <f>SUM(G74:G79)</f>
        <v>805618545</v>
      </c>
      <c r="H80" s="87">
        <f>SUM(H74:H79)</f>
        <v>397998924</v>
      </c>
      <c r="I80" s="95">
        <f t="shared" si="35"/>
        <v>1203617469</v>
      </c>
      <c r="J80" s="86">
        <f>SUM(J74:J79)</f>
        <v>129820952</v>
      </c>
      <c r="K80" s="97">
        <f>SUM(K74:K79)</f>
        <v>31193988</v>
      </c>
      <c r="L80" s="87">
        <f t="shared" si="36"/>
        <v>161014940</v>
      </c>
      <c r="M80" s="46">
        <f t="shared" si="37"/>
        <v>0.1321523663058952</v>
      </c>
      <c r="N80" s="116">
        <f>SUM(N74:N79)</f>
        <v>165717947</v>
      </c>
      <c r="O80" s="117">
        <f>SUM(O74:O79)</f>
        <v>96987404</v>
      </c>
      <c r="P80" s="118">
        <f t="shared" si="38"/>
        <v>262705351</v>
      </c>
      <c r="Q80" s="46">
        <f t="shared" si="39"/>
        <v>0.21561436333715844</v>
      </c>
      <c r="R80" s="116">
        <f>SUM(R74:R79)</f>
        <v>149188318</v>
      </c>
      <c r="S80" s="118">
        <f>SUM(S74:S79)</f>
        <v>81358625</v>
      </c>
      <c r="T80" s="118">
        <f t="shared" si="40"/>
        <v>230546943</v>
      </c>
      <c r="U80" s="46">
        <f t="shared" si="41"/>
        <v>0.19154502899625164</v>
      </c>
      <c r="V80" s="116">
        <f>SUM(V74:V79)</f>
        <v>0</v>
      </c>
      <c r="W80" s="118">
        <f>SUM(W74:W79)</f>
        <v>0</v>
      </c>
      <c r="X80" s="118">
        <f t="shared" si="42"/>
        <v>0</v>
      </c>
      <c r="Y80" s="46">
        <f t="shared" si="43"/>
        <v>0</v>
      </c>
      <c r="Z80" s="86">
        <f t="shared" si="44"/>
        <v>444727217</v>
      </c>
      <c r="AA80" s="87">
        <f t="shared" si="45"/>
        <v>209540017</v>
      </c>
      <c r="AB80" s="87">
        <f t="shared" si="46"/>
        <v>654267234</v>
      </c>
      <c r="AC80" s="46">
        <f t="shared" si="47"/>
        <v>0.5435840296864286</v>
      </c>
      <c r="AD80" s="86">
        <f>SUM(AD74:AD79)</f>
        <v>146252054</v>
      </c>
      <c r="AE80" s="87">
        <f>SUM(AE74:AE79)</f>
        <v>69139775</v>
      </c>
      <c r="AF80" s="87">
        <f t="shared" si="48"/>
        <v>215391829</v>
      </c>
      <c r="AG80" s="46">
        <f t="shared" si="49"/>
        <v>0.5407879914562839</v>
      </c>
      <c r="AH80" s="46">
        <f t="shared" si="50"/>
        <v>0.07036067278113878</v>
      </c>
      <c r="AI80" s="68">
        <f>SUM(AI74:AI79)</f>
        <v>959477931</v>
      </c>
      <c r="AJ80" s="68">
        <f>SUM(AJ74:AJ79)</f>
        <v>1111591240</v>
      </c>
      <c r="AK80" s="68">
        <f>SUM(AK74:AK79)</f>
        <v>601135194</v>
      </c>
      <c r="AL80" s="68"/>
    </row>
    <row r="81" spans="1:38" s="61" customFormat="1" ht="12.75">
      <c r="A81" s="66"/>
      <c r="B81" s="67" t="s">
        <v>393</v>
      </c>
      <c r="C81" s="34"/>
      <c r="D81" s="86">
        <f>SUM(D9,D11:D17,D19:D26,D28:D33,D35:D39,D41:D44,D46:D51,D53:D58,D60:D66,D68:D72,D74:D79)</f>
        <v>33994908412</v>
      </c>
      <c r="E81" s="87">
        <f>SUM(E9,E11:E17,E19:E26,E28:E33,E35:E39,E41:E44,E46:E51,E53:E58,E60:E66,E68:E72,E74:E79)</f>
        <v>10163028742</v>
      </c>
      <c r="F81" s="88">
        <f t="shared" si="34"/>
        <v>44157937154</v>
      </c>
      <c r="G81" s="86">
        <f>SUM(G9,G11:G17,G19:G26,G28:G33,G35:G39,G41:G44,G46:G51,G53:G58,G60:G66,G68:G72,G74:G79)</f>
        <v>34617153405</v>
      </c>
      <c r="H81" s="87">
        <f>SUM(H9,H11:H17,H19:H26,H28:H33,H35:H39,H41:H44,H46:H51,H53:H58,H60:H66,H68:H72,H74:H79)</f>
        <v>9867962970</v>
      </c>
      <c r="I81" s="95">
        <f t="shared" si="35"/>
        <v>44485116375</v>
      </c>
      <c r="J81" s="86">
        <f>SUM(J9,J11:J17,J19:J26,J28:J33,J35:J39,J41:J44,J46:J51,J53:J58,J60:J66,J68:J72,J74:J79)</f>
        <v>7226458370</v>
      </c>
      <c r="K81" s="97">
        <f>SUM(K9,K11:K17,K19:K26,K28:K33,K35:K39,K41:K44,K46:K51,K53:K58,K60:K66,K68:K72,K74:K79)</f>
        <v>1233844791</v>
      </c>
      <c r="L81" s="87">
        <f t="shared" si="36"/>
        <v>8460303161</v>
      </c>
      <c r="M81" s="46">
        <f t="shared" si="37"/>
        <v>0.19159190184756247</v>
      </c>
      <c r="N81" s="116">
        <f>SUM(N9,N11:N17,N19:N26,N28:N33,N35:N39,N41:N44,N46:N51,N53:N58,N60:N66,N68:N72,N74:N79)</f>
        <v>7871744119</v>
      </c>
      <c r="O81" s="117">
        <f>SUM(O9,O11:O17,O19:O26,O28:O33,O35:O39,O41:O44,O46:O51,O53:O58,O60:O66,O68:O72,O74:O79)</f>
        <v>2012670437</v>
      </c>
      <c r="P81" s="118">
        <f t="shared" si="38"/>
        <v>9884414556</v>
      </c>
      <c r="Q81" s="46">
        <f t="shared" si="39"/>
        <v>0.22384230770400992</v>
      </c>
      <c r="R81" s="116">
        <f>SUM(R9,R11:R17,R19:R26,R28:R33,R35:R39,R41:R44,R46:R51,R53:R58,R60:R66,R68:R72,R74:R79)</f>
        <v>6938748908</v>
      </c>
      <c r="S81" s="118">
        <f>SUM(S9,S11:S17,S19:S26,S28:S33,S35:S39,S41:S44,S46:S51,S53:S58,S60:S66,S68:S72,S74:S79)</f>
        <v>1112146177</v>
      </c>
      <c r="T81" s="118">
        <f t="shared" si="40"/>
        <v>8050895085</v>
      </c>
      <c r="U81" s="46">
        <f t="shared" si="41"/>
        <v>0.18097952171536832</v>
      </c>
      <c r="V81" s="116">
        <f>SUM(V9,V11:V17,V19:V26,V28:V33,V35:V39,V41:V44,V46:V51,V53:V58,V60:V66,V68:V72,V74:V79)</f>
        <v>0</v>
      </c>
      <c r="W81" s="118">
        <f>SUM(W9,W11:W17,W19:W26,W28:W33,W35:W39,W41:W44,W46:W51,W53:W58,W60:W66,W68:W72,W74:W79)</f>
        <v>0</v>
      </c>
      <c r="X81" s="118">
        <f t="shared" si="42"/>
        <v>0</v>
      </c>
      <c r="Y81" s="46">
        <f t="shared" si="43"/>
        <v>0</v>
      </c>
      <c r="Z81" s="86">
        <f t="shared" si="44"/>
        <v>22036951397</v>
      </c>
      <c r="AA81" s="87">
        <f t="shared" si="45"/>
        <v>4358661405</v>
      </c>
      <c r="AB81" s="87">
        <f t="shared" si="46"/>
        <v>26395612802</v>
      </c>
      <c r="AC81" s="46">
        <f t="shared" si="47"/>
        <v>0.5933582949292666</v>
      </c>
      <c r="AD81" s="86">
        <f>SUM(AD9,AD11:AD17,AD19:AD26,AD28:AD33,AD35:AD39,AD41:AD44,AD46:AD51,AD53:AD58,AD60:AD66,AD68:AD72,AD74:AD79)</f>
        <v>6541462962</v>
      </c>
      <c r="AE81" s="87">
        <f>SUM(AE9,AE11:AE17,AE19:AE26,AE28:AE33,AE35:AE39,AE41:AE44,AE46:AE51,AE53:AE58,AE60:AE66,AE68:AE72,AE74:AE79)</f>
        <v>1811535569</v>
      </c>
      <c r="AF81" s="87">
        <f t="shared" si="48"/>
        <v>8352998531</v>
      </c>
      <c r="AG81" s="46">
        <f t="shared" si="49"/>
        <v>0.665013059438658</v>
      </c>
      <c r="AH81" s="46">
        <f t="shared" si="50"/>
        <v>-0.03616706562066552</v>
      </c>
      <c r="AI81" s="68">
        <f>SUM(AI9,AI11:AI17,AI19:AI26,AI28:AI33,AI35:AI39,AI41:AI44,AI46:AI51,AI53:AI58,AI60:AI66,AI68:AI72,AI74:AI79)</f>
        <v>39747544665</v>
      </c>
      <c r="AJ81" s="68">
        <f>SUM(AJ9,AJ11:AJ17,AJ19:AJ26,AJ28:AJ33,AJ35:AJ39,AJ41:AJ44,AJ46:AJ51,AJ53:AJ58,AJ60:AJ66,AJ68:AJ72,AJ74:AJ79)</f>
        <v>41032834874</v>
      </c>
      <c r="AK81" s="68">
        <f>SUM(AK9,AK11:AK17,AK19:AK26,AK28:AK33,AK35:AK39,AK41:AK44,AK46:AK51,AK53:AK58,AK60:AK66,AK68:AK72,AK74:AK79)</f>
        <v>27287371057</v>
      </c>
      <c r="AL81" s="68"/>
    </row>
    <row r="82" spans="1:38" s="15" customFormat="1" ht="12.75">
      <c r="A82" s="69"/>
      <c r="B82" s="70"/>
      <c r="C82" s="71"/>
      <c r="D82" s="72"/>
      <c r="E82" s="72"/>
      <c r="F82" s="73"/>
      <c r="G82" s="74"/>
      <c r="H82" s="72"/>
      <c r="I82" s="75"/>
      <c r="J82" s="74"/>
      <c r="K82" s="76"/>
      <c r="L82" s="72"/>
      <c r="M82" s="75"/>
      <c r="N82" s="74"/>
      <c r="O82" s="76"/>
      <c r="P82" s="72"/>
      <c r="Q82" s="75"/>
      <c r="R82" s="74"/>
      <c r="S82" s="76"/>
      <c r="T82" s="72"/>
      <c r="U82" s="75"/>
      <c r="V82" s="74"/>
      <c r="W82" s="76"/>
      <c r="X82" s="72"/>
      <c r="Y82" s="75"/>
      <c r="Z82" s="74"/>
      <c r="AA82" s="76"/>
      <c r="AB82" s="72"/>
      <c r="AC82" s="75"/>
      <c r="AD82" s="74"/>
      <c r="AE82" s="72"/>
      <c r="AF82" s="72"/>
      <c r="AG82" s="75"/>
      <c r="AH82" s="75"/>
      <c r="AI82" s="14"/>
      <c r="AJ82" s="14"/>
      <c r="AK82" s="14"/>
      <c r="AL82" s="14"/>
    </row>
    <row r="83" spans="1:38" s="15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15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G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30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98</v>
      </c>
      <c r="B9" s="65" t="s">
        <v>394</v>
      </c>
      <c r="C9" s="41" t="s">
        <v>395</v>
      </c>
      <c r="D9" s="82">
        <v>135271001</v>
      </c>
      <c r="E9" s="83">
        <v>68326000</v>
      </c>
      <c r="F9" s="84">
        <f>$D9+$E9</f>
        <v>203597001</v>
      </c>
      <c r="G9" s="82">
        <v>136045700</v>
      </c>
      <c r="H9" s="83">
        <v>56363500</v>
      </c>
      <c r="I9" s="85">
        <f>$G9+$H9</f>
        <v>192409200</v>
      </c>
      <c r="J9" s="82">
        <v>24516080</v>
      </c>
      <c r="K9" s="83">
        <v>147478</v>
      </c>
      <c r="L9" s="83">
        <f>$J9+$K9</f>
        <v>24663558</v>
      </c>
      <c r="M9" s="42">
        <f>IF($F9=0,0,$L9/$F9)</f>
        <v>0.12113910263344203</v>
      </c>
      <c r="N9" s="110">
        <v>24339234</v>
      </c>
      <c r="O9" s="111">
        <v>2568231</v>
      </c>
      <c r="P9" s="112">
        <f>$N9+$O9</f>
        <v>26907465</v>
      </c>
      <c r="Q9" s="42">
        <f>IF($F9=0,0,$P9/$F9)</f>
        <v>0.1321604191998879</v>
      </c>
      <c r="R9" s="110">
        <v>29170245</v>
      </c>
      <c r="S9" s="112">
        <v>7859056</v>
      </c>
      <c r="T9" s="112">
        <f>$R9+$S9</f>
        <v>37029301</v>
      </c>
      <c r="U9" s="42">
        <f>IF($I9=0,0,$T9/$I9)</f>
        <v>0.19245078197924007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78025559</v>
      </c>
      <c r="AA9" s="83">
        <f>($K9+$O9)+$S9</f>
        <v>10574765</v>
      </c>
      <c r="AB9" s="83">
        <f>$Z9+$AA9</f>
        <v>88600324</v>
      </c>
      <c r="AC9" s="42">
        <f>IF($I9=0,0,$AB9/$I9)</f>
        <v>0.4604786257621777</v>
      </c>
      <c r="AD9" s="82">
        <v>23791301</v>
      </c>
      <c r="AE9" s="83">
        <v>3809576</v>
      </c>
      <c r="AF9" s="83">
        <f>$AD9+$AE9</f>
        <v>27600877</v>
      </c>
      <c r="AG9" s="42">
        <f>IF($AJ9=0,0,$AK9/$AJ9)</f>
        <v>0.852774457371489</v>
      </c>
      <c r="AH9" s="42">
        <f>IF($AF9=0,0,$T9/$AF9-1)</f>
        <v>0.34159871079458815</v>
      </c>
      <c r="AI9" s="14">
        <v>124717000</v>
      </c>
      <c r="AJ9" s="14">
        <v>124717000</v>
      </c>
      <c r="AK9" s="14">
        <v>106355472</v>
      </c>
      <c r="AL9" s="14"/>
    </row>
    <row r="10" spans="1:38" s="15" customFormat="1" ht="12.75">
      <c r="A10" s="31" t="s">
        <v>98</v>
      </c>
      <c r="B10" s="65" t="s">
        <v>396</v>
      </c>
      <c r="C10" s="41" t="s">
        <v>397</v>
      </c>
      <c r="D10" s="82">
        <v>130496848</v>
      </c>
      <c r="E10" s="83">
        <v>71181174</v>
      </c>
      <c r="F10" s="85">
        <f aca="true" t="shared" si="0" ref="F10:F44">$D10+$E10</f>
        <v>201678022</v>
      </c>
      <c r="G10" s="82">
        <v>133910532</v>
      </c>
      <c r="H10" s="83">
        <v>47578767</v>
      </c>
      <c r="I10" s="85">
        <f aca="true" t="shared" si="1" ref="I10:I44">$G10+$H10</f>
        <v>181489299</v>
      </c>
      <c r="J10" s="82">
        <v>24250803</v>
      </c>
      <c r="K10" s="83">
        <v>7507204</v>
      </c>
      <c r="L10" s="83">
        <f aca="true" t="shared" si="2" ref="L10:L44">$J10+$K10</f>
        <v>31758007</v>
      </c>
      <c r="M10" s="42">
        <f aca="true" t="shared" si="3" ref="M10:M44">IF($F10=0,0,$L10/$F10)</f>
        <v>0.15746885399342125</v>
      </c>
      <c r="N10" s="110">
        <v>36800343</v>
      </c>
      <c r="O10" s="111">
        <v>5044357</v>
      </c>
      <c r="P10" s="112">
        <f aca="true" t="shared" si="4" ref="P10:P44">$N10+$O10</f>
        <v>41844700</v>
      </c>
      <c r="Q10" s="42">
        <f aca="true" t="shared" si="5" ref="Q10:Q44">IF($F10=0,0,$P10/$F10)</f>
        <v>0.20748269734616895</v>
      </c>
      <c r="R10" s="110">
        <v>21203681</v>
      </c>
      <c r="S10" s="112">
        <v>5084254</v>
      </c>
      <c r="T10" s="112">
        <f aca="true" t="shared" si="6" ref="T10:T44">$R10+$S10</f>
        <v>26287935</v>
      </c>
      <c r="U10" s="42">
        <f aca="true" t="shared" si="7" ref="U10:U44">IF($I10=0,0,$T10/$I10)</f>
        <v>0.14484564734585262</v>
      </c>
      <c r="V10" s="110">
        <v>0</v>
      </c>
      <c r="W10" s="112">
        <v>0</v>
      </c>
      <c r="X10" s="112">
        <f aca="true" t="shared" si="8" ref="X10:X44">$V10+$W10</f>
        <v>0</v>
      </c>
      <c r="Y10" s="42">
        <f aca="true" t="shared" si="9" ref="Y10:Y44">IF($I10=0,0,$X10/$I10)</f>
        <v>0</v>
      </c>
      <c r="Z10" s="82">
        <f aca="true" t="shared" si="10" ref="Z10:Z44">($J10+$N10)+$R10</f>
        <v>82254827</v>
      </c>
      <c r="AA10" s="83">
        <f aca="true" t="shared" si="11" ref="AA10:AA44">($K10+$O10)+$S10</f>
        <v>17635815</v>
      </c>
      <c r="AB10" s="83">
        <f aca="true" t="shared" si="12" ref="AB10:AB44">$Z10+$AA10</f>
        <v>99890642</v>
      </c>
      <c r="AC10" s="42">
        <f aca="true" t="shared" si="13" ref="AC10:AC44">IF($I10=0,0,$AB10/$I10)</f>
        <v>0.5503941144210381</v>
      </c>
      <c r="AD10" s="82">
        <v>24934254</v>
      </c>
      <c r="AE10" s="83">
        <v>4320890</v>
      </c>
      <c r="AF10" s="83">
        <f aca="true" t="shared" si="14" ref="AF10:AF44">$AD10+$AE10</f>
        <v>29255144</v>
      </c>
      <c r="AG10" s="42">
        <f aca="true" t="shared" si="15" ref="AG10:AG44">IF($AJ10=0,0,$AK10/$AJ10)</f>
        <v>588.9975407124443</v>
      </c>
      <c r="AH10" s="42">
        <f aca="true" t="shared" si="16" ref="AH10:AH44">IF($AF10=0,0,$T10/$AF10-1)</f>
        <v>-0.10142520576894098</v>
      </c>
      <c r="AI10" s="14">
        <v>172259070</v>
      </c>
      <c r="AJ10" s="14">
        <v>160209</v>
      </c>
      <c r="AK10" s="14">
        <v>94362707</v>
      </c>
      <c r="AL10" s="14"/>
    </row>
    <row r="11" spans="1:38" s="15" customFormat="1" ht="12.75">
      <c r="A11" s="31" t="s">
        <v>98</v>
      </c>
      <c r="B11" s="65" t="s">
        <v>398</v>
      </c>
      <c r="C11" s="41" t="s">
        <v>399</v>
      </c>
      <c r="D11" s="82">
        <v>583503722</v>
      </c>
      <c r="E11" s="83">
        <v>124553000</v>
      </c>
      <c r="F11" s="84">
        <f t="shared" si="0"/>
        <v>708056722</v>
      </c>
      <c r="G11" s="82">
        <v>583503722</v>
      </c>
      <c r="H11" s="83">
        <v>124553000</v>
      </c>
      <c r="I11" s="85">
        <f t="shared" si="1"/>
        <v>708056722</v>
      </c>
      <c r="J11" s="82">
        <v>129288502</v>
      </c>
      <c r="K11" s="83">
        <v>6817005</v>
      </c>
      <c r="L11" s="83">
        <f t="shared" si="2"/>
        <v>136105507</v>
      </c>
      <c r="M11" s="42">
        <f t="shared" si="3"/>
        <v>0.19222401648211454</v>
      </c>
      <c r="N11" s="110">
        <v>153284679</v>
      </c>
      <c r="O11" s="111">
        <v>24627022</v>
      </c>
      <c r="P11" s="112">
        <f t="shared" si="4"/>
        <v>177911701</v>
      </c>
      <c r="Q11" s="42">
        <f t="shared" si="5"/>
        <v>0.25126758276860195</v>
      </c>
      <c r="R11" s="110">
        <v>123176160</v>
      </c>
      <c r="S11" s="112">
        <v>20031095</v>
      </c>
      <c r="T11" s="112">
        <f t="shared" si="6"/>
        <v>143207255</v>
      </c>
      <c r="U11" s="42">
        <f t="shared" si="7"/>
        <v>0.2022539304414654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405749341</v>
      </c>
      <c r="AA11" s="83">
        <f t="shared" si="11"/>
        <v>51475122</v>
      </c>
      <c r="AB11" s="83">
        <f t="shared" si="12"/>
        <v>457224463</v>
      </c>
      <c r="AC11" s="42">
        <f t="shared" si="13"/>
        <v>0.6457455296921819</v>
      </c>
      <c r="AD11" s="82">
        <v>115852453</v>
      </c>
      <c r="AE11" s="83">
        <v>23750568</v>
      </c>
      <c r="AF11" s="83">
        <f t="shared" si="14"/>
        <v>139603021</v>
      </c>
      <c r="AG11" s="42">
        <f t="shared" si="15"/>
        <v>0.6365463808435036</v>
      </c>
      <c r="AH11" s="42">
        <f t="shared" si="16"/>
        <v>0.025817736422766968</v>
      </c>
      <c r="AI11" s="14">
        <v>650101965</v>
      </c>
      <c r="AJ11" s="14">
        <v>650101965</v>
      </c>
      <c r="AK11" s="14">
        <v>413820053</v>
      </c>
      <c r="AL11" s="14"/>
    </row>
    <row r="12" spans="1:38" s="15" customFormat="1" ht="12.75">
      <c r="A12" s="31" t="s">
        <v>98</v>
      </c>
      <c r="B12" s="65" t="s">
        <v>400</v>
      </c>
      <c r="C12" s="41" t="s">
        <v>401</v>
      </c>
      <c r="D12" s="82">
        <v>339033000</v>
      </c>
      <c r="E12" s="83">
        <v>80496000</v>
      </c>
      <c r="F12" s="84">
        <f t="shared" si="0"/>
        <v>419529000</v>
      </c>
      <c r="G12" s="82">
        <v>303902127</v>
      </c>
      <c r="H12" s="83">
        <v>57855000</v>
      </c>
      <c r="I12" s="85">
        <f t="shared" si="1"/>
        <v>361757127</v>
      </c>
      <c r="J12" s="82">
        <v>74652958</v>
      </c>
      <c r="K12" s="83">
        <v>4655935</v>
      </c>
      <c r="L12" s="83">
        <f t="shared" si="2"/>
        <v>79308893</v>
      </c>
      <c r="M12" s="42">
        <f t="shared" si="3"/>
        <v>0.18904269549900007</v>
      </c>
      <c r="N12" s="110">
        <v>64944814</v>
      </c>
      <c r="O12" s="111">
        <v>2778783</v>
      </c>
      <c r="P12" s="112">
        <f t="shared" si="4"/>
        <v>67723597</v>
      </c>
      <c r="Q12" s="42">
        <f t="shared" si="5"/>
        <v>0.16142768914663824</v>
      </c>
      <c r="R12" s="110">
        <v>67879041</v>
      </c>
      <c r="S12" s="112">
        <v>3594479</v>
      </c>
      <c r="T12" s="112">
        <f t="shared" si="6"/>
        <v>71473520</v>
      </c>
      <c r="U12" s="42">
        <f t="shared" si="7"/>
        <v>0.1975732187855417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207476813</v>
      </c>
      <c r="AA12" s="83">
        <f t="shared" si="11"/>
        <v>11029197</v>
      </c>
      <c r="AB12" s="83">
        <f t="shared" si="12"/>
        <v>218506010</v>
      </c>
      <c r="AC12" s="42">
        <f t="shared" si="13"/>
        <v>0.6040130067707</v>
      </c>
      <c r="AD12" s="82">
        <v>58435180</v>
      </c>
      <c r="AE12" s="83">
        <v>8265643</v>
      </c>
      <c r="AF12" s="83">
        <f t="shared" si="14"/>
        <v>66700823</v>
      </c>
      <c r="AG12" s="42">
        <f t="shared" si="15"/>
        <v>0.6764807254364568</v>
      </c>
      <c r="AH12" s="42">
        <f t="shared" si="16"/>
        <v>0.07155379477101809</v>
      </c>
      <c r="AI12" s="14">
        <v>343623000</v>
      </c>
      <c r="AJ12" s="14">
        <v>311090624</v>
      </c>
      <c r="AK12" s="14">
        <v>210446811</v>
      </c>
      <c r="AL12" s="14"/>
    </row>
    <row r="13" spans="1:38" s="15" customFormat="1" ht="12.75">
      <c r="A13" s="31" t="s">
        <v>98</v>
      </c>
      <c r="B13" s="65" t="s">
        <v>402</v>
      </c>
      <c r="C13" s="41" t="s">
        <v>403</v>
      </c>
      <c r="D13" s="82">
        <v>59676887</v>
      </c>
      <c r="E13" s="83">
        <v>25415109</v>
      </c>
      <c r="F13" s="84">
        <f t="shared" si="0"/>
        <v>85091996</v>
      </c>
      <c r="G13" s="82">
        <v>59676887</v>
      </c>
      <c r="H13" s="83">
        <v>25415109</v>
      </c>
      <c r="I13" s="85">
        <f t="shared" si="1"/>
        <v>85091996</v>
      </c>
      <c r="J13" s="82">
        <v>12576631</v>
      </c>
      <c r="K13" s="83">
        <v>4238166</v>
      </c>
      <c r="L13" s="83">
        <f t="shared" si="2"/>
        <v>16814797</v>
      </c>
      <c r="M13" s="42">
        <f t="shared" si="3"/>
        <v>0.19760726966611525</v>
      </c>
      <c r="N13" s="110">
        <v>15718194</v>
      </c>
      <c r="O13" s="111">
        <v>2904711</v>
      </c>
      <c r="P13" s="112">
        <f t="shared" si="4"/>
        <v>18622905</v>
      </c>
      <c r="Q13" s="42">
        <f t="shared" si="5"/>
        <v>0.2188561307223302</v>
      </c>
      <c r="R13" s="110">
        <v>9240634</v>
      </c>
      <c r="S13" s="112">
        <v>2609840</v>
      </c>
      <c r="T13" s="112">
        <f t="shared" si="6"/>
        <v>11850474</v>
      </c>
      <c r="U13" s="42">
        <f t="shared" si="7"/>
        <v>0.13926661210297617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37535459</v>
      </c>
      <c r="AA13" s="83">
        <f t="shared" si="11"/>
        <v>9752717</v>
      </c>
      <c r="AB13" s="83">
        <f t="shared" si="12"/>
        <v>47288176</v>
      </c>
      <c r="AC13" s="42">
        <f t="shared" si="13"/>
        <v>0.5557300124914216</v>
      </c>
      <c r="AD13" s="82">
        <v>11015311</v>
      </c>
      <c r="AE13" s="83">
        <v>2846361</v>
      </c>
      <c r="AF13" s="83">
        <f t="shared" si="14"/>
        <v>13861672</v>
      </c>
      <c r="AG13" s="42">
        <f t="shared" si="15"/>
        <v>0.8362544101333698</v>
      </c>
      <c r="AH13" s="42">
        <f t="shared" si="16"/>
        <v>-0.14509057781774093</v>
      </c>
      <c r="AI13" s="14">
        <v>83964014</v>
      </c>
      <c r="AJ13" s="14">
        <v>83964014</v>
      </c>
      <c r="AK13" s="14">
        <v>70215277</v>
      </c>
      <c r="AL13" s="14"/>
    </row>
    <row r="14" spans="1:38" s="15" customFormat="1" ht="12.75">
      <c r="A14" s="31" t="s">
        <v>117</v>
      </c>
      <c r="B14" s="65" t="s">
        <v>404</v>
      </c>
      <c r="C14" s="41" t="s">
        <v>405</v>
      </c>
      <c r="D14" s="82">
        <v>388537977</v>
      </c>
      <c r="E14" s="83">
        <v>372577865</v>
      </c>
      <c r="F14" s="84">
        <f t="shared" si="0"/>
        <v>761115842</v>
      </c>
      <c r="G14" s="82">
        <v>345214924</v>
      </c>
      <c r="H14" s="83">
        <v>468056337</v>
      </c>
      <c r="I14" s="85">
        <f t="shared" si="1"/>
        <v>813271261</v>
      </c>
      <c r="J14" s="82">
        <v>76896658</v>
      </c>
      <c r="K14" s="83">
        <v>54317470</v>
      </c>
      <c r="L14" s="83">
        <f t="shared" si="2"/>
        <v>131214128</v>
      </c>
      <c r="M14" s="42">
        <f t="shared" si="3"/>
        <v>0.17239705279974976</v>
      </c>
      <c r="N14" s="110">
        <v>130773534</v>
      </c>
      <c r="O14" s="111">
        <v>162989836</v>
      </c>
      <c r="P14" s="112">
        <f t="shared" si="4"/>
        <v>293763370</v>
      </c>
      <c r="Q14" s="42">
        <f t="shared" si="5"/>
        <v>0.38596407247032444</v>
      </c>
      <c r="R14" s="110">
        <v>132807954</v>
      </c>
      <c r="S14" s="112">
        <v>58708768</v>
      </c>
      <c r="T14" s="112">
        <f t="shared" si="6"/>
        <v>191516722</v>
      </c>
      <c r="U14" s="42">
        <f t="shared" si="7"/>
        <v>0.2354893516887719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340478146</v>
      </c>
      <c r="AA14" s="83">
        <f t="shared" si="11"/>
        <v>276016074</v>
      </c>
      <c r="AB14" s="83">
        <f t="shared" si="12"/>
        <v>616494220</v>
      </c>
      <c r="AC14" s="42">
        <f t="shared" si="13"/>
        <v>0.7580425493481197</v>
      </c>
      <c r="AD14" s="82">
        <v>74814727</v>
      </c>
      <c r="AE14" s="83">
        <v>38904659</v>
      </c>
      <c r="AF14" s="83">
        <f t="shared" si="14"/>
        <v>113719386</v>
      </c>
      <c r="AG14" s="42">
        <f t="shared" si="15"/>
        <v>0.49255964058271823</v>
      </c>
      <c r="AH14" s="42">
        <f t="shared" si="16"/>
        <v>0.6841167432965212</v>
      </c>
      <c r="AI14" s="14">
        <v>664784484</v>
      </c>
      <c r="AJ14" s="14">
        <v>715481901</v>
      </c>
      <c r="AK14" s="14">
        <v>352417508</v>
      </c>
      <c r="AL14" s="14"/>
    </row>
    <row r="15" spans="1:38" s="61" customFormat="1" ht="12.75">
      <c r="A15" s="66"/>
      <c r="B15" s="67" t="s">
        <v>406</v>
      </c>
      <c r="C15" s="34"/>
      <c r="D15" s="86">
        <f>SUM(D9:D14)</f>
        <v>1636519435</v>
      </c>
      <c r="E15" s="87">
        <f>SUM(E9:E14)</f>
        <v>742549148</v>
      </c>
      <c r="F15" s="95">
        <f t="shared" si="0"/>
        <v>2379068583</v>
      </c>
      <c r="G15" s="86">
        <f>SUM(G9:G14)</f>
        <v>1562253892</v>
      </c>
      <c r="H15" s="87">
        <f>SUM(H9:H14)</f>
        <v>779821713</v>
      </c>
      <c r="I15" s="88">
        <f t="shared" si="1"/>
        <v>2342075605</v>
      </c>
      <c r="J15" s="86">
        <f>SUM(J9:J14)</f>
        <v>342181632</v>
      </c>
      <c r="K15" s="87">
        <f>SUM(K9:K14)</f>
        <v>77683258</v>
      </c>
      <c r="L15" s="87">
        <f t="shared" si="2"/>
        <v>419864890</v>
      </c>
      <c r="M15" s="46">
        <f t="shared" si="3"/>
        <v>0.1764828862018561</v>
      </c>
      <c r="N15" s="116">
        <f>SUM(N9:N14)</f>
        <v>425860798</v>
      </c>
      <c r="O15" s="117">
        <f>SUM(O9:O14)</f>
        <v>200912940</v>
      </c>
      <c r="P15" s="118">
        <f t="shared" si="4"/>
        <v>626773738</v>
      </c>
      <c r="Q15" s="46">
        <f t="shared" si="5"/>
        <v>0.26345341301999786</v>
      </c>
      <c r="R15" s="116">
        <f>SUM(R9:R14)</f>
        <v>383477715</v>
      </c>
      <c r="S15" s="118">
        <f>SUM(S9:S14)</f>
        <v>97887492</v>
      </c>
      <c r="T15" s="118">
        <f t="shared" si="6"/>
        <v>481365207</v>
      </c>
      <c r="U15" s="46">
        <f t="shared" si="7"/>
        <v>0.20552932022021553</v>
      </c>
      <c r="V15" s="116">
        <f>SUM(V9:V14)</f>
        <v>0</v>
      </c>
      <c r="W15" s="118">
        <f>SUM(W9:W14)</f>
        <v>0</v>
      </c>
      <c r="X15" s="118">
        <f t="shared" si="8"/>
        <v>0</v>
      </c>
      <c r="Y15" s="46">
        <f t="shared" si="9"/>
        <v>0</v>
      </c>
      <c r="Z15" s="86">
        <f t="shared" si="10"/>
        <v>1151520145</v>
      </c>
      <c r="AA15" s="87">
        <f t="shared" si="11"/>
        <v>376483690</v>
      </c>
      <c r="AB15" s="87">
        <f t="shared" si="12"/>
        <v>1528003835</v>
      </c>
      <c r="AC15" s="46">
        <f t="shared" si="13"/>
        <v>0.6524143933432072</v>
      </c>
      <c r="AD15" s="86">
        <f>SUM(AD9:AD14)</f>
        <v>308843226</v>
      </c>
      <c r="AE15" s="87">
        <f>SUM(AE9:AE14)</f>
        <v>81897697</v>
      </c>
      <c r="AF15" s="87">
        <f t="shared" si="14"/>
        <v>390740923</v>
      </c>
      <c r="AG15" s="46">
        <f t="shared" si="15"/>
        <v>0.6616851927555376</v>
      </c>
      <c r="AH15" s="46">
        <f t="shared" si="16"/>
        <v>0.23192933902139545</v>
      </c>
      <c r="AI15" s="68">
        <f>SUM(AI9:AI14)</f>
        <v>2039449533</v>
      </c>
      <c r="AJ15" s="68">
        <f>SUM(AJ9:AJ14)</f>
        <v>1885515713</v>
      </c>
      <c r="AK15" s="68">
        <f>SUM(AK9:AK14)</f>
        <v>1247617828</v>
      </c>
      <c r="AL15" s="68"/>
    </row>
    <row r="16" spans="1:38" s="15" customFormat="1" ht="12.75">
      <c r="A16" s="31" t="s">
        <v>98</v>
      </c>
      <c r="B16" s="65" t="s">
        <v>407</v>
      </c>
      <c r="C16" s="41" t="s">
        <v>408</v>
      </c>
      <c r="D16" s="82">
        <v>139419281</v>
      </c>
      <c r="E16" s="83">
        <v>17310000</v>
      </c>
      <c r="F16" s="84">
        <f t="shared" si="0"/>
        <v>156729281</v>
      </c>
      <c r="G16" s="82">
        <v>139419281</v>
      </c>
      <c r="H16" s="83">
        <v>17310000</v>
      </c>
      <c r="I16" s="85">
        <f t="shared" si="1"/>
        <v>156729281</v>
      </c>
      <c r="J16" s="82">
        <v>43871019</v>
      </c>
      <c r="K16" s="83">
        <v>1027104</v>
      </c>
      <c r="L16" s="83">
        <f t="shared" si="2"/>
        <v>44898123</v>
      </c>
      <c r="M16" s="42">
        <f t="shared" si="3"/>
        <v>0.2864692718139886</v>
      </c>
      <c r="N16" s="110">
        <v>55243544</v>
      </c>
      <c r="O16" s="111">
        <v>6888642</v>
      </c>
      <c r="P16" s="112">
        <f t="shared" si="4"/>
        <v>62132186</v>
      </c>
      <c r="Q16" s="42">
        <f t="shared" si="5"/>
        <v>0.39642998170839566</v>
      </c>
      <c r="R16" s="110">
        <v>30895398</v>
      </c>
      <c r="S16" s="112">
        <v>4239987</v>
      </c>
      <c r="T16" s="112">
        <f t="shared" si="6"/>
        <v>35135385</v>
      </c>
      <c r="U16" s="42">
        <f t="shared" si="7"/>
        <v>0.2241788182515812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130009961</v>
      </c>
      <c r="AA16" s="83">
        <f t="shared" si="11"/>
        <v>12155733</v>
      </c>
      <c r="AB16" s="83">
        <f t="shared" si="12"/>
        <v>142165694</v>
      </c>
      <c r="AC16" s="42">
        <f t="shared" si="13"/>
        <v>0.9070780717739655</v>
      </c>
      <c r="AD16" s="82">
        <v>29056144</v>
      </c>
      <c r="AE16" s="83">
        <v>731916</v>
      </c>
      <c r="AF16" s="83">
        <f t="shared" si="14"/>
        <v>29788060</v>
      </c>
      <c r="AG16" s="42">
        <f t="shared" si="15"/>
        <v>0.8341011691109</v>
      </c>
      <c r="AH16" s="42">
        <f t="shared" si="16"/>
        <v>0.17951236166437146</v>
      </c>
      <c r="AI16" s="14">
        <v>132777342</v>
      </c>
      <c r="AJ16" s="14">
        <v>106019198</v>
      </c>
      <c r="AK16" s="14">
        <v>88430737</v>
      </c>
      <c r="AL16" s="14"/>
    </row>
    <row r="17" spans="1:38" s="15" customFormat="1" ht="12.75">
      <c r="A17" s="31" t="s">
        <v>98</v>
      </c>
      <c r="B17" s="65" t="s">
        <v>409</v>
      </c>
      <c r="C17" s="41" t="s">
        <v>410</v>
      </c>
      <c r="D17" s="82">
        <v>65896334</v>
      </c>
      <c r="E17" s="83">
        <v>13451</v>
      </c>
      <c r="F17" s="84">
        <f t="shared" si="0"/>
        <v>65909785</v>
      </c>
      <c r="G17" s="82">
        <v>65896334</v>
      </c>
      <c r="H17" s="83">
        <v>13451</v>
      </c>
      <c r="I17" s="85">
        <f t="shared" si="1"/>
        <v>65909785</v>
      </c>
      <c r="J17" s="82">
        <v>20822387</v>
      </c>
      <c r="K17" s="83">
        <v>5325805</v>
      </c>
      <c r="L17" s="83">
        <f t="shared" si="2"/>
        <v>26148192</v>
      </c>
      <c r="M17" s="42">
        <f t="shared" si="3"/>
        <v>0.39672701101968394</v>
      </c>
      <c r="N17" s="110">
        <v>16923827</v>
      </c>
      <c r="O17" s="111">
        <v>2908432</v>
      </c>
      <c r="P17" s="112">
        <f t="shared" si="4"/>
        <v>19832259</v>
      </c>
      <c r="Q17" s="42">
        <f t="shared" si="5"/>
        <v>0.30090007121097423</v>
      </c>
      <c r="R17" s="110">
        <v>14733486</v>
      </c>
      <c r="S17" s="112">
        <v>1268022</v>
      </c>
      <c r="T17" s="112">
        <f t="shared" si="6"/>
        <v>16001508</v>
      </c>
      <c r="U17" s="42">
        <f t="shared" si="7"/>
        <v>0.24277894397622446</v>
      </c>
      <c r="V17" s="110">
        <v>0</v>
      </c>
      <c r="W17" s="112">
        <v>0</v>
      </c>
      <c r="X17" s="112">
        <f t="shared" si="8"/>
        <v>0</v>
      </c>
      <c r="Y17" s="42">
        <f t="shared" si="9"/>
        <v>0</v>
      </c>
      <c r="Z17" s="82">
        <f t="shared" si="10"/>
        <v>52479700</v>
      </c>
      <c r="AA17" s="83">
        <f t="shared" si="11"/>
        <v>9502259</v>
      </c>
      <c r="AB17" s="83">
        <f t="shared" si="12"/>
        <v>61981959</v>
      </c>
      <c r="AC17" s="42">
        <f t="shared" si="13"/>
        <v>0.9404060262068826</v>
      </c>
      <c r="AD17" s="82">
        <v>14675464</v>
      </c>
      <c r="AE17" s="83">
        <v>2165223</v>
      </c>
      <c r="AF17" s="83">
        <f t="shared" si="14"/>
        <v>16840687</v>
      </c>
      <c r="AG17" s="42">
        <f t="shared" si="15"/>
        <v>0.7409846872079241</v>
      </c>
      <c r="AH17" s="42">
        <f t="shared" si="16"/>
        <v>-0.0498304493159929</v>
      </c>
      <c r="AI17" s="14">
        <v>0</v>
      </c>
      <c r="AJ17" s="14">
        <v>65758811</v>
      </c>
      <c r="AK17" s="14">
        <v>48726272</v>
      </c>
      <c r="AL17" s="14"/>
    </row>
    <row r="18" spans="1:38" s="15" customFormat="1" ht="12.75">
      <c r="A18" s="31" t="s">
        <v>98</v>
      </c>
      <c r="B18" s="65" t="s">
        <v>411</v>
      </c>
      <c r="C18" s="41" t="s">
        <v>412</v>
      </c>
      <c r="D18" s="82">
        <v>371239499</v>
      </c>
      <c r="E18" s="83">
        <v>101244000</v>
      </c>
      <c r="F18" s="84">
        <f t="shared" si="0"/>
        <v>472483499</v>
      </c>
      <c r="G18" s="82">
        <v>371239499</v>
      </c>
      <c r="H18" s="83">
        <v>101244000</v>
      </c>
      <c r="I18" s="85">
        <f t="shared" si="1"/>
        <v>472483499</v>
      </c>
      <c r="J18" s="82">
        <v>55995099</v>
      </c>
      <c r="K18" s="83">
        <v>24330619</v>
      </c>
      <c r="L18" s="83">
        <f t="shared" si="2"/>
        <v>80325718</v>
      </c>
      <c r="M18" s="42">
        <f t="shared" si="3"/>
        <v>0.1700074567048531</v>
      </c>
      <c r="N18" s="110">
        <v>80202029</v>
      </c>
      <c r="O18" s="111">
        <v>16360762</v>
      </c>
      <c r="P18" s="112">
        <f t="shared" si="4"/>
        <v>96562791</v>
      </c>
      <c r="Q18" s="42">
        <f t="shared" si="5"/>
        <v>0.20437283249970176</v>
      </c>
      <c r="R18" s="110">
        <v>66049512</v>
      </c>
      <c r="S18" s="112">
        <v>6618143</v>
      </c>
      <c r="T18" s="112">
        <f t="shared" si="6"/>
        <v>72667655</v>
      </c>
      <c r="U18" s="42">
        <f t="shared" si="7"/>
        <v>0.15379934993243013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202246640</v>
      </c>
      <c r="AA18" s="83">
        <f t="shared" si="11"/>
        <v>47309524</v>
      </c>
      <c r="AB18" s="83">
        <f t="shared" si="12"/>
        <v>249556164</v>
      </c>
      <c r="AC18" s="42">
        <f t="shared" si="13"/>
        <v>0.528179639136985</v>
      </c>
      <c r="AD18" s="82">
        <v>49810279</v>
      </c>
      <c r="AE18" s="83">
        <v>24006829</v>
      </c>
      <c r="AF18" s="83">
        <f t="shared" si="14"/>
        <v>73817108</v>
      </c>
      <c r="AG18" s="42">
        <f t="shared" si="15"/>
        <v>0.45730055779200857</v>
      </c>
      <c r="AH18" s="42">
        <f t="shared" si="16"/>
        <v>-0.015571634152884983</v>
      </c>
      <c r="AI18" s="14">
        <v>372875545</v>
      </c>
      <c r="AJ18" s="14">
        <v>416799625</v>
      </c>
      <c r="AK18" s="14">
        <v>190602701</v>
      </c>
      <c r="AL18" s="14"/>
    </row>
    <row r="19" spans="1:38" s="15" customFormat="1" ht="12.75">
      <c r="A19" s="31" t="s">
        <v>98</v>
      </c>
      <c r="B19" s="65" t="s">
        <v>413</v>
      </c>
      <c r="C19" s="41" t="s">
        <v>414</v>
      </c>
      <c r="D19" s="82">
        <v>608326000</v>
      </c>
      <c r="E19" s="83">
        <v>165519000</v>
      </c>
      <c r="F19" s="84">
        <f t="shared" si="0"/>
        <v>773845000</v>
      </c>
      <c r="G19" s="82">
        <v>608326000</v>
      </c>
      <c r="H19" s="83">
        <v>165519000</v>
      </c>
      <c r="I19" s="85">
        <f t="shared" si="1"/>
        <v>773845000</v>
      </c>
      <c r="J19" s="82">
        <v>83752425</v>
      </c>
      <c r="K19" s="83">
        <v>22574857</v>
      </c>
      <c r="L19" s="83">
        <f t="shared" si="2"/>
        <v>106327282</v>
      </c>
      <c r="M19" s="42">
        <f t="shared" si="3"/>
        <v>0.1374012651112303</v>
      </c>
      <c r="N19" s="110">
        <v>101954747</v>
      </c>
      <c r="O19" s="111">
        <v>32924799</v>
      </c>
      <c r="P19" s="112">
        <f t="shared" si="4"/>
        <v>134879546</v>
      </c>
      <c r="Q19" s="42">
        <f t="shared" si="5"/>
        <v>0.17429788394316692</v>
      </c>
      <c r="R19" s="110">
        <v>96393116</v>
      </c>
      <c r="S19" s="112">
        <v>7242689</v>
      </c>
      <c r="T19" s="112">
        <f t="shared" si="6"/>
        <v>103635805</v>
      </c>
      <c r="U19" s="42">
        <f t="shared" si="7"/>
        <v>0.13392320813599623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282100288</v>
      </c>
      <c r="AA19" s="83">
        <f t="shared" si="11"/>
        <v>62742345</v>
      </c>
      <c r="AB19" s="83">
        <f t="shared" si="12"/>
        <v>344842633</v>
      </c>
      <c r="AC19" s="42">
        <f t="shared" si="13"/>
        <v>0.44562235719039345</v>
      </c>
      <c r="AD19" s="82">
        <v>73291212</v>
      </c>
      <c r="AE19" s="83">
        <v>9612856</v>
      </c>
      <c r="AF19" s="83">
        <f t="shared" si="14"/>
        <v>82904068</v>
      </c>
      <c r="AG19" s="42">
        <f t="shared" si="15"/>
        <v>0.9326162058001629</v>
      </c>
      <c r="AH19" s="42">
        <f t="shared" si="16"/>
        <v>0.25006899540804195</v>
      </c>
      <c r="AI19" s="14">
        <v>290120781</v>
      </c>
      <c r="AJ19" s="14">
        <v>290120781</v>
      </c>
      <c r="AK19" s="14">
        <v>270571342</v>
      </c>
      <c r="AL19" s="14"/>
    </row>
    <row r="20" spans="1:38" s="15" customFormat="1" ht="12.75">
      <c r="A20" s="31" t="s">
        <v>117</v>
      </c>
      <c r="B20" s="65" t="s">
        <v>415</v>
      </c>
      <c r="C20" s="41" t="s">
        <v>416</v>
      </c>
      <c r="D20" s="82">
        <v>442365790</v>
      </c>
      <c r="E20" s="83">
        <v>0</v>
      </c>
      <c r="F20" s="84">
        <f t="shared" si="0"/>
        <v>442365790</v>
      </c>
      <c r="G20" s="82">
        <v>442365790</v>
      </c>
      <c r="H20" s="83">
        <v>0</v>
      </c>
      <c r="I20" s="85">
        <f t="shared" si="1"/>
        <v>442365790</v>
      </c>
      <c r="J20" s="82">
        <v>309924343</v>
      </c>
      <c r="K20" s="83">
        <v>158201520</v>
      </c>
      <c r="L20" s="83">
        <f t="shared" si="2"/>
        <v>468125863</v>
      </c>
      <c r="M20" s="42">
        <f t="shared" si="3"/>
        <v>1.0582325161265296</v>
      </c>
      <c r="N20" s="110">
        <v>406749158</v>
      </c>
      <c r="O20" s="111">
        <v>305639857</v>
      </c>
      <c r="P20" s="112">
        <f t="shared" si="4"/>
        <v>712389015</v>
      </c>
      <c r="Q20" s="42">
        <f t="shared" si="5"/>
        <v>1.610407113533802</v>
      </c>
      <c r="R20" s="110">
        <v>102693644</v>
      </c>
      <c r="S20" s="112">
        <v>78839567</v>
      </c>
      <c r="T20" s="112">
        <f t="shared" si="6"/>
        <v>181533211</v>
      </c>
      <c r="U20" s="42">
        <f t="shared" si="7"/>
        <v>0.41036900932144865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819367145</v>
      </c>
      <c r="AA20" s="83">
        <f t="shared" si="11"/>
        <v>542680944</v>
      </c>
      <c r="AB20" s="83">
        <f t="shared" si="12"/>
        <v>1362048089</v>
      </c>
      <c r="AC20" s="42">
        <f t="shared" si="13"/>
        <v>3.0790086389817803</v>
      </c>
      <c r="AD20" s="82">
        <v>583614420</v>
      </c>
      <c r="AE20" s="83">
        <v>635783883</v>
      </c>
      <c r="AF20" s="83">
        <f t="shared" si="14"/>
        <v>1219398303</v>
      </c>
      <c r="AG20" s="42">
        <f t="shared" si="15"/>
        <v>1.973505459222941</v>
      </c>
      <c r="AH20" s="42">
        <f t="shared" si="16"/>
        <v>-0.8511288636753171</v>
      </c>
      <c r="AI20" s="14">
        <v>0</v>
      </c>
      <c r="AJ20" s="14">
        <v>808757592</v>
      </c>
      <c r="AK20" s="14">
        <v>1596087523</v>
      </c>
      <c r="AL20" s="14"/>
    </row>
    <row r="21" spans="1:38" s="61" customFormat="1" ht="12.75">
      <c r="A21" s="66"/>
      <c r="B21" s="67" t="s">
        <v>417</v>
      </c>
      <c r="C21" s="34"/>
      <c r="D21" s="86">
        <f>SUM(D16:D20)</f>
        <v>1627246904</v>
      </c>
      <c r="E21" s="87">
        <f>SUM(E16:E20)</f>
        <v>284086451</v>
      </c>
      <c r="F21" s="88">
        <f t="shared" si="0"/>
        <v>1911333355</v>
      </c>
      <c r="G21" s="86">
        <f>SUM(G16:G20)</f>
        <v>1627246904</v>
      </c>
      <c r="H21" s="87">
        <f>SUM(H16:H20)</f>
        <v>284086451</v>
      </c>
      <c r="I21" s="88">
        <f t="shared" si="1"/>
        <v>1911333355</v>
      </c>
      <c r="J21" s="86">
        <f>SUM(J16:J20)</f>
        <v>514365273</v>
      </c>
      <c r="K21" s="87">
        <f>SUM(K16:K20)</f>
        <v>211459905</v>
      </c>
      <c r="L21" s="87">
        <f t="shared" si="2"/>
        <v>725825178</v>
      </c>
      <c r="M21" s="46">
        <f t="shared" si="3"/>
        <v>0.3797480832431766</v>
      </c>
      <c r="N21" s="116">
        <f>SUM(N16:N20)</f>
        <v>661073305</v>
      </c>
      <c r="O21" s="117">
        <f>SUM(O16:O20)</f>
        <v>364722492</v>
      </c>
      <c r="P21" s="118">
        <f t="shared" si="4"/>
        <v>1025795797</v>
      </c>
      <c r="Q21" s="46">
        <f t="shared" si="5"/>
        <v>0.5366912026709229</v>
      </c>
      <c r="R21" s="116">
        <f>SUM(R16:R20)</f>
        <v>310765156</v>
      </c>
      <c r="S21" s="118">
        <f>SUM(S16:S20)</f>
        <v>98208408</v>
      </c>
      <c r="T21" s="118">
        <f t="shared" si="6"/>
        <v>408973564</v>
      </c>
      <c r="U21" s="46">
        <f t="shared" si="7"/>
        <v>0.2139729121192467</v>
      </c>
      <c r="V21" s="116">
        <f>SUM(V16:V20)</f>
        <v>0</v>
      </c>
      <c r="W21" s="118">
        <f>SUM(W16:W20)</f>
        <v>0</v>
      </c>
      <c r="X21" s="118">
        <f t="shared" si="8"/>
        <v>0</v>
      </c>
      <c r="Y21" s="46">
        <f t="shared" si="9"/>
        <v>0</v>
      </c>
      <c r="Z21" s="86">
        <f t="shared" si="10"/>
        <v>1486203734</v>
      </c>
      <c r="AA21" s="87">
        <f t="shared" si="11"/>
        <v>674390805</v>
      </c>
      <c r="AB21" s="87">
        <f t="shared" si="12"/>
        <v>2160594539</v>
      </c>
      <c r="AC21" s="46">
        <f t="shared" si="13"/>
        <v>1.1304121980333461</v>
      </c>
      <c r="AD21" s="86">
        <f>SUM(AD16:AD20)</f>
        <v>750447519</v>
      </c>
      <c r="AE21" s="87">
        <f>SUM(AE16:AE20)</f>
        <v>672300707</v>
      </c>
      <c r="AF21" s="87">
        <f t="shared" si="14"/>
        <v>1422748226</v>
      </c>
      <c r="AG21" s="46">
        <f t="shared" si="15"/>
        <v>1.3004300947088334</v>
      </c>
      <c r="AH21" s="46">
        <f t="shared" si="16"/>
        <v>-0.7125467763542304</v>
      </c>
      <c r="AI21" s="68">
        <f>SUM(AI16:AI20)</f>
        <v>795773668</v>
      </c>
      <c r="AJ21" s="68">
        <f>SUM(AJ16:AJ20)</f>
        <v>1687456007</v>
      </c>
      <c r="AK21" s="68">
        <f>SUM(AK16:AK20)</f>
        <v>2194418575</v>
      </c>
      <c r="AL21" s="68"/>
    </row>
    <row r="22" spans="1:38" s="15" customFormat="1" ht="12.75">
      <c r="A22" s="31" t="s">
        <v>98</v>
      </c>
      <c r="B22" s="65" t="s">
        <v>418</v>
      </c>
      <c r="C22" s="41" t="s">
        <v>419</v>
      </c>
      <c r="D22" s="82">
        <v>88299612</v>
      </c>
      <c r="E22" s="83">
        <v>32025000</v>
      </c>
      <c r="F22" s="84">
        <f t="shared" si="0"/>
        <v>120324612</v>
      </c>
      <c r="G22" s="82">
        <v>88299612</v>
      </c>
      <c r="H22" s="83">
        <v>32025000</v>
      </c>
      <c r="I22" s="85">
        <f t="shared" si="1"/>
        <v>120324612</v>
      </c>
      <c r="J22" s="82">
        <v>18866499</v>
      </c>
      <c r="K22" s="83">
        <v>8761973</v>
      </c>
      <c r="L22" s="83">
        <f t="shared" si="2"/>
        <v>27628472</v>
      </c>
      <c r="M22" s="42">
        <f t="shared" si="3"/>
        <v>0.22961613206781004</v>
      </c>
      <c r="N22" s="110">
        <v>12454215</v>
      </c>
      <c r="O22" s="111">
        <v>3929728</v>
      </c>
      <c r="P22" s="112">
        <f t="shared" si="4"/>
        <v>16383943</v>
      </c>
      <c r="Q22" s="42">
        <f t="shared" si="5"/>
        <v>0.1361645196911169</v>
      </c>
      <c r="R22" s="110">
        <v>19896010</v>
      </c>
      <c r="S22" s="112">
        <v>6605018</v>
      </c>
      <c r="T22" s="112">
        <f t="shared" si="6"/>
        <v>26501028</v>
      </c>
      <c r="U22" s="42">
        <f t="shared" si="7"/>
        <v>0.2202461122417748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51216724</v>
      </c>
      <c r="AA22" s="83">
        <f t="shared" si="11"/>
        <v>19296719</v>
      </c>
      <c r="AB22" s="83">
        <f t="shared" si="12"/>
        <v>70513443</v>
      </c>
      <c r="AC22" s="42">
        <f t="shared" si="13"/>
        <v>0.5860267640007017</v>
      </c>
      <c r="AD22" s="82">
        <v>15248305</v>
      </c>
      <c r="AE22" s="83">
        <v>5730758</v>
      </c>
      <c r="AF22" s="83">
        <f t="shared" si="14"/>
        <v>20979063</v>
      </c>
      <c r="AG22" s="42">
        <f t="shared" si="15"/>
        <v>0.6165532303086854</v>
      </c>
      <c r="AH22" s="42">
        <f t="shared" si="16"/>
        <v>0.26321313778408495</v>
      </c>
      <c r="AI22" s="14">
        <v>121121954</v>
      </c>
      <c r="AJ22" s="14">
        <v>121121954</v>
      </c>
      <c r="AK22" s="14">
        <v>74678132</v>
      </c>
      <c r="AL22" s="14"/>
    </row>
    <row r="23" spans="1:38" s="15" customFormat="1" ht="12.75">
      <c r="A23" s="31" t="s">
        <v>98</v>
      </c>
      <c r="B23" s="65" t="s">
        <v>420</v>
      </c>
      <c r="C23" s="41" t="s">
        <v>421</v>
      </c>
      <c r="D23" s="82">
        <v>57602332</v>
      </c>
      <c r="E23" s="83">
        <v>40052012</v>
      </c>
      <c r="F23" s="84">
        <f t="shared" si="0"/>
        <v>97654344</v>
      </c>
      <c r="G23" s="82">
        <v>57602332</v>
      </c>
      <c r="H23" s="83">
        <v>40052012</v>
      </c>
      <c r="I23" s="85">
        <f t="shared" si="1"/>
        <v>97654344</v>
      </c>
      <c r="J23" s="82">
        <v>10403214</v>
      </c>
      <c r="K23" s="83">
        <v>3881756</v>
      </c>
      <c r="L23" s="83">
        <f t="shared" si="2"/>
        <v>14284970</v>
      </c>
      <c r="M23" s="42">
        <f t="shared" si="3"/>
        <v>0.14628094782962242</v>
      </c>
      <c r="N23" s="110">
        <v>12821818</v>
      </c>
      <c r="O23" s="111">
        <v>11033760</v>
      </c>
      <c r="P23" s="112">
        <f t="shared" si="4"/>
        <v>23855578</v>
      </c>
      <c r="Q23" s="42">
        <f t="shared" si="5"/>
        <v>0.2442858865551337</v>
      </c>
      <c r="R23" s="110">
        <v>13680638</v>
      </c>
      <c r="S23" s="112">
        <v>5216092</v>
      </c>
      <c r="T23" s="112">
        <f t="shared" si="6"/>
        <v>18896730</v>
      </c>
      <c r="U23" s="42">
        <f t="shared" si="7"/>
        <v>0.1935062919474427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36905670</v>
      </c>
      <c r="AA23" s="83">
        <f t="shared" si="11"/>
        <v>20131608</v>
      </c>
      <c r="AB23" s="83">
        <f t="shared" si="12"/>
        <v>57037278</v>
      </c>
      <c r="AC23" s="42">
        <f t="shared" si="13"/>
        <v>0.5840731263321988</v>
      </c>
      <c r="AD23" s="82">
        <v>9621663</v>
      </c>
      <c r="AE23" s="83">
        <v>5376196</v>
      </c>
      <c r="AF23" s="83">
        <f t="shared" si="14"/>
        <v>14997859</v>
      </c>
      <c r="AG23" s="42">
        <f t="shared" si="15"/>
        <v>0.4608196591081421</v>
      </c>
      <c r="AH23" s="42">
        <f t="shared" si="16"/>
        <v>0.2599618385530895</v>
      </c>
      <c r="AI23" s="14">
        <v>84840370</v>
      </c>
      <c r="AJ23" s="14">
        <v>85749892</v>
      </c>
      <c r="AK23" s="14">
        <v>39515236</v>
      </c>
      <c r="AL23" s="14"/>
    </row>
    <row r="24" spans="1:38" s="15" customFormat="1" ht="12.75">
      <c r="A24" s="31" t="s">
        <v>98</v>
      </c>
      <c r="B24" s="65" t="s">
        <v>422</v>
      </c>
      <c r="C24" s="41" t="s">
        <v>423</v>
      </c>
      <c r="D24" s="82">
        <v>88187356</v>
      </c>
      <c r="E24" s="83">
        <v>14722400</v>
      </c>
      <c r="F24" s="84">
        <f t="shared" si="0"/>
        <v>102909756</v>
      </c>
      <c r="G24" s="82">
        <v>88187356</v>
      </c>
      <c r="H24" s="83">
        <v>14722400</v>
      </c>
      <c r="I24" s="85">
        <f t="shared" si="1"/>
        <v>102909756</v>
      </c>
      <c r="J24" s="82">
        <v>15130322</v>
      </c>
      <c r="K24" s="83">
        <v>6028755</v>
      </c>
      <c r="L24" s="83">
        <f t="shared" si="2"/>
        <v>21159077</v>
      </c>
      <c r="M24" s="42">
        <f t="shared" si="3"/>
        <v>0.20560807665310177</v>
      </c>
      <c r="N24" s="110">
        <v>12610726</v>
      </c>
      <c r="O24" s="111">
        <v>2192514</v>
      </c>
      <c r="P24" s="112">
        <f t="shared" si="4"/>
        <v>14803240</v>
      </c>
      <c r="Q24" s="42">
        <f t="shared" si="5"/>
        <v>0.14384680884871595</v>
      </c>
      <c r="R24" s="110">
        <v>8362246</v>
      </c>
      <c r="S24" s="112">
        <v>599143</v>
      </c>
      <c r="T24" s="112">
        <f t="shared" si="6"/>
        <v>8961389</v>
      </c>
      <c r="U24" s="42">
        <f t="shared" si="7"/>
        <v>0.08708007236942628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36103294</v>
      </c>
      <c r="AA24" s="83">
        <f t="shared" si="11"/>
        <v>8820412</v>
      </c>
      <c r="AB24" s="83">
        <f t="shared" si="12"/>
        <v>44923706</v>
      </c>
      <c r="AC24" s="42">
        <f t="shared" si="13"/>
        <v>0.436534957871244</v>
      </c>
      <c r="AD24" s="82">
        <v>13279408</v>
      </c>
      <c r="AE24" s="83">
        <v>112812</v>
      </c>
      <c r="AF24" s="83">
        <f t="shared" si="14"/>
        <v>13392220</v>
      </c>
      <c r="AG24" s="42">
        <f t="shared" si="15"/>
        <v>0.6271682357830244</v>
      </c>
      <c r="AH24" s="42">
        <f t="shared" si="16"/>
        <v>-0.3308511210239975</v>
      </c>
      <c r="AI24" s="14">
        <v>74071626</v>
      </c>
      <c r="AJ24" s="14">
        <v>74071626</v>
      </c>
      <c r="AK24" s="14">
        <v>46455371</v>
      </c>
      <c r="AL24" s="14"/>
    </row>
    <row r="25" spans="1:38" s="15" customFormat="1" ht="12.75">
      <c r="A25" s="31" t="s">
        <v>98</v>
      </c>
      <c r="B25" s="65" t="s">
        <v>82</v>
      </c>
      <c r="C25" s="41" t="s">
        <v>83</v>
      </c>
      <c r="D25" s="82">
        <v>1224515000</v>
      </c>
      <c r="E25" s="83">
        <v>839490000</v>
      </c>
      <c r="F25" s="84">
        <f t="shared" si="0"/>
        <v>2064005000</v>
      </c>
      <c r="G25" s="82">
        <v>1284353000</v>
      </c>
      <c r="H25" s="83">
        <v>609734000</v>
      </c>
      <c r="I25" s="85">
        <f t="shared" si="1"/>
        <v>1894087000</v>
      </c>
      <c r="J25" s="82">
        <v>271642204</v>
      </c>
      <c r="K25" s="83">
        <v>34253166</v>
      </c>
      <c r="L25" s="83">
        <f t="shared" si="2"/>
        <v>305895370</v>
      </c>
      <c r="M25" s="42">
        <f t="shared" si="3"/>
        <v>0.148204762100867</v>
      </c>
      <c r="N25" s="110">
        <v>257037078</v>
      </c>
      <c r="O25" s="111">
        <v>132023066</v>
      </c>
      <c r="P25" s="112">
        <f t="shared" si="4"/>
        <v>389060144</v>
      </c>
      <c r="Q25" s="42">
        <f t="shared" si="5"/>
        <v>0.18849767515098073</v>
      </c>
      <c r="R25" s="110">
        <v>265336521</v>
      </c>
      <c r="S25" s="112">
        <v>45027775</v>
      </c>
      <c r="T25" s="112">
        <f t="shared" si="6"/>
        <v>310364296</v>
      </c>
      <c r="U25" s="42">
        <f t="shared" si="7"/>
        <v>0.1638595777279502</v>
      </c>
      <c r="V25" s="110">
        <v>0</v>
      </c>
      <c r="W25" s="112">
        <v>0</v>
      </c>
      <c r="X25" s="112">
        <f t="shared" si="8"/>
        <v>0</v>
      </c>
      <c r="Y25" s="42">
        <f t="shared" si="9"/>
        <v>0</v>
      </c>
      <c r="Z25" s="82">
        <f t="shared" si="10"/>
        <v>794015803</v>
      </c>
      <c r="AA25" s="83">
        <f t="shared" si="11"/>
        <v>211304007</v>
      </c>
      <c r="AB25" s="83">
        <f t="shared" si="12"/>
        <v>1005319810</v>
      </c>
      <c r="AC25" s="42">
        <f t="shared" si="13"/>
        <v>0.5307674937846044</v>
      </c>
      <c r="AD25" s="82">
        <v>219412943</v>
      </c>
      <c r="AE25" s="83">
        <v>72595727</v>
      </c>
      <c r="AF25" s="83">
        <f t="shared" si="14"/>
        <v>292008670</v>
      </c>
      <c r="AG25" s="42">
        <f t="shared" si="15"/>
        <v>0.4792105595201403</v>
      </c>
      <c r="AH25" s="42">
        <f t="shared" si="16"/>
        <v>0.06285986645533503</v>
      </c>
      <c r="AI25" s="14">
        <v>2580089405</v>
      </c>
      <c r="AJ25" s="14">
        <v>2560658405</v>
      </c>
      <c r="AK25" s="14">
        <v>1227094547</v>
      </c>
      <c r="AL25" s="14"/>
    </row>
    <row r="26" spans="1:38" s="15" customFormat="1" ht="12.75">
      <c r="A26" s="31" t="s">
        <v>98</v>
      </c>
      <c r="B26" s="65" t="s">
        <v>424</v>
      </c>
      <c r="C26" s="41" t="s">
        <v>425</v>
      </c>
      <c r="D26" s="82">
        <v>130136959</v>
      </c>
      <c r="E26" s="83">
        <v>107384785</v>
      </c>
      <c r="F26" s="84">
        <f t="shared" si="0"/>
        <v>237521744</v>
      </c>
      <c r="G26" s="82">
        <v>130136959</v>
      </c>
      <c r="H26" s="83">
        <v>107384785</v>
      </c>
      <c r="I26" s="85">
        <f t="shared" si="1"/>
        <v>237521744</v>
      </c>
      <c r="J26" s="82">
        <v>15039100</v>
      </c>
      <c r="K26" s="83">
        <v>3746368</v>
      </c>
      <c r="L26" s="83">
        <f t="shared" si="2"/>
        <v>18785468</v>
      </c>
      <c r="M26" s="42">
        <f t="shared" si="3"/>
        <v>0.07908946643638656</v>
      </c>
      <c r="N26" s="110">
        <v>18978576</v>
      </c>
      <c r="O26" s="111">
        <v>5194013</v>
      </c>
      <c r="P26" s="112">
        <f t="shared" si="4"/>
        <v>24172589</v>
      </c>
      <c r="Q26" s="42">
        <f t="shared" si="5"/>
        <v>0.101770004686392</v>
      </c>
      <c r="R26" s="110">
        <v>23238120</v>
      </c>
      <c r="S26" s="112">
        <v>8410888</v>
      </c>
      <c r="T26" s="112">
        <f t="shared" si="6"/>
        <v>31649008</v>
      </c>
      <c r="U26" s="42">
        <f t="shared" si="7"/>
        <v>0.13324678181884686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57255796</v>
      </c>
      <c r="AA26" s="83">
        <f t="shared" si="11"/>
        <v>17351269</v>
      </c>
      <c r="AB26" s="83">
        <f t="shared" si="12"/>
        <v>74607065</v>
      </c>
      <c r="AC26" s="42">
        <f t="shared" si="13"/>
        <v>0.3141062529416254</v>
      </c>
      <c r="AD26" s="82">
        <v>17814676</v>
      </c>
      <c r="AE26" s="83">
        <v>7043667</v>
      </c>
      <c r="AF26" s="83">
        <f t="shared" si="14"/>
        <v>24858343</v>
      </c>
      <c r="AG26" s="42">
        <f t="shared" si="15"/>
        <v>0.3430659518652572</v>
      </c>
      <c r="AH26" s="42">
        <f t="shared" si="16"/>
        <v>0.27317448311015746</v>
      </c>
      <c r="AI26" s="14">
        <v>234398344</v>
      </c>
      <c r="AJ26" s="14">
        <v>234398344</v>
      </c>
      <c r="AK26" s="14">
        <v>80414091</v>
      </c>
      <c r="AL26" s="14"/>
    </row>
    <row r="27" spans="1:38" s="15" customFormat="1" ht="12.75">
      <c r="A27" s="31" t="s">
        <v>117</v>
      </c>
      <c r="B27" s="65" t="s">
        <v>426</v>
      </c>
      <c r="C27" s="41" t="s">
        <v>427</v>
      </c>
      <c r="D27" s="82">
        <v>325572446</v>
      </c>
      <c r="E27" s="83">
        <v>246239314</v>
      </c>
      <c r="F27" s="84">
        <f t="shared" si="0"/>
        <v>571811760</v>
      </c>
      <c r="G27" s="82">
        <v>325572446</v>
      </c>
      <c r="H27" s="83">
        <v>246239314</v>
      </c>
      <c r="I27" s="85">
        <f t="shared" si="1"/>
        <v>571811760</v>
      </c>
      <c r="J27" s="82">
        <v>83753739</v>
      </c>
      <c r="K27" s="83">
        <v>25283974</v>
      </c>
      <c r="L27" s="83">
        <f t="shared" si="2"/>
        <v>109037713</v>
      </c>
      <c r="M27" s="42">
        <f t="shared" si="3"/>
        <v>0.19068812610639557</v>
      </c>
      <c r="N27" s="110">
        <v>95808512</v>
      </c>
      <c r="O27" s="111">
        <v>48159534</v>
      </c>
      <c r="P27" s="112">
        <f t="shared" si="4"/>
        <v>143968046</v>
      </c>
      <c r="Q27" s="42">
        <f t="shared" si="5"/>
        <v>0.2517752450561702</v>
      </c>
      <c r="R27" s="110">
        <v>91810178</v>
      </c>
      <c r="S27" s="112">
        <v>18708227</v>
      </c>
      <c r="T27" s="112">
        <f t="shared" si="6"/>
        <v>110518405</v>
      </c>
      <c r="U27" s="42">
        <f t="shared" si="7"/>
        <v>0.19327760065655172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271372429</v>
      </c>
      <c r="AA27" s="83">
        <f t="shared" si="11"/>
        <v>92151735</v>
      </c>
      <c r="AB27" s="83">
        <f t="shared" si="12"/>
        <v>363524164</v>
      </c>
      <c r="AC27" s="42">
        <f t="shared" si="13"/>
        <v>0.6357409718191175</v>
      </c>
      <c r="AD27" s="82">
        <v>44737189</v>
      </c>
      <c r="AE27" s="83">
        <v>44938485</v>
      </c>
      <c r="AF27" s="83">
        <f t="shared" si="14"/>
        <v>89675674</v>
      </c>
      <c r="AG27" s="42">
        <f t="shared" si="15"/>
        <v>0.4668685689992251</v>
      </c>
      <c r="AH27" s="42">
        <f t="shared" si="16"/>
        <v>0.23242346636837108</v>
      </c>
      <c r="AI27" s="14">
        <v>630417830</v>
      </c>
      <c r="AJ27" s="14">
        <v>723618518</v>
      </c>
      <c r="AK27" s="14">
        <v>337834742</v>
      </c>
      <c r="AL27" s="14"/>
    </row>
    <row r="28" spans="1:38" s="61" customFormat="1" ht="12.75">
      <c r="A28" s="66"/>
      <c r="B28" s="67" t="s">
        <v>428</v>
      </c>
      <c r="C28" s="34"/>
      <c r="D28" s="86">
        <f>SUM(D22:D27)</f>
        <v>1914313705</v>
      </c>
      <c r="E28" s="87">
        <f>SUM(E22:E27)</f>
        <v>1279913511</v>
      </c>
      <c r="F28" s="95">
        <f t="shared" si="0"/>
        <v>3194227216</v>
      </c>
      <c r="G28" s="86">
        <f>SUM(G22:G27)</f>
        <v>1974151705</v>
      </c>
      <c r="H28" s="87">
        <f>SUM(H22:H27)</f>
        <v>1050157511</v>
      </c>
      <c r="I28" s="88">
        <f t="shared" si="1"/>
        <v>3024309216</v>
      </c>
      <c r="J28" s="86">
        <f>SUM(J22:J27)</f>
        <v>414835078</v>
      </c>
      <c r="K28" s="87">
        <f>SUM(K22:K27)</f>
        <v>81955992</v>
      </c>
      <c r="L28" s="87">
        <f t="shared" si="2"/>
        <v>496791070</v>
      </c>
      <c r="M28" s="46">
        <f t="shared" si="3"/>
        <v>0.15552778071376874</v>
      </c>
      <c r="N28" s="116">
        <f>SUM(N22:N27)</f>
        <v>409710925</v>
      </c>
      <c r="O28" s="117">
        <f>SUM(O22:O27)</f>
        <v>202532615</v>
      </c>
      <c r="P28" s="118">
        <f t="shared" si="4"/>
        <v>612243540</v>
      </c>
      <c r="Q28" s="46">
        <f t="shared" si="5"/>
        <v>0.19167188136562419</v>
      </c>
      <c r="R28" s="116">
        <f>SUM(R22:R27)</f>
        <v>422323713</v>
      </c>
      <c r="S28" s="118">
        <f>SUM(S22:S27)</f>
        <v>84567143</v>
      </c>
      <c r="T28" s="118">
        <f t="shared" si="6"/>
        <v>506890856</v>
      </c>
      <c r="U28" s="46">
        <f t="shared" si="7"/>
        <v>0.16760549923873921</v>
      </c>
      <c r="V28" s="116">
        <f>SUM(V22:V27)</f>
        <v>0</v>
      </c>
      <c r="W28" s="118">
        <f>SUM(W22:W27)</f>
        <v>0</v>
      </c>
      <c r="X28" s="118">
        <f t="shared" si="8"/>
        <v>0</v>
      </c>
      <c r="Y28" s="46">
        <f t="shared" si="9"/>
        <v>0</v>
      </c>
      <c r="Z28" s="86">
        <f t="shared" si="10"/>
        <v>1246869716</v>
      </c>
      <c r="AA28" s="87">
        <f t="shared" si="11"/>
        <v>369055750</v>
      </c>
      <c r="AB28" s="87">
        <f t="shared" si="12"/>
        <v>1615925466</v>
      </c>
      <c r="AC28" s="46">
        <f t="shared" si="13"/>
        <v>0.534312251356774</v>
      </c>
      <c r="AD28" s="86">
        <f>SUM(AD22:AD27)</f>
        <v>320114184</v>
      </c>
      <c r="AE28" s="87">
        <f>SUM(AE22:AE27)</f>
        <v>135797645</v>
      </c>
      <c r="AF28" s="87">
        <f t="shared" si="14"/>
        <v>455911829</v>
      </c>
      <c r="AG28" s="46">
        <f t="shared" si="15"/>
        <v>0.47530877255208737</v>
      </c>
      <c r="AH28" s="46">
        <f t="shared" si="16"/>
        <v>0.11181773263443895</v>
      </c>
      <c r="AI28" s="68">
        <f>SUM(AI22:AI27)</f>
        <v>3724939529</v>
      </c>
      <c r="AJ28" s="68">
        <f>SUM(AJ22:AJ27)</f>
        <v>3799618739</v>
      </c>
      <c r="AK28" s="68">
        <f>SUM(AK22:AK27)</f>
        <v>1805992119</v>
      </c>
      <c r="AL28" s="68"/>
    </row>
    <row r="29" spans="1:38" s="15" customFormat="1" ht="12.75">
      <c r="A29" s="31" t="s">
        <v>98</v>
      </c>
      <c r="B29" s="65" t="s">
        <v>429</v>
      </c>
      <c r="C29" s="41" t="s">
        <v>430</v>
      </c>
      <c r="D29" s="82">
        <v>210213272</v>
      </c>
      <c r="E29" s="83">
        <v>49039000</v>
      </c>
      <c r="F29" s="84">
        <f t="shared" si="0"/>
        <v>259252272</v>
      </c>
      <c r="G29" s="82">
        <v>210213272</v>
      </c>
      <c r="H29" s="83">
        <v>49039000</v>
      </c>
      <c r="I29" s="85">
        <f t="shared" si="1"/>
        <v>259252272</v>
      </c>
      <c r="J29" s="82">
        <v>24503381</v>
      </c>
      <c r="K29" s="83">
        <v>384965</v>
      </c>
      <c r="L29" s="83">
        <f t="shared" si="2"/>
        <v>24888346</v>
      </c>
      <c r="M29" s="42">
        <f t="shared" si="3"/>
        <v>0.09600049329558046</v>
      </c>
      <c r="N29" s="110">
        <v>67422614</v>
      </c>
      <c r="O29" s="111">
        <v>379659</v>
      </c>
      <c r="P29" s="112">
        <f t="shared" si="4"/>
        <v>67802273</v>
      </c>
      <c r="Q29" s="42">
        <f t="shared" si="5"/>
        <v>0.261530101460403</v>
      </c>
      <c r="R29" s="110">
        <v>43520680</v>
      </c>
      <c r="S29" s="112">
        <v>642230</v>
      </c>
      <c r="T29" s="112">
        <f t="shared" si="6"/>
        <v>44162910</v>
      </c>
      <c r="U29" s="42">
        <f t="shared" si="7"/>
        <v>0.17034724386137684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135446675</v>
      </c>
      <c r="AA29" s="83">
        <f t="shared" si="11"/>
        <v>1406854</v>
      </c>
      <c r="AB29" s="83">
        <f t="shared" si="12"/>
        <v>136853529</v>
      </c>
      <c r="AC29" s="42">
        <f t="shared" si="13"/>
        <v>0.5278778386173603</v>
      </c>
      <c r="AD29" s="82">
        <v>32583335</v>
      </c>
      <c r="AE29" s="83">
        <v>1045911</v>
      </c>
      <c r="AF29" s="83">
        <f t="shared" si="14"/>
        <v>33629246</v>
      </c>
      <c r="AG29" s="42">
        <f t="shared" si="15"/>
        <v>0.6145768870048025</v>
      </c>
      <c r="AH29" s="42">
        <f t="shared" si="16"/>
        <v>0.31322926478934443</v>
      </c>
      <c r="AI29" s="14">
        <v>469806151</v>
      </c>
      <c r="AJ29" s="14">
        <v>192735678</v>
      </c>
      <c r="AK29" s="14">
        <v>118450893</v>
      </c>
      <c r="AL29" s="14"/>
    </row>
    <row r="30" spans="1:38" s="15" customFormat="1" ht="12.75">
      <c r="A30" s="31" t="s">
        <v>98</v>
      </c>
      <c r="B30" s="65" t="s">
        <v>431</v>
      </c>
      <c r="C30" s="41" t="s">
        <v>432</v>
      </c>
      <c r="D30" s="82">
        <v>322375282</v>
      </c>
      <c r="E30" s="83">
        <v>96251000</v>
      </c>
      <c r="F30" s="84">
        <f t="shared" si="0"/>
        <v>418626282</v>
      </c>
      <c r="G30" s="82">
        <v>322375282</v>
      </c>
      <c r="H30" s="83">
        <v>96251000</v>
      </c>
      <c r="I30" s="85">
        <f t="shared" si="1"/>
        <v>418626282</v>
      </c>
      <c r="J30" s="82">
        <v>40910580</v>
      </c>
      <c r="K30" s="83">
        <v>7830599</v>
      </c>
      <c r="L30" s="83">
        <f t="shared" si="2"/>
        <v>48741179</v>
      </c>
      <c r="M30" s="42">
        <f t="shared" si="3"/>
        <v>0.11643124451512578</v>
      </c>
      <c r="N30" s="110">
        <v>34497624</v>
      </c>
      <c r="O30" s="111">
        <v>21978067</v>
      </c>
      <c r="P30" s="112">
        <f t="shared" si="4"/>
        <v>56475691</v>
      </c>
      <c r="Q30" s="42">
        <f t="shared" si="5"/>
        <v>0.134907179573594</v>
      </c>
      <c r="R30" s="110">
        <v>16712983</v>
      </c>
      <c r="S30" s="112">
        <v>44853067</v>
      </c>
      <c r="T30" s="112">
        <f t="shared" si="6"/>
        <v>61566050</v>
      </c>
      <c r="U30" s="42">
        <f t="shared" si="7"/>
        <v>0.14706685329422295</v>
      </c>
      <c r="V30" s="110">
        <v>0</v>
      </c>
      <c r="W30" s="112">
        <v>0</v>
      </c>
      <c r="X30" s="112">
        <f t="shared" si="8"/>
        <v>0</v>
      </c>
      <c r="Y30" s="42">
        <f t="shared" si="9"/>
        <v>0</v>
      </c>
      <c r="Z30" s="82">
        <f t="shared" si="10"/>
        <v>92121187</v>
      </c>
      <c r="AA30" s="83">
        <f t="shared" si="11"/>
        <v>74661733</v>
      </c>
      <c r="AB30" s="83">
        <f t="shared" si="12"/>
        <v>166782920</v>
      </c>
      <c r="AC30" s="42">
        <f t="shared" si="13"/>
        <v>0.39840527738294274</v>
      </c>
      <c r="AD30" s="82">
        <v>63446478</v>
      </c>
      <c r="AE30" s="83">
        <v>4005209</v>
      </c>
      <c r="AF30" s="83">
        <f t="shared" si="14"/>
        <v>67451687</v>
      </c>
      <c r="AG30" s="42">
        <f t="shared" si="15"/>
        <v>0.566616789854304</v>
      </c>
      <c r="AH30" s="42">
        <f t="shared" si="16"/>
        <v>-0.08725707631300605</v>
      </c>
      <c r="AI30" s="14">
        <v>205056579</v>
      </c>
      <c r="AJ30" s="14">
        <v>306125551</v>
      </c>
      <c r="AK30" s="14">
        <v>173455877</v>
      </c>
      <c r="AL30" s="14"/>
    </row>
    <row r="31" spans="1:38" s="15" customFormat="1" ht="12.75">
      <c r="A31" s="31" t="s">
        <v>98</v>
      </c>
      <c r="B31" s="65" t="s">
        <v>433</v>
      </c>
      <c r="C31" s="41" t="s">
        <v>434</v>
      </c>
      <c r="D31" s="82">
        <v>92288852</v>
      </c>
      <c r="E31" s="83">
        <v>25863244</v>
      </c>
      <c r="F31" s="85">
        <f t="shared" si="0"/>
        <v>118152096</v>
      </c>
      <c r="G31" s="82">
        <v>92288852</v>
      </c>
      <c r="H31" s="83">
        <v>25863244</v>
      </c>
      <c r="I31" s="85">
        <f t="shared" si="1"/>
        <v>118152096</v>
      </c>
      <c r="J31" s="82">
        <v>23140149</v>
      </c>
      <c r="K31" s="83">
        <v>1891187</v>
      </c>
      <c r="L31" s="83">
        <f t="shared" si="2"/>
        <v>25031336</v>
      </c>
      <c r="M31" s="42">
        <f t="shared" si="3"/>
        <v>0.21185689333856592</v>
      </c>
      <c r="N31" s="110">
        <v>22171217</v>
      </c>
      <c r="O31" s="111">
        <v>3920422</v>
      </c>
      <c r="P31" s="112">
        <f t="shared" si="4"/>
        <v>26091639</v>
      </c>
      <c r="Q31" s="42">
        <f t="shared" si="5"/>
        <v>0.22083094488649613</v>
      </c>
      <c r="R31" s="110">
        <v>14556135</v>
      </c>
      <c r="S31" s="112">
        <v>1303459</v>
      </c>
      <c r="T31" s="112">
        <f t="shared" si="6"/>
        <v>15859594</v>
      </c>
      <c r="U31" s="42">
        <f t="shared" si="7"/>
        <v>0.13423032292207496</v>
      </c>
      <c r="V31" s="110">
        <v>0</v>
      </c>
      <c r="W31" s="112">
        <v>0</v>
      </c>
      <c r="X31" s="112">
        <f t="shared" si="8"/>
        <v>0</v>
      </c>
      <c r="Y31" s="42">
        <f t="shared" si="9"/>
        <v>0</v>
      </c>
      <c r="Z31" s="82">
        <f t="shared" si="10"/>
        <v>59867501</v>
      </c>
      <c r="AA31" s="83">
        <f t="shared" si="11"/>
        <v>7115068</v>
      </c>
      <c r="AB31" s="83">
        <f t="shared" si="12"/>
        <v>66982569</v>
      </c>
      <c r="AC31" s="42">
        <f t="shared" si="13"/>
        <v>0.566918161147137</v>
      </c>
      <c r="AD31" s="82">
        <v>10755373</v>
      </c>
      <c r="AE31" s="83">
        <v>3468742</v>
      </c>
      <c r="AF31" s="83">
        <f t="shared" si="14"/>
        <v>14224115</v>
      </c>
      <c r="AG31" s="42">
        <f t="shared" si="15"/>
        <v>0.4578358089309425</v>
      </c>
      <c r="AH31" s="42">
        <f t="shared" si="16"/>
        <v>0.11497931505756243</v>
      </c>
      <c r="AI31" s="14">
        <v>142146598</v>
      </c>
      <c r="AJ31" s="14">
        <v>149134226</v>
      </c>
      <c r="AK31" s="14">
        <v>68278989</v>
      </c>
      <c r="AL31" s="14"/>
    </row>
    <row r="32" spans="1:38" s="15" customFormat="1" ht="12.75">
      <c r="A32" s="31" t="s">
        <v>98</v>
      </c>
      <c r="B32" s="65" t="s">
        <v>435</v>
      </c>
      <c r="C32" s="41" t="s">
        <v>436</v>
      </c>
      <c r="D32" s="82">
        <v>169140073</v>
      </c>
      <c r="E32" s="83">
        <v>40539078</v>
      </c>
      <c r="F32" s="84">
        <f t="shared" si="0"/>
        <v>209679151</v>
      </c>
      <c r="G32" s="82">
        <v>169140073</v>
      </c>
      <c r="H32" s="83">
        <v>40539078</v>
      </c>
      <c r="I32" s="85">
        <f t="shared" si="1"/>
        <v>209679151</v>
      </c>
      <c r="J32" s="82">
        <v>38604097</v>
      </c>
      <c r="K32" s="83">
        <v>5746755</v>
      </c>
      <c r="L32" s="83">
        <f t="shared" si="2"/>
        <v>44350852</v>
      </c>
      <c r="M32" s="42">
        <f t="shared" si="3"/>
        <v>0.2115177011566591</v>
      </c>
      <c r="N32" s="110">
        <v>28116174</v>
      </c>
      <c r="O32" s="111">
        <v>6220522</v>
      </c>
      <c r="P32" s="112">
        <f t="shared" si="4"/>
        <v>34336696</v>
      </c>
      <c r="Q32" s="42">
        <f t="shared" si="5"/>
        <v>0.16375827466031662</v>
      </c>
      <c r="R32" s="110">
        <v>36893474</v>
      </c>
      <c r="S32" s="112">
        <v>6242751</v>
      </c>
      <c r="T32" s="112">
        <f t="shared" si="6"/>
        <v>43136225</v>
      </c>
      <c r="U32" s="42">
        <f t="shared" si="7"/>
        <v>0.20572491253553388</v>
      </c>
      <c r="V32" s="110">
        <v>0</v>
      </c>
      <c r="W32" s="112">
        <v>0</v>
      </c>
      <c r="X32" s="112">
        <f t="shared" si="8"/>
        <v>0</v>
      </c>
      <c r="Y32" s="42">
        <f t="shared" si="9"/>
        <v>0</v>
      </c>
      <c r="Z32" s="82">
        <f t="shared" si="10"/>
        <v>103613745</v>
      </c>
      <c r="AA32" s="83">
        <f t="shared" si="11"/>
        <v>18210028</v>
      </c>
      <c r="AB32" s="83">
        <f t="shared" si="12"/>
        <v>121823773</v>
      </c>
      <c r="AC32" s="42">
        <f t="shared" si="13"/>
        <v>0.5810008883525096</v>
      </c>
      <c r="AD32" s="82">
        <v>29334622</v>
      </c>
      <c r="AE32" s="83">
        <v>4422188</v>
      </c>
      <c r="AF32" s="83">
        <f t="shared" si="14"/>
        <v>33756810</v>
      </c>
      <c r="AG32" s="42">
        <f t="shared" si="15"/>
        <v>0.5300820796435675</v>
      </c>
      <c r="AH32" s="42">
        <f t="shared" si="16"/>
        <v>0.2778525281269173</v>
      </c>
      <c r="AI32" s="14">
        <v>189082522</v>
      </c>
      <c r="AJ32" s="14">
        <v>180316207</v>
      </c>
      <c r="AK32" s="14">
        <v>95582390</v>
      </c>
      <c r="AL32" s="14"/>
    </row>
    <row r="33" spans="1:38" s="15" customFormat="1" ht="12.75">
      <c r="A33" s="31" t="s">
        <v>98</v>
      </c>
      <c r="B33" s="65" t="s">
        <v>437</v>
      </c>
      <c r="C33" s="41" t="s">
        <v>438</v>
      </c>
      <c r="D33" s="82">
        <v>70310000</v>
      </c>
      <c r="E33" s="83">
        <v>25403000</v>
      </c>
      <c r="F33" s="84">
        <f t="shared" si="0"/>
        <v>95713000</v>
      </c>
      <c r="G33" s="82">
        <v>70310000</v>
      </c>
      <c r="H33" s="83">
        <v>25403000</v>
      </c>
      <c r="I33" s="85">
        <f t="shared" si="1"/>
        <v>95713000</v>
      </c>
      <c r="J33" s="82">
        <v>40844101</v>
      </c>
      <c r="K33" s="83">
        <v>1350</v>
      </c>
      <c r="L33" s="83">
        <f t="shared" si="2"/>
        <v>40845451</v>
      </c>
      <c r="M33" s="42">
        <f t="shared" si="3"/>
        <v>0.4267492503630646</v>
      </c>
      <c r="N33" s="110">
        <v>39502109</v>
      </c>
      <c r="O33" s="111">
        <v>3329311</v>
      </c>
      <c r="P33" s="112">
        <f t="shared" si="4"/>
        <v>42831420</v>
      </c>
      <c r="Q33" s="42">
        <f t="shared" si="5"/>
        <v>0.447498458934523</v>
      </c>
      <c r="R33" s="110">
        <v>29348430</v>
      </c>
      <c r="S33" s="112">
        <v>6655031</v>
      </c>
      <c r="T33" s="112">
        <f t="shared" si="6"/>
        <v>36003461</v>
      </c>
      <c r="U33" s="42">
        <f t="shared" si="7"/>
        <v>0.3761606155903587</v>
      </c>
      <c r="V33" s="110">
        <v>0</v>
      </c>
      <c r="W33" s="112">
        <v>0</v>
      </c>
      <c r="X33" s="112">
        <f t="shared" si="8"/>
        <v>0</v>
      </c>
      <c r="Y33" s="42">
        <f t="shared" si="9"/>
        <v>0</v>
      </c>
      <c r="Z33" s="82">
        <f t="shared" si="10"/>
        <v>109694640</v>
      </c>
      <c r="AA33" s="83">
        <f t="shared" si="11"/>
        <v>9985692</v>
      </c>
      <c r="AB33" s="83">
        <f t="shared" si="12"/>
        <v>119680332</v>
      </c>
      <c r="AC33" s="42">
        <f t="shared" si="13"/>
        <v>1.2504083248879463</v>
      </c>
      <c r="AD33" s="82">
        <v>30564847</v>
      </c>
      <c r="AE33" s="83">
        <v>5238709</v>
      </c>
      <c r="AF33" s="83">
        <f t="shared" si="14"/>
        <v>35803556</v>
      </c>
      <c r="AG33" s="42">
        <f t="shared" si="15"/>
        <v>1.4020413312473332</v>
      </c>
      <c r="AH33" s="42">
        <f t="shared" si="16"/>
        <v>0.00558338395214153</v>
      </c>
      <c r="AI33" s="14">
        <v>70310000</v>
      </c>
      <c r="AJ33" s="14">
        <v>70310000</v>
      </c>
      <c r="AK33" s="14">
        <v>98577526</v>
      </c>
      <c r="AL33" s="14"/>
    </row>
    <row r="34" spans="1:38" s="15" customFormat="1" ht="12.75">
      <c r="A34" s="31" t="s">
        <v>98</v>
      </c>
      <c r="B34" s="65" t="s">
        <v>439</v>
      </c>
      <c r="C34" s="41" t="s">
        <v>440</v>
      </c>
      <c r="D34" s="82">
        <v>485300233</v>
      </c>
      <c r="E34" s="83">
        <v>171150779</v>
      </c>
      <c r="F34" s="84">
        <f t="shared" si="0"/>
        <v>656451012</v>
      </c>
      <c r="G34" s="82">
        <v>485300233</v>
      </c>
      <c r="H34" s="83">
        <v>171150779</v>
      </c>
      <c r="I34" s="85">
        <f t="shared" si="1"/>
        <v>656451012</v>
      </c>
      <c r="J34" s="82">
        <v>83374737</v>
      </c>
      <c r="K34" s="83">
        <v>29996530</v>
      </c>
      <c r="L34" s="83">
        <f t="shared" si="2"/>
        <v>113371267</v>
      </c>
      <c r="M34" s="42">
        <f t="shared" si="3"/>
        <v>0.17270331666424485</v>
      </c>
      <c r="N34" s="110">
        <v>71983970</v>
      </c>
      <c r="O34" s="111">
        <v>64970812</v>
      </c>
      <c r="P34" s="112">
        <f t="shared" si="4"/>
        <v>136954782</v>
      </c>
      <c r="Q34" s="42">
        <f t="shared" si="5"/>
        <v>0.20862909721586353</v>
      </c>
      <c r="R34" s="110">
        <v>96905441</v>
      </c>
      <c r="S34" s="112">
        <v>45194023</v>
      </c>
      <c r="T34" s="112">
        <f t="shared" si="6"/>
        <v>142099464</v>
      </c>
      <c r="U34" s="42">
        <f t="shared" si="7"/>
        <v>0.21646621210479602</v>
      </c>
      <c r="V34" s="110">
        <v>0</v>
      </c>
      <c r="W34" s="112">
        <v>0</v>
      </c>
      <c r="X34" s="112">
        <f t="shared" si="8"/>
        <v>0</v>
      </c>
      <c r="Y34" s="42">
        <f t="shared" si="9"/>
        <v>0</v>
      </c>
      <c r="Z34" s="82">
        <f t="shared" si="10"/>
        <v>252264148</v>
      </c>
      <c r="AA34" s="83">
        <f t="shared" si="11"/>
        <v>140161365</v>
      </c>
      <c r="AB34" s="83">
        <f t="shared" si="12"/>
        <v>392425513</v>
      </c>
      <c r="AC34" s="42">
        <f t="shared" si="13"/>
        <v>0.5977986259849044</v>
      </c>
      <c r="AD34" s="82">
        <v>72209597</v>
      </c>
      <c r="AE34" s="83">
        <v>-41675667</v>
      </c>
      <c r="AF34" s="83">
        <f t="shared" si="14"/>
        <v>30533930</v>
      </c>
      <c r="AG34" s="42">
        <f t="shared" si="15"/>
        <v>0.26678166597049907</v>
      </c>
      <c r="AH34" s="42">
        <f t="shared" si="16"/>
        <v>3.653821633834885</v>
      </c>
      <c r="AI34" s="14">
        <v>396883746</v>
      </c>
      <c r="AJ34" s="14">
        <v>604385108</v>
      </c>
      <c r="AK34" s="14">
        <v>161238866</v>
      </c>
      <c r="AL34" s="14"/>
    </row>
    <row r="35" spans="1:38" s="15" customFormat="1" ht="12.75">
      <c r="A35" s="31" t="s">
        <v>117</v>
      </c>
      <c r="B35" s="65" t="s">
        <v>441</v>
      </c>
      <c r="C35" s="41" t="s">
        <v>442</v>
      </c>
      <c r="D35" s="82">
        <v>107606750</v>
      </c>
      <c r="E35" s="83">
        <v>20481193</v>
      </c>
      <c r="F35" s="84">
        <f t="shared" si="0"/>
        <v>128087943</v>
      </c>
      <c r="G35" s="82">
        <v>107606750</v>
      </c>
      <c r="H35" s="83">
        <v>20481193</v>
      </c>
      <c r="I35" s="85">
        <f t="shared" si="1"/>
        <v>128087943</v>
      </c>
      <c r="J35" s="82">
        <v>14621685</v>
      </c>
      <c r="K35" s="83">
        <v>1159157</v>
      </c>
      <c r="L35" s="83">
        <f t="shared" si="2"/>
        <v>15780842</v>
      </c>
      <c r="M35" s="42">
        <f t="shared" si="3"/>
        <v>0.123203180802115</v>
      </c>
      <c r="N35" s="110">
        <v>19488189</v>
      </c>
      <c r="O35" s="111">
        <v>53245</v>
      </c>
      <c r="P35" s="112">
        <f t="shared" si="4"/>
        <v>19541434</v>
      </c>
      <c r="Q35" s="42">
        <f t="shared" si="5"/>
        <v>0.1525626342519998</v>
      </c>
      <c r="R35" s="110">
        <v>25692146</v>
      </c>
      <c r="S35" s="112">
        <v>787710</v>
      </c>
      <c r="T35" s="112">
        <f t="shared" si="6"/>
        <v>26479856</v>
      </c>
      <c r="U35" s="42">
        <f t="shared" si="7"/>
        <v>0.20673183892101382</v>
      </c>
      <c r="V35" s="110">
        <v>0</v>
      </c>
      <c r="W35" s="112">
        <v>0</v>
      </c>
      <c r="X35" s="112">
        <f t="shared" si="8"/>
        <v>0</v>
      </c>
      <c r="Y35" s="42">
        <f t="shared" si="9"/>
        <v>0</v>
      </c>
      <c r="Z35" s="82">
        <f t="shared" si="10"/>
        <v>59802020</v>
      </c>
      <c r="AA35" s="83">
        <f t="shared" si="11"/>
        <v>2000112</v>
      </c>
      <c r="AB35" s="83">
        <f t="shared" si="12"/>
        <v>61802132</v>
      </c>
      <c r="AC35" s="42">
        <f t="shared" si="13"/>
        <v>0.4824976539751286</v>
      </c>
      <c r="AD35" s="82">
        <v>11913988</v>
      </c>
      <c r="AE35" s="83">
        <v>1918398</v>
      </c>
      <c r="AF35" s="83">
        <f t="shared" si="14"/>
        <v>13832386</v>
      </c>
      <c r="AG35" s="42">
        <f t="shared" si="15"/>
        <v>0.5591639605081578</v>
      </c>
      <c r="AH35" s="42">
        <f t="shared" si="16"/>
        <v>0.9143375553574054</v>
      </c>
      <c r="AI35" s="14">
        <v>94580213</v>
      </c>
      <c r="AJ35" s="14">
        <v>95267270</v>
      </c>
      <c r="AK35" s="14">
        <v>53270024</v>
      </c>
      <c r="AL35" s="14"/>
    </row>
    <row r="36" spans="1:38" s="61" customFormat="1" ht="12.75">
      <c r="A36" s="66"/>
      <c r="B36" s="67" t="s">
        <v>443</v>
      </c>
      <c r="C36" s="34"/>
      <c r="D36" s="86">
        <f>SUM(D29:D35)</f>
        <v>1457234462</v>
      </c>
      <c r="E36" s="87">
        <f>SUM(E29:E35)</f>
        <v>428727294</v>
      </c>
      <c r="F36" s="95">
        <f t="shared" si="0"/>
        <v>1885961756</v>
      </c>
      <c r="G36" s="86">
        <f>SUM(G29:G35)</f>
        <v>1457234462</v>
      </c>
      <c r="H36" s="87">
        <f>SUM(H29:H35)</f>
        <v>428727294</v>
      </c>
      <c r="I36" s="88">
        <f t="shared" si="1"/>
        <v>1885961756</v>
      </c>
      <c r="J36" s="86">
        <f>SUM(J29:J35)</f>
        <v>265998730</v>
      </c>
      <c r="K36" s="87">
        <f>SUM(K29:K35)</f>
        <v>47010543</v>
      </c>
      <c r="L36" s="87">
        <f t="shared" si="2"/>
        <v>313009273</v>
      </c>
      <c r="M36" s="46">
        <f t="shared" si="3"/>
        <v>0.1659679853020307</v>
      </c>
      <c r="N36" s="116">
        <f>SUM(N29:N35)</f>
        <v>283181897</v>
      </c>
      <c r="O36" s="117">
        <f>SUM(O29:O35)</f>
        <v>100852038</v>
      </c>
      <c r="P36" s="118">
        <f t="shared" si="4"/>
        <v>384033935</v>
      </c>
      <c r="Q36" s="46">
        <f t="shared" si="5"/>
        <v>0.20362763655107755</v>
      </c>
      <c r="R36" s="116">
        <f>SUM(R29:R35)</f>
        <v>263629289</v>
      </c>
      <c r="S36" s="118">
        <f>SUM(S29:S35)</f>
        <v>105678271</v>
      </c>
      <c r="T36" s="118">
        <f t="shared" si="6"/>
        <v>369307560</v>
      </c>
      <c r="U36" s="46">
        <f t="shared" si="7"/>
        <v>0.19581921999483004</v>
      </c>
      <c r="V36" s="116">
        <f>SUM(V29:V35)</f>
        <v>0</v>
      </c>
      <c r="W36" s="118">
        <f>SUM(W29:W35)</f>
        <v>0</v>
      </c>
      <c r="X36" s="118">
        <f t="shared" si="8"/>
        <v>0</v>
      </c>
      <c r="Y36" s="46">
        <f t="shared" si="9"/>
        <v>0</v>
      </c>
      <c r="Z36" s="86">
        <f t="shared" si="10"/>
        <v>812809916</v>
      </c>
      <c r="AA36" s="87">
        <f t="shared" si="11"/>
        <v>253540852</v>
      </c>
      <c r="AB36" s="87">
        <f t="shared" si="12"/>
        <v>1066350768</v>
      </c>
      <c r="AC36" s="46">
        <f t="shared" si="13"/>
        <v>0.5654148418479383</v>
      </c>
      <c r="AD36" s="86">
        <f>SUM(AD29:AD35)</f>
        <v>250808240</v>
      </c>
      <c r="AE36" s="87">
        <f>SUM(AE29:AE35)</f>
        <v>-21576510</v>
      </c>
      <c r="AF36" s="87">
        <f t="shared" si="14"/>
        <v>229231730</v>
      </c>
      <c r="AG36" s="46">
        <f t="shared" si="15"/>
        <v>0.48105302705160624</v>
      </c>
      <c r="AH36" s="46">
        <f t="shared" si="16"/>
        <v>0.6110664958991496</v>
      </c>
      <c r="AI36" s="68">
        <f>SUM(AI29:AI35)</f>
        <v>1567865809</v>
      </c>
      <c r="AJ36" s="68">
        <f>SUM(AJ29:AJ35)</f>
        <v>1598274040</v>
      </c>
      <c r="AK36" s="68">
        <f>SUM(AK29:AK35)</f>
        <v>768854565</v>
      </c>
      <c r="AL36" s="68"/>
    </row>
    <row r="37" spans="1:38" s="15" customFormat="1" ht="12.75">
      <c r="A37" s="31" t="s">
        <v>98</v>
      </c>
      <c r="B37" s="65" t="s">
        <v>444</v>
      </c>
      <c r="C37" s="41" t="s">
        <v>445</v>
      </c>
      <c r="D37" s="82">
        <v>127036990</v>
      </c>
      <c r="E37" s="83">
        <v>20076000</v>
      </c>
      <c r="F37" s="84">
        <f t="shared" si="0"/>
        <v>147112990</v>
      </c>
      <c r="G37" s="82">
        <v>127036990</v>
      </c>
      <c r="H37" s="83">
        <v>20076000</v>
      </c>
      <c r="I37" s="85">
        <f t="shared" si="1"/>
        <v>147112990</v>
      </c>
      <c r="J37" s="82">
        <v>19924953</v>
      </c>
      <c r="K37" s="83">
        <v>5928058</v>
      </c>
      <c r="L37" s="83">
        <f t="shared" si="2"/>
        <v>25853011</v>
      </c>
      <c r="M37" s="42">
        <f t="shared" si="3"/>
        <v>0.17573574570131434</v>
      </c>
      <c r="N37" s="110">
        <v>33122778</v>
      </c>
      <c r="O37" s="111">
        <v>2664350</v>
      </c>
      <c r="P37" s="112">
        <f t="shared" si="4"/>
        <v>35787128</v>
      </c>
      <c r="Q37" s="42">
        <f t="shared" si="5"/>
        <v>0.24326286890097196</v>
      </c>
      <c r="R37" s="110">
        <v>26027712</v>
      </c>
      <c r="S37" s="112">
        <v>1291230</v>
      </c>
      <c r="T37" s="112">
        <f t="shared" si="6"/>
        <v>27318942</v>
      </c>
      <c r="U37" s="42">
        <f t="shared" si="7"/>
        <v>0.18570040619798428</v>
      </c>
      <c r="V37" s="110">
        <v>0</v>
      </c>
      <c r="W37" s="112">
        <v>0</v>
      </c>
      <c r="X37" s="112">
        <f t="shared" si="8"/>
        <v>0</v>
      </c>
      <c r="Y37" s="42">
        <f t="shared" si="9"/>
        <v>0</v>
      </c>
      <c r="Z37" s="82">
        <f t="shared" si="10"/>
        <v>79075443</v>
      </c>
      <c r="AA37" s="83">
        <f t="shared" si="11"/>
        <v>9883638</v>
      </c>
      <c r="AB37" s="83">
        <f t="shared" si="12"/>
        <v>88959081</v>
      </c>
      <c r="AC37" s="42">
        <f t="shared" si="13"/>
        <v>0.6046990208002706</v>
      </c>
      <c r="AD37" s="82">
        <v>22463977</v>
      </c>
      <c r="AE37" s="83">
        <v>2452108</v>
      </c>
      <c r="AF37" s="83">
        <f t="shared" si="14"/>
        <v>24916085</v>
      </c>
      <c r="AG37" s="42">
        <f t="shared" si="15"/>
        <v>0.7325200521260788</v>
      </c>
      <c r="AH37" s="42">
        <f t="shared" si="16"/>
        <v>0.09643798373620904</v>
      </c>
      <c r="AI37" s="14">
        <v>39028275</v>
      </c>
      <c r="AJ37" s="14">
        <v>113821721</v>
      </c>
      <c r="AK37" s="14">
        <v>83376693</v>
      </c>
      <c r="AL37" s="14"/>
    </row>
    <row r="38" spans="1:38" s="15" customFormat="1" ht="12.75">
      <c r="A38" s="31" t="s">
        <v>98</v>
      </c>
      <c r="B38" s="65" t="s">
        <v>446</v>
      </c>
      <c r="C38" s="41" t="s">
        <v>447</v>
      </c>
      <c r="D38" s="82">
        <v>233520832</v>
      </c>
      <c r="E38" s="83">
        <v>81076839</v>
      </c>
      <c r="F38" s="84">
        <f t="shared" si="0"/>
        <v>314597671</v>
      </c>
      <c r="G38" s="82">
        <v>233520832</v>
      </c>
      <c r="H38" s="83">
        <v>81076839</v>
      </c>
      <c r="I38" s="85">
        <f t="shared" si="1"/>
        <v>314597671</v>
      </c>
      <c r="J38" s="82">
        <v>41197480</v>
      </c>
      <c r="K38" s="83">
        <v>22424632</v>
      </c>
      <c r="L38" s="83">
        <f t="shared" si="2"/>
        <v>63622112</v>
      </c>
      <c r="M38" s="42">
        <f t="shared" si="3"/>
        <v>0.20223325810953</v>
      </c>
      <c r="N38" s="110">
        <v>36784439</v>
      </c>
      <c r="O38" s="111">
        <v>18827398</v>
      </c>
      <c r="P38" s="112">
        <f t="shared" si="4"/>
        <v>55611837</v>
      </c>
      <c r="Q38" s="42">
        <f t="shared" si="5"/>
        <v>0.1767712927537852</v>
      </c>
      <c r="R38" s="110">
        <v>33000371</v>
      </c>
      <c r="S38" s="112">
        <v>8169026</v>
      </c>
      <c r="T38" s="112">
        <f t="shared" si="6"/>
        <v>41169397</v>
      </c>
      <c r="U38" s="42">
        <f t="shared" si="7"/>
        <v>0.13086364202613565</v>
      </c>
      <c r="V38" s="110">
        <v>0</v>
      </c>
      <c r="W38" s="112">
        <v>0</v>
      </c>
      <c r="X38" s="112">
        <f t="shared" si="8"/>
        <v>0</v>
      </c>
      <c r="Y38" s="42">
        <f t="shared" si="9"/>
        <v>0</v>
      </c>
      <c r="Z38" s="82">
        <f t="shared" si="10"/>
        <v>110982290</v>
      </c>
      <c r="AA38" s="83">
        <f t="shared" si="11"/>
        <v>49421056</v>
      </c>
      <c r="AB38" s="83">
        <f t="shared" si="12"/>
        <v>160403346</v>
      </c>
      <c r="AC38" s="42">
        <f t="shared" si="13"/>
        <v>0.5098681928894508</v>
      </c>
      <c r="AD38" s="82">
        <v>43225101</v>
      </c>
      <c r="AE38" s="83">
        <v>8094315</v>
      </c>
      <c r="AF38" s="83">
        <f t="shared" si="14"/>
        <v>51319416</v>
      </c>
      <c r="AG38" s="42">
        <f t="shared" si="15"/>
        <v>0.4556727387114897</v>
      </c>
      <c r="AH38" s="42">
        <f t="shared" si="16"/>
        <v>-0.1977812646971665</v>
      </c>
      <c r="AI38" s="14">
        <v>212689117</v>
      </c>
      <c r="AJ38" s="14">
        <v>268649532</v>
      </c>
      <c r="AK38" s="14">
        <v>122416268</v>
      </c>
      <c r="AL38" s="14"/>
    </row>
    <row r="39" spans="1:38" s="15" customFormat="1" ht="12.75">
      <c r="A39" s="31" t="s">
        <v>98</v>
      </c>
      <c r="B39" s="65" t="s">
        <v>448</v>
      </c>
      <c r="C39" s="41" t="s">
        <v>449</v>
      </c>
      <c r="D39" s="82">
        <v>97272266</v>
      </c>
      <c r="E39" s="83">
        <v>76016831</v>
      </c>
      <c r="F39" s="84">
        <f t="shared" si="0"/>
        <v>173289097</v>
      </c>
      <c r="G39" s="82">
        <v>97272266</v>
      </c>
      <c r="H39" s="83">
        <v>76016831</v>
      </c>
      <c r="I39" s="85">
        <f t="shared" si="1"/>
        <v>173289097</v>
      </c>
      <c r="J39" s="82">
        <v>16091056</v>
      </c>
      <c r="K39" s="83">
        <v>7633684</v>
      </c>
      <c r="L39" s="83">
        <f t="shared" si="2"/>
        <v>23724740</v>
      </c>
      <c r="M39" s="42">
        <f t="shared" si="3"/>
        <v>0.13690844035040473</v>
      </c>
      <c r="N39" s="110">
        <v>19238298</v>
      </c>
      <c r="O39" s="111">
        <v>6525497</v>
      </c>
      <c r="P39" s="112">
        <f t="shared" si="4"/>
        <v>25763795</v>
      </c>
      <c r="Q39" s="42">
        <f t="shared" si="5"/>
        <v>0.1486752221924268</v>
      </c>
      <c r="R39" s="110">
        <v>22882758</v>
      </c>
      <c r="S39" s="112">
        <v>12607124</v>
      </c>
      <c r="T39" s="112">
        <f t="shared" si="6"/>
        <v>35489882</v>
      </c>
      <c r="U39" s="42">
        <f t="shared" si="7"/>
        <v>0.20480158656490663</v>
      </c>
      <c r="V39" s="110">
        <v>0</v>
      </c>
      <c r="W39" s="112">
        <v>0</v>
      </c>
      <c r="X39" s="112">
        <f t="shared" si="8"/>
        <v>0</v>
      </c>
      <c r="Y39" s="42">
        <f t="shared" si="9"/>
        <v>0</v>
      </c>
      <c r="Z39" s="82">
        <f t="shared" si="10"/>
        <v>58212112</v>
      </c>
      <c r="AA39" s="83">
        <f t="shared" si="11"/>
        <v>26766305</v>
      </c>
      <c r="AB39" s="83">
        <f t="shared" si="12"/>
        <v>84978417</v>
      </c>
      <c r="AC39" s="42">
        <f t="shared" si="13"/>
        <v>0.4903852491077382</v>
      </c>
      <c r="AD39" s="82">
        <v>14366177</v>
      </c>
      <c r="AE39" s="83">
        <v>10614443</v>
      </c>
      <c r="AF39" s="83">
        <f t="shared" si="14"/>
        <v>24980620</v>
      </c>
      <c r="AG39" s="42">
        <f t="shared" si="15"/>
        <v>1.0816850399979623</v>
      </c>
      <c r="AH39" s="42">
        <f t="shared" si="16"/>
        <v>0.4206966040074265</v>
      </c>
      <c r="AI39" s="14">
        <v>86805797</v>
      </c>
      <c r="AJ39" s="14">
        <v>86805797</v>
      </c>
      <c r="AK39" s="14">
        <v>93896532</v>
      </c>
      <c r="AL39" s="14"/>
    </row>
    <row r="40" spans="1:38" s="15" customFormat="1" ht="12.75">
      <c r="A40" s="31" t="s">
        <v>98</v>
      </c>
      <c r="B40" s="65" t="s">
        <v>450</v>
      </c>
      <c r="C40" s="41" t="s">
        <v>451</v>
      </c>
      <c r="D40" s="82">
        <v>43299264</v>
      </c>
      <c r="E40" s="83">
        <v>13051000</v>
      </c>
      <c r="F40" s="84">
        <f t="shared" si="0"/>
        <v>56350264</v>
      </c>
      <c r="G40" s="82">
        <v>43299264</v>
      </c>
      <c r="H40" s="83">
        <v>17175418</v>
      </c>
      <c r="I40" s="85">
        <f t="shared" si="1"/>
        <v>60474682</v>
      </c>
      <c r="J40" s="82">
        <v>10126037</v>
      </c>
      <c r="K40" s="83">
        <v>2197608</v>
      </c>
      <c r="L40" s="83">
        <f t="shared" si="2"/>
        <v>12323645</v>
      </c>
      <c r="M40" s="42">
        <f t="shared" si="3"/>
        <v>0.21869720077975144</v>
      </c>
      <c r="N40" s="110">
        <v>5188102</v>
      </c>
      <c r="O40" s="111">
        <v>5013416</v>
      </c>
      <c r="P40" s="112">
        <f t="shared" si="4"/>
        <v>10201518</v>
      </c>
      <c r="Q40" s="42">
        <f t="shared" si="5"/>
        <v>0.18103762566223291</v>
      </c>
      <c r="R40" s="110">
        <v>11607220</v>
      </c>
      <c r="S40" s="112">
        <v>3321912</v>
      </c>
      <c r="T40" s="112">
        <f t="shared" si="6"/>
        <v>14929132</v>
      </c>
      <c r="U40" s="42">
        <f t="shared" si="7"/>
        <v>0.24686582064209944</v>
      </c>
      <c r="V40" s="110">
        <v>0</v>
      </c>
      <c r="W40" s="112">
        <v>0</v>
      </c>
      <c r="X40" s="112">
        <f t="shared" si="8"/>
        <v>0</v>
      </c>
      <c r="Y40" s="42">
        <f t="shared" si="9"/>
        <v>0</v>
      </c>
      <c r="Z40" s="82">
        <f t="shared" si="10"/>
        <v>26921359</v>
      </c>
      <c r="AA40" s="83">
        <f t="shared" si="11"/>
        <v>10532936</v>
      </c>
      <c r="AB40" s="83">
        <f t="shared" si="12"/>
        <v>37454295</v>
      </c>
      <c r="AC40" s="42">
        <f t="shared" si="13"/>
        <v>0.6193384365377895</v>
      </c>
      <c r="AD40" s="82">
        <v>9855374</v>
      </c>
      <c r="AE40" s="83">
        <v>1507935</v>
      </c>
      <c r="AF40" s="83">
        <f t="shared" si="14"/>
        <v>11363309</v>
      </c>
      <c r="AG40" s="42">
        <f t="shared" si="15"/>
        <v>0.5932477274605165</v>
      </c>
      <c r="AH40" s="42">
        <f t="shared" si="16"/>
        <v>0.3138014639925748</v>
      </c>
      <c r="AI40" s="14">
        <v>50873264</v>
      </c>
      <c r="AJ40" s="14">
        <v>50866993</v>
      </c>
      <c r="AK40" s="14">
        <v>30176728</v>
      </c>
      <c r="AL40" s="14"/>
    </row>
    <row r="41" spans="1:38" s="15" customFormat="1" ht="12.75">
      <c r="A41" s="31" t="s">
        <v>98</v>
      </c>
      <c r="B41" s="65" t="s">
        <v>452</v>
      </c>
      <c r="C41" s="41" t="s">
        <v>453</v>
      </c>
      <c r="D41" s="82">
        <v>112735404</v>
      </c>
      <c r="E41" s="83">
        <v>0</v>
      </c>
      <c r="F41" s="84">
        <f t="shared" si="0"/>
        <v>112735404</v>
      </c>
      <c r="G41" s="82">
        <v>157505285</v>
      </c>
      <c r="H41" s="83">
        <v>50421176</v>
      </c>
      <c r="I41" s="85">
        <f t="shared" si="1"/>
        <v>207926461</v>
      </c>
      <c r="J41" s="82">
        <v>35555497</v>
      </c>
      <c r="K41" s="83">
        <v>6892925</v>
      </c>
      <c r="L41" s="83">
        <f t="shared" si="2"/>
        <v>42448422</v>
      </c>
      <c r="M41" s="42">
        <f t="shared" si="3"/>
        <v>0.3765314221963493</v>
      </c>
      <c r="N41" s="110">
        <v>39730949</v>
      </c>
      <c r="O41" s="111">
        <v>15993582</v>
      </c>
      <c r="P41" s="112">
        <f t="shared" si="4"/>
        <v>55724531</v>
      </c>
      <c r="Q41" s="42">
        <f t="shared" si="5"/>
        <v>0.49429486233091424</v>
      </c>
      <c r="R41" s="110">
        <v>38159798</v>
      </c>
      <c r="S41" s="112">
        <v>5285035</v>
      </c>
      <c r="T41" s="112">
        <f t="shared" si="6"/>
        <v>43444833</v>
      </c>
      <c r="U41" s="42">
        <f t="shared" si="7"/>
        <v>0.20894326191604828</v>
      </c>
      <c r="V41" s="110">
        <v>0</v>
      </c>
      <c r="W41" s="112">
        <v>0</v>
      </c>
      <c r="X41" s="112">
        <f t="shared" si="8"/>
        <v>0</v>
      </c>
      <c r="Y41" s="42">
        <f t="shared" si="9"/>
        <v>0</v>
      </c>
      <c r="Z41" s="82">
        <f t="shared" si="10"/>
        <v>113446244</v>
      </c>
      <c r="AA41" s="83">
        <f t="shared" si="11"/>
        <v>28171542</v>
      </c>
      <c r="AB41" s="83">
        <f t="shared" si="12"/>
        <v>141617786</v>
      </c>
      <c r="AC41" s="42">
        <f t="shared" si="13"/>
        <v>0.6810955436787817</v>
      </c>
      <c r="AD41" s="82">
        <v>23763957</v>
      </c>
      <c r="AE41" s="83">
        <v>-15132472</v>
      </c>
      <c r="AF41" s="83">
        <f t="shared" si="14"/>
        <v>8631485</v>
      </c>
      <c r="AG41" s="42">
        <f t="shared" si="15"/>
        <v>0</v>
      </c>
      <c r="AH41" s="42">
        <f t="shared" si="16"/>
        <v>4.033297630708969</v>
      </c>
      <c r="AI41" s="14">
        <v>0</v>
      </c>
      <c r="AJ41" s="14">
        <v>0</v>
      </c>
      <c r="AK41" s="14">
        <v>81245793</v>
      </c>
      <c r="AL41" s="14"/>
    </row>
    <row r="42" spans="1:38" s="15" customFormat="1" ht="12.75">
      <c r="A42" s="31" t="s">
        <v>117</v>
      </c>
      <c r="B42" s="65" t="s">
        <v>454</v>
      </c>
      <c r="C42" s="41" t="s">
        <v>455</v>
      </c>
      <c r="D42" s="82">
        <v>399255000</v>
      </c>
      <c r="E42" s="83">
        <v>371796000</v>
      </c>
      <c r="F42" s="84">
        <f t="shared" si="0"/>
        <v>771051000</v>
      </c>
      <c r="G42" s="82">
        <v>402647223</v>
      </c>
      <c r="H42" s="83">
        <v>371796000</v>
      </c>
      <c r="I42" s="85">
        <f t="shared" si="1"/>
        <v>774443223</v>
      </c>
      <c r="J42" s="82">
        <v>60613157</v>
      </c>
      <c r="K42" s="83">
        <v>60767445</v>
      </c>
      <c r="L42" s="83">
        <f t="shared" si="2"/>
        <v>121380602</v>
      </c>
      <c r="M42" s="42">
        <f t="shared" si="3"/>
        <v>0.15742227427238925</v>
      </c>
      <c r="N42" s="110">
        <v>89628657</v>
      </c>
      <c r="O42" s="111">
        <v>68170211</v>
      </c>
      <c r="P42" s="112">
        <f t="shared" si="4"/>
        <v>157798868</v>
      </c>
      <c r="Q42" s="42">
        <f t="shared" si="5"/>
        <v>0.20465425503630758</v>
      </c>
      <c r="R42" s="110">
        <v>95189749</v>
      </c>
      <c r="S42" s="112">
        <v>52414931</v>
      </c>
      <c r="T42" s="112">
        <f t="shared" si="6"/>
        <v>147604680</v>
      </c>
      <c r="U42" s="42">
        <f t="shared" si="7"/>
        <v>0.19059457893919746</v>
      </c>
      <c r="V42" s="110">
        <v>0</v>
      </c>
      <c r="W42" s="112">
        <v>0</v>
      </c>
      <c r="X42" s="112">
        <f t="shared" si="8"/>
        <v>0</v>
      </c>
      <c r="Y42" s="42">
        <f t="shared" si="9"/>
        <v>0</v>
      </c>
      <c r="Z42" s="82">
        <f t="shared" si="10"/>
        <v>245431563</v>
      </c>
      <c r="AA42" s="83">
        <f t="shared" si="11"/>
        <v>181352587</v>
      </c>
      <c r="AB42" s="83">
        <f t="shared" si="12"/>
        <v>426784150</v>
      </c>
      <c r="AC42" s="42">
        <f t="shared" si="13"/>
        <v>0.5510851374575202</v>
      </c>
      <c r="AD42" s="82">
        <v>109963124</v>
      </c>
      <c r="AE42" s="83">
        <v>90211664</v>
      </c>
      <c r="AF42" s="83">
        <f t="shared" si="14"/>
        <v>200174788</v>
      </c>
      <c r="AG42" s="42">
        <f t="shared" si="15"/>
        <v>2.3018505733867727</v>
      </c>
      <c r="AH42" s="42">
        <f t="shared" si="16"/>
        <v>-0.2626210249814277</v>
      </c>
      <c r="AI42" s="14">
        <v>300535447</v>
      </c>
      <c r="AJ42" s="14">
        <v>300535447</v>
      </c>
      <c r="AK42" s="14">
        <v>691787691</v>
      </c>
      <c r="AL42" s="14"/>
    </row>
    <row r="43" spans="1:38" s="61" customFormat="1" ht="12.75">
      <c r="A43" s="66"/>
      <c r="B43" s="67" t="s">
        <v>456</v>
      </c>
      <c r="C43" s="34"/>
      <c r="D43" s="86">
        <f>SUM(D37:D42)</f>
        <v>1013119756</v>
      </c>
      <c r="E43" s="87">
        <f>SUM(E37:E42)</f>
        <v>562016670</v>
      </c>
      <c r="F43" s="88">
        <f t="shared" si="0"/>
        <v>1575136426</v>
      </c>
      <c r="G43" s="86">
        <f>SUM(G37:G42)</f>
        <v>1061281860</v>
      </c>
      <c r="H43" s="87">
        <f>SUM(H37:H42)</f>
        <v>616562264</v>
      </c>
      <c r="I43" s="95">
        <f t="shared" si="1"/>
        <v>1677844124</v>
      </c>
      <c r="J43" s="86">
        <f>SUM(J37:J42)</f>
        <v>183508180</v>
      </c>
      <c r="K43" s="97">
        <f>SUM(K37:K42)</f>
        <v>105844352</v>
      </c>
      <c r="L43" s="87">
        <f t="shared" si="2"/>
        <v>289352532</v>
      </c>
      <c r="M43" s="46">
        <f t="shared" si="3"/>
        <v>0.18369998129927065</v>
      </c>
      <c r="N43" s="116">
        <f>SUM(N37:N42)</f>
        <v>223693223</v>
      </c>
      <c r="O43" s="117">
        <f>SUM(O37:O42)</f>
        <v>117194454</v>
      </c>
      <c r="P43" s="118">
        <f t="shared" si="4"/>
        <v>340887677</v>
      </c>
      <c r="Q43" s="46">
        <f t="shared" si="5"/>
        <v>0.21641787426989514</v>
      </c>
      <c r="R43" s="116">
        <f>SUM(R37:R42)</f>
        <v>226867608</v>
      </c>
      <c r="S43" s="118">
        <f>SUM(S37:S42)</f>
        <v>83089258</v>
      </c>
      <c r="T43" s="118">
        <f t="shared" si="6"/>
        <v>309956866</v>
      </c>
      <c r="U43" s="46">
        <f t="shared" si="7"/>
        <v>0.18473519772567382</v>
      </c>
      <c r="V43" s="116">
        <f>SUM(V37:V42)</f>
        <v>0</v>
      </c>
      <c r="W43" s="118">
        <f>SUM(W37:W42)</f>
        <v>0</v>
      </c>
      <c r="X43" s="118">
        <f t="shared" si="8"/>
        <v>0</v>
      </c>
      <c r="Y43" s="46">
        <f t="shared" si="9"/>
        <v>0</v>
      </c>
      <c r="Z43" s="86">
        <f t="shared" si="10"/>
        <v>634069011</v>
      </c>
      <c r="AA43" s="87">
        <f t="shared" si="11"/>
        <v>306128064</v>
      </c>
      <c r="AB43" s="87">
        <f t="shared" si="12"/>
        <v>940197075</v>
      </c>
      <c r="AC43" s="46">
        <f t="shared" si="13"/>
        <v>0.5603602036395128</v>
      </c>
      <c r="AD43" s="86">
        <f>SUM(AD37:AD42)</f>
        <v>223637710</v>
      </c>
      <c r="AE43" s="87">
        <f>SUM(AE37:AE42)</f>
        <v>97747993</v>
      </c>
      <c r="AF43" s="87">
        <f t="shared" si="14"/>
        <v>321385703</v>
      </c>
      <c r="AG43" s="46">
        <f t="shared" si="15"/>
        <v>1.3438860339984857</v>
      </c>
      <c r="AH43" s="46">
        <f t="shared" si="16"/>
        <v>-0.03556112450963633</v>
      </c>
      <c r="AI43" s="68">
        <f>SUM(AI37:AI42)</f>
        <v>689931900</v>
      </c>
      <c r="AJ43" s="68">
        <f>SUM(AJ37:AJ42)</f>
        <v>820679490</v>
      </c>
      <c r="AK43" s="68">
        <f>SUM(AK37:AK42)</f>
        <v>1102899705</v>
      </c>
      <c r="AL43" s="68"/>
    </row>
    <row r="44" spans="1:38" s="61" customFormat="1" ht="12.75">
      <c r="A44" s="66"/>
      <c r="B44" s="67" t="s">
        <v>457</v>
      </c>
      <c r="C44" s="34"/>
      <c r="D44" s="86">
        <f>SUM(D9:D14,D16:D20,D22:D27,D29:D35,D37:D42)</f>
        <v>7648434262</v>
      </c>
      <c r="E44" s="87">
        <f>SUM(E9:E14,E16:E20,E22:E27,E29:E35,E37:E42)</f>
        <v>3297293074</v>
      </c>
      <c r="F44" s="88">
        <f t="shared" si="0"/>
        <v>10945727336</v>
      </c>
      <c r="G44" s="86">
        <f>SUM(G9:G14,G16:G20,G22:G27,G29:G35,G37:G42)</f>
        <v>7682168823</v>
      </c>
      <c r="H44" s="87">
        <f>SUM(H9:H14,H16:H20,H22:H27,H29:H35,H37:H42)</f>
        <v>3159355233</v>
      </c>
      <c r="I44" s="95">
        <f t="shared" si="1"/>
        <v>10841524056</v>
      </c>
      <c r="J44" s="86">
        <f>SUM(J9:J14,J16:J20,J22:J27,J29:J35,J37:J42)</f>
        <v>1720888893</v>
      </c>
      <c r="K44" s="97">
        <f>SUM(K9:K14,K16:K20,K22:K27,K29:K35,K37:K42)</f>
        <v>523954050</v>
      </c>
      <c r="L44" s="87">
        <f t="shared" si="2"/>
        <v>2244842943</v>
      </c>
      <c r="M44" s="46">
        <f t="shared" si="3"/>
        <v>0.20508851299600836</v>
      </c>
      <c r="N44" s="116">
        <f>SUM(N9:N14,N16:N20,N22:N27,N29:N35,N37:N42)</f>
        <v>2003520148</v>
      </c>
      <c r="O44" s="117">
        <f>SUM(O9:O14,O16:O20,O22:O27,O29:O35,O37:O42)</f>
        <v>986214539</v>
      </c>
      <c r="P44" s="118">
        <f t="shared" si="4"/>
        <v>2989734687</v>
      </c>
      <c r="Q44" s="46">
        <f t="shared" si="5"/>
        <v>0.2731417104797503</v>
      </c>
      <c r="R44" s="116">
        <f>SUM(R9:R14,R16:R20,R22:R27,R29:R35,R37:R42)</f>
        <v>1607063481</v>
      </c>
      <c r="S44" s="118">
        <f>SUM(S9:S14,S16:S20,S22:S27,S29:S35,S37:S42)</f>
        <v>469430572</v>
      </c>
      <c r="T44" s="118">
        <f t="shared" si="6"/>
        <v>2076494053</v>
      </c>
      <c r="U44" s="46">
        <f t="shared" si="7"/>
        <v>0.19153156348445408</v>
      </c>
      <c r="V44" s="116">
        <f>SUM(V9:V14,V16:V20,V22:V27,V29:V35,V37:V42)</f>
        <v>0</v>
      </c>
      <c r="W44" s="118">
        <f>SUM(W9:W14,W16:W20,W22:W27,W29:W35,W37:W42)</f>
        <v>0</v>
      </c>
      <c r="X44" s="118">
        <f t="shared" si="8"/>
        <v>0</v>
      </c>
      <c r="Y44" s="46">
        <f t="shared" si="9"/>
        <v>0</v>
      </c>
      <c r="Z44" s="86">
        <f t="shared" si="10"/>
        <v>5331472522</v>
      </c>
      <c r="AA44" s="87">
        <f t="shared" si="11"/>
        <v>1979599161</v>
      </c>
      <c r="AB44" s="87">
        <f t="shared" si="12"/>
        <v>7311071683</v>
      </c>
      <c r="AC44" s="46">
        <f t="shared" si="13"/>
        <v>0.6743582954975643</v>
      </c>
      <c r="AD44" s="86">
        <f>SUM(AD9:AD14,AD16:AD20,AD22:AD27,AD29:AD35,AD37:AD42)</f>
        <v>1853850879</v>
      </c>
      <c r="AE44" s="87">
        <f>SUM(AE9:AE14,AE16:AE20,AE22:AE27,AE29:AE35,AE37:AE42)</f>
        <v>966167532</v>
      </c>
      <c r="AF44" s="87">
        <f t="shared" si="14"/>
        <v>2820018411</v>
      </c>
      <c r="AG44" s="46">
        <f t="shared" si="15"/>
        <v>0.7271358633529599</v>
      </c>
      <c r="AH44" s="46">
        <f t="shared" si="16"/>
        <v>-0.2636593984988703</v>
      </c>
      <c r="AI44" s="68">
        <f>SUM(AI9:AI14,AI16:AI20,AI22:AI27,AI29:AI35,AI37:AI42)</f>
        <v>8817960439</v>
      </c>
      <c r="AJ44" s="68">
        <f>SUM(AJ9:AJ14,AJ16:AJ20,AJ22:AJ27,AJ29:AJ35,AJ37:AJ42)</f>
        <v>9791543989</v>
      </c>
      <c r="AK44" s="68">
        <f>SUM(AK9:AK14,AK16:AK20,AK22:AK27,AK29:AK35,AK37:AK42)</f>
        <v>7119782792</v>
      </c>
      <c r="AL44" s="68"/>
    </row>
    <row r="45" spans="1:38" s="15" customFormat="1" ht="12.75">
      <c r="A45" s="69"/>
      <c r="B45" s="70"/>
      <c r="C45" s="71"/>
      <c r="D45" s="98"/>
      <c r="E45" s="98"/>
      <c r="F45" s="99"/>
      <c r="G45" s="100"/>
      <c r="H45" s="98"/>
      <c r="I45" s="101"/>
      <c r="J45" s="100"/>
      <c r="K45" s="102"/>
      <c r="L45" s="98"/>
      <c r="M45" s="75"/>
      <c r="N45" s="100"/>
      <c r="O45" s="102"/>
      <c r="P45" s="98"/>
      <c r="Q45" s="75"/>
      <c r="R45" s="100"/>
      <c r="S45" s="102"/>
      <c r="T45" s="98"/>
      <c r="U45" s="75"/>
      <c r="V45" s="100"/>
      <c r="W45" s="102"/>
      <c r="X45" s="98"/>
      <c r="Y45" s="75"/>
      <c r="Z45" s="100"/>
      <c r="AA45" s="102"/>
      <c r="AB45" s="98"/>
      <c r="AC45" s="75"/>
      <c r="AD45" s="100"/>
      <c r="AE45" s="98"/>
      <c r="AF45" s="98"/>
      <c r="AG45" s="75"/>
      <c r="AH45" s="75"/>
      <c r="AI45" s="14"/>
      <c r="AJ45" s="14"/>
      <c r="AK45" s="14"/>
      <c r="AL45" s="14"/>
    </row>
    <row r="46" spans="1:38" s="78" customFormat="1" ht="12.75">
      <c r="A46" s="80"/>
      <c r="B46" s="80"/>
      <c r="C46" s="80"/>
      <c r="D46" s="103"/>
      <c r="E46" s="103"/>
      <c r="F46" s="103"/>
      <c r="G46" s="103"/>
      <c r="H46" s="103"/>
      <c r="I46" s="103"/>
      <c r="J46" s="103"/>
      <c r="K46" s="103"/>
      <c r="L46" s="103"/>
      <c r="M46" s="80"/>
      <c r="N46" s="103"/>
      <c r="O46" s="103"/>
      <c r="P46" s="103"/>
      <c r="Q46" s="80"/>
      <c r="R46" s="103"/>
      <c r="S46" s="103"/>
      <c r="T46" s="103"/>
      <c r="U46" s="80"/>
      <c r="V46" s="103"/>
      <c r="W46" s="103"/>
      <c r="X46" s="103"/>
      <c r="Y46" s="80"/>
      <c r="Z46" s="103"/>
      <c r="AA46" s="103"/>
      <c r="AB46" s="103"/>
      <c r="AC46" s="80"/>
      <c r="AD46" s="103"/>
      <c r="AE46" s="103"/>
      <c r="AF46" s="103"/>
      <c r="AG46" s="80"/>
      <c r="AH46" s="80"/>
      <c r="AI46" s="80"/>
      <c r="AJ46" s="80"/>
      <c r="AK46" s="80"/>
      <c r="AL46" s="80"/>
    </row>
    <row r="47" spans="1:38" s="79" customFormat="1" ht="12.75">
      <c r="A47" s="81"/>
      <c r="B47" s="81"/>
      <c r="C47" s="81"/>
      <c r="D47" s="104"/>
      <c r="E47" s="104"/>
      <c r="F47" s="104"/>
      <c r="G47" s="104"/>
      <c r="H47" s="104"/>
      <c r="I47" s="104"/>
      <c r="J47" s="104"/>
      <c r="K47" s="104"/>
      <c r="L47" s="104"/>
      <c r="M47" s="81"/>
      <c r="N47" s="104"/>
      <c r="O47" s="104"/>
      <c r="P47" s="104"/>
      <c r="Q47" s="81"/>
      <c r="R47" s="104"/>
      <c r="S47" s="104"/>
      <c r="T47" s="104"/>
      <c r="U47" s="81"/>
      <c r="V47" s="104"/>
      <c r="W47" s="104"/>
      <c r="X47" s="104"/>
      <c r="Y47" s="81"/>
      <c r="Z47" s="104"/>
      <c r="AA47" s="104"/>
      <c r="AB47" s="104"/>
      <c r="AC47" s="81"/>
      <c r="AD47" s="104"/>
      <c r="AE47" s="104"/>
      <c r="AF47" s="104"/>
      <c r="AG47" s="81"/>
      <c r="AH47" s="81"/>
      <c r="AI47" s="81"/>
      <c r="AJ47" s="81"/>
      <c r="AK47" s="81"/>
      <c r="AL47" s="81"/>
    </row>
    <row r="48" spans="1:38" s="79" customFormat="1" ht="12.75">
      <c r="A48" s="81"/>
      <c r="B48" s="81"/>
      <c r="C48" s="81"/>
      <c r="D48" s="104"/>
      <c r="E48" s="104"/>
      <c r="F48" s="104"/>
      <c r="G48" s="104"/>
      <c r="H48" s="104"/>
      <c r="I48" s="104"/>
      <c r="J48" s="104"/>
      <c r="K48" s="104"/>
      <c r="L48" s="104"/>
      <c r="M48" s="81"/>
      <c r="N48" s="104"/>
      <c r="O48" s="104"/>
      <c r="P48" s="104"/>
      <c r="Q48" s="81"/>
      <c r="R48" s="104"/>
      <c r="S48" s="104"/>
      <c r="T48" s="104"/>
      <c r="U48" s="81"/>
      <c r="V48" s="104"/>
      <c r="W48" s="104"/>
      <c r="X48" s="104"/>
      <c r="Y48" s="81"/>
      <c r="Z48" s="104"/>
      <c r="AA48" s="104"/>
      <c r="AB48" s="104"/>
      <c r="AC48" s="81"/>
      <c r="AD48" s="104"/>
      <c r="AE48" s="104"/>
      <c r="AF48" s="104"/>
      <c r="AG48" s="81"/>
      <c r="AH48" s="81"/>
      <c r="AI48" s="81"/>
      <c r="AJ48" s="81"/>
      <c r="AK48" s="81"/>
      <c r="AL48" s="81"/>
    </row>
    <row r="49" spans="1:38" s="79" customFormat="1" ht="12.75">
      <c r="A49" s="81"/>
      <c r="B49" s="81"/>
      <c r="C49" s="81"/>
      <c r="D49" s="104"/>
      <c r="E49" s="104"/>
      <c r="F49" s="104"/>
      <c r="G49" s="104"/>
      <c r="H49" s="104"/>
      <c r="I49" s="104"/>
      <c r="J49" s="104"/>
      <c r="K49" s="104"/>
      <c r="L49" s="104"/>
      <c r="M49" s="81"/>
      <c r="N49" s="104"/>
      <c r="O49" s="104"/>
      <c r="P49" s="104"/>
      <c r="Q49" s="81"/>
      <c r="R49" s="104"/>
      <c r="S49" s="104"/>
      <c r="T49" s="104"/>
      <c r="U49" s="81"/>
      <c r="V49" s="104"/>
      <c r="W49" s="104"/>
      <c r="X49" s="104"/>
      <c r="Y49" s="81"/>
      <c r="Z49" s="104"/>
      <c r="AA49" s="104"/>
      <c r="AB49" s="104"/>
      <c r="AC49" s="81"/>
      <c r="AD49" s="104"/>
      <c r="AE49" s="104"/>
      <c r="AF49" s="104"/>
      <c r="AG49" s="81"/>
      <c r="AH49" s="81"/>
      <c r="AI49" s="81"/>
      <c r="AJ49" s="81"/>
      <c r="AK49" s="81"/>
      <c r="AL49" s="81"/>
    </row>
    <row r="50" spans="1:38" s="79" customFormat="1" ht="12.75">
      <c r="A50" s="81"/>
      <c r="B50" s="81"/>
      <c r="C50" s="81"/>
      <c r="D50" s="104"/>
      <c r="E50" s="104"/>
      <c r="F50" s="104"/>
      <c r="G50" s="104"/>
      <c r="H50" s="104"/>
      <c r="I50" s="104"/>
      <c r="J50" s="104"/>
      <c r="K50" s="104"/>
      <c r="L50" s="104"/>
      <c r="M50" s="81"/>
      <c r="N50" s="104"/>
      <c r="O50" s="104"/>
      <c r="P50" s="104"/>
      <c r="Q50" s="81"/>
      <c r="R50" s="104"/>
      <c r="S50" s="104"/>
      <c r="T50" s="104"/>
      <c r="U50" s="81"/>
      <c r="V50" s="104"/>
      <c r="W50" s="104"/>
      <c r="X50" s="104"/>
      <c r="Y50" s="81"/>
      <c r="Z50" s="104"/>
      <c r="AA50" s="104"/>
      <c r="AB50" s="104"/>
      <c r="AC50" s="81"/>
      <c r="AD50" s="104"/>
      <c r="AE50" s="104"/>
      <c r="AF50" s="104"/>
      <c r="AG50" s="81"/>
      <c r="AH50" s="81"/>
      <c r="AI50" s="81"/>
      <c r="AJ50" s="81"/>
      <c r="AK50" s="81"/>
      <c r="AL50" s="81"/>
    </row>
    <row r="51" spans="1:38" s="79" customFormat="1" ht="12.75">
      <c r="A51" s="81"/>
      <c r="B51" s="81"/>
      <c r="C51" s="81"/>
      <c r="D51" s="104"/>
      <c r="E51" s="104"/>
      <c r="F51" s="104"/>
      <c r="G51" s="104"/>
      <c r="H51" s="104"/>
      <c r="I51" s="104"/>
      <c r="J51" s="104"/>
      <c r="K51" s="104"/>
      <c r="L51" s="104"/>
      <c r="M51" s="81"/>
      <c r="N51" s="104"/>
      <c r="O51" s="104"/>
      <c r="P51" s="104"/>
      <c r="Q51" s="81"/>
      <c r="R51" s="104"/>
      <c r="S51" s="104"/>
      <c r="T51" s="104"/>
      <c r="U51" s="81"/>
      <c r="V51" s="104"/>
      <c r="W51" s="104"/>
      <c r="X51" s="104"/>
      <c r="Y51" s="81"/>
      <c r="Z51" s="104"/>
      <c r="AA51" s="104"/>
      <c r="AB51" s="104"/>
      <c r="AC51" s="81"/>
      <c r="AD51" s="104"/>
      <c r="AE51" s="104"/>
      <c r="AF51" s="104"/>
      <c r="AG51" s="81"/>
      <c r="AH51" s="81"/>
      <c r="AI51" s="81"/>
      <c r="AJ51" s="81"/>
      <c r="AK51" s="81"/>
      <c r="AL51" s="81"/>
    </row>
    <row r="52" spans="1:38" s="79" customFormat="1" ht="12.75">
      <c r="A52" s="81"/>
      <c r="B52" s="81"/>
      <c r="C52" s="81"/>
      <c r="D52" s="104"/>
      <c r="E52" s="104"/>
      <c r="F52" s="104"/>
      <c r="G52" s="104"/>
      <c r="H52" s="104"/>
      <c r="I52" s="104"/>
      <c r="J52" s="104"/>
      <c r="K52" s="104"/>
      <c r="L52" s="104"/>
      <c r="M52" s="81"/>
      <c r="N52" s="104"/>
      <c r="O52" s="104"/>
      <c r="P52" s="104"/>
      <c r="Q52" s="81"/>
      <c r="R52" s="104"/>
      <c r="S52" s="104"/>
      <c r="T52" s="104"/>
      <c r="U52" s="81"/>
      <c r="V52" s="104"/>
      <c r="W52" s="104"/>
      <c r="X52" s="104"/>
      <c r="Y52" s="81"/>
      <c r="Z52" s="104"/>
      <c r="AA52" s="104"/>
      <c r="AB52" s="104"/>
      <c r="AC52" s="81"/>
      <c r="AD52" s="104"/>
      <c r="AE52" s="104"/>
      <c r="AF52" s="104"/>
      <c r="AG52" s="81"/>
      <c r="AH52" s="81"/>
      <c r="AI52" s="81"/>
      <c r="AJ52" s="81"/>
      <c r="AK52" s="81"/>
      <c r="AL52" s="81"/>
    </row>
    <row r="53" spans="1:38" s="79" customFormat="1" ht="12.75">
      <c r="A53" s="81"/>
      <c r="B53" s="81"/>
      <c r="C53" s="81"/>
      <c r="D53" s="104"/>
      <c r="E53" s="104"/>
      <c r="F53" s="104"/>
      <c r="G53" s="104"/>
      <c r="H53" s="104"/>
      <c r="I53" s="104"/>
      <c r="J53" s="104"/>
      <c r="K53" s="104"/>
      <c r="L53" s="104"/>
      <c r="M53" s="81"/>
      <c r="N53" s="104"/>
      <c r="O53" s="104"/>
      <c r="P53" s="104"/>
      <c r="Q53" s="81"/>
      <c r="R53" s="104"/>
      <c r="S53" s="104"/>
      <c r="T53" s="104"/>
      <c r="U53" s="81"/>
      <c r="V53" s="104"/>
      <c r="W53" s="104"/>
      <c r="X53" s="104"/>
      <c r="Y53" s="81"/>
      <c r="Z53" s="104"/>
      <c r="AA53" s="104"/>
      <c r="AB53" s="104"/>
      <c r="AC53" s="81"/>
      <c r="AD53" s="104"/>
      <c r="AE53" s="104"/>
      <c r="AF53" s="104"/>
      <c r="AG53" s="81"/>
      <c r="AH53" s="81"/>
      <c r="AI53" s="81"/>
      <c r="AJ53" s="81"/>
      <c r="AK53" s="81"/>
      <c r="AL53" s="81"/>
    </row>
    <row r="54" spans="1:38" s="79" customFormat="1" ht="12.75">
      <c r="A54" s="81"/>
      <c r="B54" s="81"/>
      <c r="C54" s="81"/>
      <c r="D54" s="104"/>
      <c r="E54" s="104"/>
      <c r="F54" s="104"/>
      <c r="G54" s="104"/>
      <c r="H54" s="104"/>
      <c r="I54" s="104"/>
      <c r="J54" s="104"/>
      <c r="K54" s="104"/>
      <c r="L54" s="104"/>
      <c r="M54" s="81"/>
      <c r="N54" s="104"/>
      <c r="O54" s="104"/>
      <c r="P54" s="104"/>
      <c r="Q54" s="81"/>
      <c r="R54" s="104"/>
      <c r="S54" s="104"/>
      <c r="T54" s="104"/>
      <c r="U54" s="81"/>
      <c r="V54" s="104"/>
      <c r="W54" s="104"/>
      <c r="X54" s="104"/>
      <c r="Y54" s="81"/>
      <c r="Z54" s="104"/>
      <c r="AA54" s="104"/>
      <c r="AB54" s="104"/>
      <c r="AC54" s="81"/>
      <c r="AD54" s="104"/>
      <c r="AE54" s="104"/>
      <c r="AF54" s="104"/>
      <c r="AG54" s="81"/>
      <c r="AH54" s="81"/>
      <c r="AI54" s="81"/>
      <c r="AJ54" s="81"/>
      <c r="AK54" s="81"/>
      <c r="AL54" s="81"/>
    </row>
    <row r="55" spans="1:38" s="79" customFormat="1" ht="12.75">
      <c r="A55" s="81"/>
      <c r="B55" s="81"/>
      <c r="C55" s="81"/>
      <c r="D55" s="104"/>
      <c r="E55" s="104"/>
      <c r="F55" s="104"/>
      <c r="G55" s="104"/>
      <c r="H55" s="104"/>
      <c r="I55" s="104"/>
      <c r="J55" s="104"/>
      <c r="K55" s="104"/>
      <c r="L55" s="104"/>
      <c r="M55" s="81"/>
      <c r="N55" s="104"/>
      <c r="O55" s="104"/>
      <c r="P55" s="104"/>
      <c r="Q55" s="81"/>
      <c r="R55" s="104"/>
      <c r="S55" s="104"/>
      <c r="T55" s="104"/>
      <c r="U55" s="81"/>
      <c r="V55" s="104"/>
      <c r="W55" s="104"/>
      <c r="X55" s="104"/>
      <c r="Y55" s="81"/>
      <c r="Z55" s="104"/>
      <c r="AA55" s="104"/>
      <c r="AB55" s="104"/>
      <c r="AC55" s="81"/>
      <c r="AD55" s="104"/>
      <c r="AE55" s="104"/>
      <c r="AF55" s="104"/>
      <c r="AG55" s="81"/>
      <c r="AH55" s="81"/>
      <c r="AI55" s="81"/>
      <c r="AJ55" s="81"/>
      <c r="AK55" s="81"/>
      <c r="AL55" s="81"/>
    </row>
    <row r="56" spans="1:38" s="79" customFormat="1" ht="12.75">
      <c r="A56" s="81"/>
      <c r="B56" s="81"/>
      <c r="C56" s="81"/>
      <c r="D56" s="104"/>
      <c r="E56" s="104"/>
      <c r="F56" s="104"/>
      <c r="G56" s="104"/>
      <c r="H56" s="104"/>
      <c r="I56" s="104"/>
      <c r="J56" s="104"/>
      <c r="K56" s="104"/>
      <c r="L56" s="104"/>
      <c r="M56" s="81"/>
      <c r="N56" s="104"/>
      <c r="O56" s="104"/>
      <c r="P56" s="104"/>
      <c r="Q56" s="81"/>
      <c r="R56" s="104"/>
      <c r="S56" s="104"/>
      <c r="T56" s="104"/>
      <c r="U56" s="81"/>
      <c r="V56" s="104"/>
      <c r="W56" s="104"/>
      <c r="X56" s="104"/>
      <c r="Y56" s="81"/>
      <c r="Z56" s="104"/>
      <c r="AA56" s="104"/>
      <c r="AB56" s="104"/>
      <c r="AC56" s="81"/>
      <c r="AD56" s="104"/>
      <c r="AE56" s="104"/>
      <c r="AF56" s="104"/>
      <c r="AG56" s="81"/>
      <c r="AH56" s="81"/>
      <c r="AI56" s="81"/>
      <c r="AJ56" s="81"/>
      <c r="AK56" s="81"/>
      <c r="AL56" s="81"/>
    </row>
    <row r="57" spans="1:38" s="79" customFormat="1" ht="12.75">
      <c r="A57" s="81"/>
      <c r="B57" s="81"/>
      <c r="C57" s="81"/>
      <c r="D57" s="104"/>
      <c r="E57" s="104"/>
      <c r="F57" s="104"/>
      <c r="G57" s="104"/>
      <c r="H57" s="104"/>
      <c r="I57" s="104"/>
      <c r="J57" s="104"/>
      <c r="K57" s="104"/>
      <c r="L57" s="104"/>
      <c r="M57" s="81"/>
      <c r="N57" s="104"/>
      <c r="O57" s="104"/>
      <c r="P57" s="104"/>
      <c r="Q57" s="81"/>
      <c r="R57" s="104"/>
      <c r="S57" s="104"/>
      <c r="T57" s="104"/>
      <c r="U57" s="81"/>
      <c r="V57" s="104"/>
      <c r="W57" s="104"/>
      <c r="X57" s="104"/>
      <c r="Y57" s="81"/>
      <c r="Z57" s="104"/>
      <c r="AA57" s="104"/>
      <c r="AB57" s="104"/>
      <c r="AC57" s="81"/>
      <c r="AD57" s="104"/>
      <c r="AE57" s="104"/>
      <c r="AF57" s="104"/>
      <c r="AG57" s="81"/>
      <c r="AH57" s="81"/>
      <c r="AI57" s="81"/>
      <c r="AJ57" s="81"/>
      <c r="AK57" s="81"/>
      <c r="AL57" s="81"/>
    </row>
    <row r="58" spans="1:38" s="79" customFormat="1" ht="12.75">
      <c r="A58" s="81"/>
      <c r="B58" s="81"/>
      <c r="C58" s="81"/>
      <c r="D58" s="104"/>
      <c r="E58" s="104"/>
      <c r="F58" s="104"/>
      <c r="G58" s="104"/>
      <c r="H58" s="104"/>
      <c r="I58" s="104"/>
      <c r="J58" s="104"/>
      <c r="K58" s="104"/>
      <c r="L58" s="104"/>
      <c r="M58" s="81"/>
      <c r="N58" s="104"/>
      <c r="O58" s="104"/>
      <c r="P58" s="104"/>
      <c r="Q58" s="81"/>
      <c r="R58" s="104"/>
      <c r="S58" s="104"/>
      <c r="T58" s="104"/>
      <c r="U58" s="81"/>
      <c r="V58" s="104"/>
      <c r="W58" s="104"/>
      <c r="X58" s="104"/>
      <c r="Y58" s="81"/>
      <c r="Z58" s="104"/>
      <c r="AA58" s="104"/>
      <c r="AB58" s="104"/>
      <c r="AC58" s="81"/>
      <c r="AD58" s="104"/>
      <c r="AE58" s="104"/>
      <c r="AF58" s="104"/>
      <c r="AG58" s="81"/>
      <c r="AH58" s="81"/>
      <c r="AI58" s="81"/>
      <c r="AJ58" s="81"/>
      <c r="AK58" s="81"/>
      <c r="AL58" s="81"/>
    </row>
    <row r="59" spans="1:38" s="79" customFormat="1" ht="12.75">
      <c r="A59" s="81"/>
      <c r="B59" s="81"/>
      <c r="C59" s="81"/>
      <c r="D59" s="104"/>
      <c r="E59" s="104"/>
      <c r="F59" s="104"/>
      <c r="G59" s="104"/>
      <c r="H59" s="104"/>
      <c r="I59" s="104"/>
      <c r="J59" s="104"/>
      <c r="K59" s="104"/>
      <c r="L59" s="104"/>
      <c r="M59" s="81"/>
      <c r="N59" s="104"/>
      <c r="O59" s="104"/>
      <c r="P59" s="104"/>
      <c r="Q59" s="81"/>
      <c r="R59" s="104"/>
      <c r="S59" s="104"/>
      <c r="T59" s="104"/>
      <c r="U59" s="81"/>
      <c r="V59" s="104"/>
      <c r="W59" s="104"/>
      <c r="X59" s="104"/>
      <c r="Y59" s="81"/>
      <c r="Z59" s="104"/>
      <c r="AA59" s="104"/>
      <c r="AB59" s="104"/>
      <c r="AC59" s="81"/>
      <c r="AD59" s="104"/>
      <c r="AE59" s="104"/>
      <c r="AF59" s="104"/>
      <c r="AG59" s="81"/>
      <c r="AH59" s="81"/>
      <c r="AI59" s="81"/>
      <c r="AJ59" s="81"/>
      <c r="AK59" s="81"/>
      <c r="AL59" s="81"/>
    </row>
    <row r="60" spans="1:38" s="79" customFormat="1" ht="12.75">
      <c r="A60" s="81"/>
      <c r="B60" s="81"/>
      <c r="C60" s="81"/>
      <c r="D60" s="104"/>
      <c r="E60" s="104"/>
      <c r="F60" s="104"/>
      <c r="G60" s="104"/>
      <c r="H60" s="104"/>
      <c r="I60" s="104"/>
      <c r="J60" s="104"/>
      <c r="K60" s="104"/>
      <c r="L60" s="104"/>
      <c r="M60" s="81"/>
      <c r="N60" s="104"/>
      <c r="O60" s="104"/>
      <c r="P60" s="104"/>
      <c r="Q60" s="81"/>
      <c r="R60" s="104"/>
      <c r="S60" s="104"/>
      <c r="T60" s="104"/>
      <c r="U60" s="81"/>
      <c r="V60" s="104"/>
      <c r="W60" s="104"/>
      <c r="X60" s="104"/>
      <c r="Y60" s="81"/>
      <c r="Z60" s="104"/>
      <c r="AA60" s="104"/>
      <c r="AB60" s="104"/>
      <c r="AC60" s="81"/>
      <c r="AD60" s="104"/>
      <c r="AE60" s="104"/>
      <c r="AF60" s="104"/>
      <c r="AG60" s="81"/>
      <c r="AH60" s="81"/>
      <c r="AI60" s="81"/>
      <c r="AJ60" s="81"/>
      <c r="AK60" s="81"/>
      <c r="AL60" s="81"/>
    </row>
    <row r="61" spans="1:38" s="79" customFormat="1" ht="12.75">
      <c r="A61" s="81"/>
      <c r="B61" s="81"/>
      <c r="C61" s="81"/>
      <c r="D61" s="104"/>
      <c r="E61" s="104"/>
      <c r="F61" s="104"/>
      <c r="G61" s="104"/>
      <c r="H61" s="104"/>
      <c r="I61" s="104"/>
      <c r="J61" s="104"/>
      <c r="K61" s="104"/>
      <c r="L61" s="104"/>
      <c r="M61" s="81"/>
      <c r="N61" s="104"/>
      <c r="O61" s="104"/>
      <c r="P61" s="104"/>
      <c r="Q61" s="81"/>
      <c r="R61" s="104"/>
      <c r="S61" s="104"/>
      <c r="T61" s="104"/>
      <c r="U61" s="81"/>
      <c r="V61" s="104"/>
      <c r="W61" s="104"/>
      <c r="X61" s="104"/>
      <c r="Y61" s="81"/>
      <c r="Z61" s="104"/>
      <c r="AA61" s="104"/>
      <c r="AB61" s="104"/>
      <c r="AC61" s="81"/>
      <c r="AD61" s="104"/>
      <c r="AE61" s="104"/>
      <c r="AF61" s="104"/>
      <c r="AG61" s="81"/>
      <c r="AH61" s="81"/>
      <c r="AI61" s="81"/>
      <c r="AJ61" s="81"/>
      <c r="AK61" s="81"/>
      <c r="AL61" s="81"/>
    </row>
    <row r="62" spans="1:38" s="79" customFormat="1" ht="12.75">
      <c r="A62" s="81"/>
      <c r="B62" s="81"/>
      <c r="C62" s="81"/>
      <c r="D62" s="104"/>
      <c r="E62" s="104"/>
      <c r="F62" s="104"/>
      <c r="G62" s="104"/>
      <c r="H62" s="104"/>
      <c r="I62" s="104"/>
      <c r="J62" s="104"/>
      <c r="K62" s="104"/>
      <c r="L62" s="104"/>
      <c r="M62" s="81"/>
      <c r="N62" s="104"/>
      <c r="O62" s="104"/>
      <c r="P62" s="104"/>
      <c r="Q62" s="81"/>
      <c r="R62" s="104"/>
      <c r="S62" s="104"/>
      <c r="T62" s="104"/>
      <c r="U62" s="81"/>
      <c r="V62" s="104"/>
      <c r="W62" s="104"/>
      <c r="X62" s="104"/>
      <c r="Y62" s="81"/>
      <c r="Z62" s="104"/>
      <c r="AA62" s="104"/>
      <c r="AB62" s="104"/>
      <c r="AC62" s="81"/>
      <c r="AD62" s="104"/>
      <c r="AE62" s="104"/>
      <c r="AF62" s="104"/>
      <c r="AG62" s="81"/>
      <c r="AH62" s="81"/>
      <c r="AI62" s="81"/>
      <c r="AJ62" s="81"/>
      <c r="AK62" s="81"/>
      <c r="AL62" s="81"/>
    </row>
    <row r="63" spans="1:38" s="79" customFormat="1" ht="12.75">
      <c r="A63" s="81"/>
      <c r="B63" s="81"/>
      <c r="C63" s="81"/>
      <c r="D63" s="104"/>
      <c r="E63" s="104"/>
      <c r="F63" s="104"/>
      <c r="G63" s="104"/>
      <c r="H63" s="104"/>
      <c r="I63" s="104"/>
      <c r="J63" s="104"/>
      <c r="K63" s="104"/>
      <c r="L63" s="104"/>
      <c r="M63" s="81"/>
      <c r="N63" s="104"/>
      <c r="O63" s="104"/>
      <c r="P63" s="104"/>
      <c r="Q63" s="81"/>
      <c r="R63" s="104"/>
      <c r="S63" s="104"/>
      <c r="T63" s="104"/>
      <c r="U63" s="81"/>
      <c r="V63" s="104"/>
      <c r="W63" s="104"/>
      <c r="X63" s="104"/>
      <c r="Y63" s="81"/>
      <c r="Z63" s="104"/>
      <c r="AA63" s="104"/>
      <c r="AB63" s="104"/>
      <c r="AC63" s="81"/>
      <c r="AD63" s="104"/>
      <c r="AE63" s="104"/>
      <c r="AF63" s="104"/>
      <c r="AG63" s="81"/>
      <c r="AH63" s="81"/>
      <c r="AI63" s="81"/>
      <c r="AJ63" s="81"/>
      <c r="AK63" s="81"/>
      <c r="AL63" s="81"/>
    </row>
    <row r="64" spans="1:38" s="79" customFormat="1" ht="12.75">
      <c r="A64" s="81"/>
      <c r="B64" s="81"/>
      <c r="C64" s="81"/>
      <c r="D64" s="104"/>
      <c r="E64" s="104"/>
      <c r="F64" s="104"/>
      <c r="G64" s="104"/>
      <c r="H64" s="104"/>
      <c r="I64" s="104"/>
      <c r="J64" s="104"/>
      <c r="K64" s="104"/>
      <c r="L64" s="104"/>
      <c r="M64" s="81"/>
      <c r="N64" s="104"/>
      <c r="O64" s="104"/>
      <c r="P64" s="104"/>
      <c r="Q64" s="81"/>
      <c r="R64" s="104"/>
      <c r="S64" s="104"/>
      <c r="T64" s="104"/>
      <c r="U64" s="81"/>
      <c r="V64" s="104"/>
      <c r="W64" s="104"/>
      <c r="X64" s="104"/>
      <c r="Y64" s="81"/>
      <c r="Z64" s="104"/>
      <c r="AA64" s="104"/>
      <c r="AB64" s="104"/>
      <c r="AC64" s="81"/>
      <c r="AD64" s="104"/>
      <c r="AE64" s="104"/>
      <c r="AF64" s="104"/>
      <c r="AG64" s="81"/>
      <c r="AH64" s="81"/>
      <c r="AI64" s="81"/>
      <c r="AJ64" s="81"/>
      <c r="AK64" s="81"/>
      <c r="AL64" s="81"/>
    </row>
    <row r="65" spans="1:38" s="79" customFormat="1" ht="12.75">
      <c r="A65" s="81"/>
      <c r="B65" s="81"/>
      <c r="C65" s="81"/>
      <c r="D65" s="104"/>
      <c r="E65" s="104"/>
      <c r="F65" s="104"/>
      <c r="G65" s="104"/>
      <c r="H65" s="104"/>
      <c r="I65" s="104"/>
      <c r="J65" s="104"/>
      <c r="K65" s="104"/>
      <c r="L65" s="104"/>
      <c r="M65" s="81"/>
      <c r="N65" s="104"/>
      <c r="O65" s="104"/>
      <c r="P65" s="104"/>
      <c r="Q65" s="81"/>
      <c r="R65" s="104"/>
      <c r="S65" s="104"/>
      <c r="T65" s="104"/>
      <c r="U65" s="81"/>
      <c r="V65" s="104"/>
      <c r="W65" s="104"/>
      <c r="X65" s="104"/>
      <c r="Y65" s="81"/>
      <c r="Z65" s="104"/>
      <c r="AA65" s="104"/>
      <c r="AB65" s="104"/>
      <c r="AC65" s="81"/>
      <c r="AD65" s="104"/>
      <c r="AE65" s="104"/>
      <c r="AF65" s="104"/>
      <c r="AG65" s="81"/>
      <c r="AH65" s="81"/>
      <c r="AI65" s="81"/>
      <c r="AJ65" s="81"/>
      <c r="AK65" s="81"/>
      <c r="AL65" s="81"/>
    </row>
    <row r="66" spans="1:38" s="79" customFormat="1" ht="12.75">
      <c r="A66" s="81"/>
      <c r="B66" s="81"/>
      <c r="C66" s="81"/>
      <c r="D66" s="104"/>
      <c r="E66" s="104"/>
      <c r="F66" s="104"/>
      <c r="G66" s="104"/>
      <c r="H66" s="104"/>
      <c r="I66" s="104"/>
      <c r="J66" s="104"/>
      <c r="K66" s="104"/>
      <c r="L66" s="104"/>
      <c r="M66" s="81"/>
      <c r="N66" s="104"/>
      <c r="O66" s="104"/>
      <c r="P66" s="104"/>
      <c r="Q66" s="81"/>
      <c r="R66" s="104"/>
      <c r="S66" s="104"/>
      <c r="T66" s="104"/>
      <c r="U66" s="81"/>
      <c r="V66" s="104"/>
      <c r="W66" s="104"/>
      <c r="X66" s="104"/>
      <c r="Y66" s="81"/>
      <c r="Z66" s="104"/>
      <c r="AA66" s="104"/>
      <c r="AB66" s="104"/>
      <c r="AC66" s="81"/>
      <c r="AD66" s="104"/>
      <c r="AE66" s="104"/>
      <c r="AF66" s="104"/>
      <c r="AG66" s="81"/>
      <c r="AH66" s="81"/>
      <c r="AI66" s="81"/>
      <c r="AJ66" s="81"/>
      <c r="AK66" s="81"/>
      <c r="AL66" s="81"/>
    </row>
    <row r="67" spans="1:38" s="79" customFormat="1" ht="12.75">
      <c r="A67" s="81"/>
      <c r="B67" s="81"/>
      <c r="C67" s="81"/>
      <c r="D67" s="104"/>
      <c r="E67" s="104"/>
      <c r="F67" s="104"/>
      <c r="G67" s="104"/>
      <c r="H67" s="104"/>
      <c r="I67" s="104"/>
      <c r="J67" s="104"/>
      <c r="K67" s="104"/>
      <c r="L67" s="104"/>
      <c r="M67" s="81"/>
      <c r="N67" s="104"/>
      <c r="O67" s="104"/>
      <c r="P67" s="104"/>
      <c r="Q67" s="81"/>
      <c r="R67" s="104"/>
      <c r="S67" s="104"/>
      <c r="T67" s="104"/>
      <c r="U67" s="81"/>
      <c r="V67" s="104"/>
      <c r="W67" s="104"/>
      <c r="X67" s="104"/>
      <c r="Y67" s="81"/>
      <c r="Z67" s="104"/>
      <c r="AA67" s="104"/>
      <c r="AB67" s="104"/>
      <c r="AC67" s="81"/>
      <c r="AD67" s="104"/>
      <c r="AE67" s="104"/>
      <c r="AF67" s="104"/>
      <c r="AG67" s="81"/>
      <c r="AH67" s="81"/>
      <c r="AI67" s="81"/>
      <c r="AJ67" s="81"/>
      <c r="AK67" s="81"/>
      <c r="AL67" s="81"/>
    </row>
    <row r="68" spans="1:38" s="79" customFormat="1" ht="12.75">
      <c r="A68" s="81"/>
      <c r="B68" s="81"/>
      <c r="C68" s="81"/>
      <c r="D68" s="104"/>
      <c r="E68" s="104"/>
      <c r="F68" s="104"/>
      <c r="G68" s="104"/>
      <c r="H68" s="104"/>
      <c r="I68" s="104"/>
      <c r="J68" s="104"/>
      <c r="K68" s="104"/>
      <c r="L68" s="104"/>
      <c r="M68" s="81"/>
      <c r="N68" s="104"/>
      <c r="O68" s="104"/>
      <c r="P68" s="104"/>
      <c r="Q68" s="81"/>
      <c r="R68" s="104"/>
      <c r="S68" s="104"/>
      <c r="T68" s="104"/>
      <c r="U68" s="81"/>
      <c r="V68" s="104"/>
      <c r="W68" s="104"/>
      <c r="X68" s="104"/>
      <c r="Y68" s="81"/>
      <c r="Z68" s="104"/>
      <c r="AA68" s="104"/>
      <c r="AB68" s="104"/>
      <c r="AC68" s="81"/>
      <c r="AD68" s="104"/>
      <c r="AE68" s="104"/>
      <c r="AF68" s="104"/>
      <c r="AG68" s="81"/>
      <c r="AH68" s="81"/>
      <c r="AI68" s="81"/>
      <c r="AJ68" s="81"/>
      <c r="AK68" s="81"/>
      <c r="AL68" s="81"/>
    </row>
    <row r="69" spans="1:38" s="79" customFormat="1" ht="12.75">
      <c r="A69" s="81"/>
      <c r="B69" s="81"/>
      <c r="C69" s="81"/>
      <c r="D69" s="104"/>
      <c r="E69" s="104"/>
      <c r="F69" s="104"/>
      <c r="G69" s="104"/>
      <c r="H69" s="104"/>
      <c r="I69" s="104"/>
      <c r="J69" s="104"/>
      <c r="K69" s="104"/>
      <c r="L69" s="104"/>
      <c r="M69" s="81"/>
      <c r="N69" s="104"/>
      <c r="O69" s="104"/>
      <c r="P69" s="104"/>
      <c r="Q69" s="81"/>
      <c r="R69" s="104"/>
      <c r="S69" s="104"/>
      <c r="T69" s="104"/>
      <c r="U69" s="81"/>
      <c r="V69" s="104"/>
      <c r="W69" s="104"/>
      <c r="X69" s="104"/>
      <c r="Y69" s="81"/>
      <c r="Z69" s="104"/>
      <c r="AA69" s="104"/>
      <c r="AB69" s="104"/>
      <c r="AC69" s="81"/>
      <c r="AD69" s="104"/>
      <c r="AE69" s="104"/>
      <c r="AF69" s="104"/>
      <c r="AG69" s="81"/>
      <c r="AH69" s="81"/>
      <c r="AI69" s="81"/>
      <c r="AJ69" s="81"/>
      <c r="AK69" s="81"/>
      <c r="AL69" s="81"/>
    </row>
    <row r="70" spans="1:38" s="79" customFormat="1" ht="12.75">
      <c r="A70" s="81"/>
      <c r="B70" s="81"/>
      <c r="C70" s="81"/>
      <c r="D70" s="104"/>
      <c r="E70" s="104"/>
      <c r="F70" s="104"/>
      <c r="G70" s="104"/>
      <c r="H70" s="104"/>
      <c r="I70" s="104"/>
      <c r="J70" s="104"/>
      <c r="K70" s="104"/>
      <c r="L70" s="104"/>
      <c r="M70" s="81"/>
      <c r="N70" s="104"/>
      <c r="O70" s="104"/>
      <c r="P70" s="104"/>
      <c r="Q70" s="81"/>
      <c r="R70" s="104"/>
      <c r="S70" s="104"/>
      <c r="T70" s="104"/>
      <c r="U70" s="81"/>
      <c r="V70" s="104"/>
      <c r="W70" s="104"/>
      <c r="X70" s="104"/>
      <c r="Y70" s="81"/>
      <c r="Z70" s="104"/>
      <c r="AA70" s="104"/>
      <c r="AB70" s="104"/>
      <c r="AC70" s="81"/>
      <c r="AD70" s="104"/>
      <c r="AE70" s="104"/>
      <c r="AF70" s="104"/>
      <c r="AG70" s="81"/>
      <c r="AH70" s="81"/>
      <c r="AI70" s="81"/>
      <c r="AJ70" s="81"/>
      <c r="AK70" s="81"/>
      <c r="AL70" s="81"/>
    </row>
    <row r="71" spans="1:38" s="79" customFormat="1" ht="12.75">
      <c r="A71" s="81"/>
      <c r="B71" s="81"/>
      <c r="C71" s="81"/>
      <c r="D71" s="104"/>
      <c r="E71" s="104"/>
      <c r="F71" s="104"/>
      <c r="G71" s="104"/>
      <c r="H71" s="104"/>
      <c r="I71" s="104"/>
      <c r="J71" s="104"/>
      <c r="K71" s="104"/>
      <c r="L71" s="104"/>
      <c r="M71" s="81"/>
      <c r="N71" s="104"/>
      <c r="O71" s="104"/>
      <c r="P71" s="104"/>
      <c r="Q71" s="81"/>
      <c r="R71" s="104"/>
      <c r="S71" s="104"/>
      <c r="T71" s="104"/>
      <c r="U71" s="81"/>
      <c r="V71" s="104"/>
      <c r="W71" s="104"/>
      <c r="X71" s="104"/>
      <c r="Y71" s="81"/>
      <c r="Z71" s="104"/>
      <c r="AA71" s="104"/>
      <c r="AB71" s="104"/>
      <c r="AC71" s="81"/>
      <c r="AD71" s="104"/>
      <c r="AE71" s="104"/>
      <c r="AF71" s="104"/>
      <c r="AG71" s="81"/>
      <c r="AH71" s="81"/>
      <c r="AI71" s="81"/>
      <c r="AJ71" s="81"/>
      <c r="AK71" s="81"/>
      <c r="AL71" s="81"/>
    </row>
    <row r="72" spans="1:38" s="79" customFormat="1" ht="12.75">
      <c r="A72" s="81"/>
      <c r="B72" s="81"/>
      <c r="C72" s="81"/>
      <c r="D72" s="104"/>
      <c r="E72" s="104"/>
      <c r="F72" s="104"/>
      <c r="G72" s="104"/>
      <c r="H72" s="104"/>
      <c r="I72" s="104"/>
      <c r="J72" s="104"/>
      <c r="K72" s="104"/>
      <c r="L72" s="104"/>
      <c r="M72" s="81"/>
      <c r="N72" s="104"/>
      <c r="O72" s="104"/>
      <c r="P72" s="104"/>
      <c r="Q72" s="81"/>
      <c r="R72" s="104"/>
      <c r="S72" s="104"/>
      <c r="T72" s="104"/>
      <c r="U72" s="81"/>
      <c r="V72" s="104"/>
      <c r="W72" s="104"/>
      <c r="X72" s="104"/>
      <c r="Y72" s="81"/>
      <c r="Z72" s="104"/>
      <c r="AA72" s="104"/>
      <c r="AB72" s="104"/>
      <c r="AC72" s="81"/>
      <c r="AD72" s="104"/>
      <c r="AE72" s="104"/>
      <c r="AF72" s="104"/>
      <c r="AG72" s="81"/>
      <c r="AH72" s="81"/>
      <c r="AI72" s="81"/>
      <c r="AJ72" s="81"/>
      <c r="AK72" s="81"/>
      <c r="AL72" s="81"/>
    </row>
    <row r="73" spans="1:38" s="79" customFormat="1" ht="12.75">
      <c r="A73" s="81"/>
      <c r="B73" s="81"/>
      <c r="C73" s="81"/>
      <c r="D73" s="104"/>
      <c r="E73" s="104"/>
      <c r="F73" s="104"/>
      <c r="G73" s="104"/>
      <c r="H73" s="104"/>
      <c r="I73" s="104"/>
      <c r="J73" s="104"/>
      <c r="K73" s="104"/>
      <c r="L73" s="104"/>
      <c r="M73" s="81"/>
      <c r="N73" s="104"/>
      <c r="O73" s="104"/>
      <c r="P73" s="104"/>
      <c r="Q73" s="81"/>
      <c r="R73" s="104"/>
      <c r="S73" s="104"/>
      <c r="T73" s="104"/>
      <c r="U73" s="81"/>
      <c r="V73" s="104"/>
      <c r="W73" s="104"/>
      <c r="X73" s="104"/>
      <c r="Y73" s="81"/>
      <c r="Z73" s="104"/>
      <c r="AA73" s="104"/>
      <c r="AB73" s="104"/>
      <c r="AC73" s="81"/>
      <c r="AD73" s="104"/>
      <c r="AE73" s="104"/>
      <c r="AF73" s="104"/>
      <c r="AG73" s="81"/>
      <c r="AH73" s="81"/>
      <c r="AI73" s="81"/>
      <c r="AJ73" s="81"/>
      <c r="AK73" s="81"/>
      <c r="AL73" s="81"/>
    </row>
    <row r="74" spans="1:38" s="79" customFormat="1" ht="12.75">
      <c r="A74" s="81"/>
      <c r="B74" s="81"/>
      <c r="C74" s="81"/>
      <c r="D74" s="104"/>
      <c r="E74" s="104"/>
      <c r="F74" s="104"/>
      <c r="G74" s="104"/>
      <c r="H74" s="104"/>
      <c r="I74" s="104"/>
      <c r="J74" s="104"/>
      <c r="K74" s="104"/>
      <c r="L74" s="104"/>
      <c r="M74" s="81"/>
      <c r="N74" s="104"/>
      <c r="O74" s="104"/>
      <c r="P74" s="104"/>
      <c r="Q74" s="81"/>
      <c r="R74" s="104"/>
      <c r="S74" s="104"/>
      <c r="T74" s="104"/>
      <c r="U74" s="81"/>
      <c r="V74" s="104"/>
      <c r="W74" s="104"/>
      <c r="X74" s="104"/>
      <c r="Y74" s="81"/>
      <c r="Z74" s="104"/>
      <c r="AA74" s="104"/>
      <c r="AB74" s="104"/>
      <c r="AC74" s="81"/>
      <c r="AD74" s="104"/>
      <c r="AE74" s="104"/>
      <c r="AF74" s="104"/>
      <c r="AG74" s="81"/>
      <c r="AH74" s="81"/>
      <c r="AI74" s="81"/>
      <c r="AJ74" s="81"/>
      <c r="AK74" s="81"/>
      <c r="AL74" s="81"/>
    </row>
    <row r="75" spans="1:38" s="79" customFormat="1" ht="12.75">
      <c r="A75" s="81"/>
      <c r="B75" s="81"/>
      <c r="C75" s="81"/>
      <c r="D75" s="104"/>
      <c r="E75" s="104"/>
      <c r="F75" s="104"/>
      <c r="G75" s="104"/>
      <c r="H75" s="104"/>
      <c r="I75" s="104"/>
      <c r="J75" s="104"/>
      <c r="K75" s="104"/>
      <c r="L75" s="104"/>
      <c r="M75" s="81"/>
      <c r="N75" s="104"/>
      <c r="O75" s="104"/>
      <c r="P75" s="104"/>
      <c r="Q75" s="81"/>
      <c r="R75" s="104"/>
      <c r="S75" s="104"/>
      <c r="T75" s="104"/>
      <c r="U75" s="81"/>
      <c r="V75" s="104"/>
      <c r="W75" s="104"/>
      <c r="X75" s="104"/>
      <c r="Y75" s="81"/>
      <c r="Z75" s="104"/>
      <c r="AA75" s="104"/>
      <c r="AB75" s="104"/>
      <c r="AC75" s="81"/>
      <c r="AD75" s="104"/>
      <c r="AE75" s="104"/>
      <c r="AF75" s="104"/>
      <c r="AG75" s="81"/>
      <c r="AH75" s="81"/>
      <c r="AI75" s="81"/>
      <c r="AJ75" s="81"/>
      <c r="AK75" s="81"/>
      <c r="AL75" s="81"/>
    </row>
    <row r="76" spans="1:38" s="79" customFormat="1" ht="12.75">
      <c r="A76" s="81"/>
      <c r="B76" s="81"/>
      <c r="C76" s="81"/>
      <c r="D76" s="104"/>
      <c r="E76" s="104"/>
      <c r="F76" s="104"/>
      <c r="G76" s="104"/>
      <c r="H76" s="104"/>
      <c r="I76" s="104"/>
      <c r="J76" s="104"/>
      <c r="K76" s="104"/>
      <c r="L76" s="104"/>
      <c r="M76" s="81"/>
      <c r="N76" s="104"/>
      <c r="O76" s="104"/>
      <c r="P76" s="104"/>
      <c r="Q76" s="81"/>
      <c r="R76" s="104"/>
      <c r="S76" s="104"/>
      <c r="T76" s="104"/>
      <c r="U76" s="81"/>
      <c r="V76" s="104"/>
      <c r="W76" s="104"/>
      <c r="X76" s="104"/>
      <c r="Y76" s="81"/>
      <c r="Z76" s="104"/>
      <c r="AA76" s="104"/>
      <c r="AB76" s="104"/>
      <c r="AC76" s="81"/>
      <c r="AD76" s="104"/>
      <c r="AE76" s="104"/>
      <c r="AF76" s="104"/>
      <c r="AG76" s="81"/>
      <c r="AH76" s="81"/>
      <c r="AI76" s="81"/>
      <c r="AJ76" s="81"/>
      <c r="AK76" s="81"/>
      <c r="AL76" s="81"/>
    </row>
    <row r="77" spans="1:38" s="79" customFormat="1" ht="12.75">
      <c r="A77" s="81"/>
      <c r="B77" s="81"/>
      <c r="C77" s="81"/>
      <c r="D77" s="104"/>
      <c r="E77" s="104"/>
      <c r="F77" s="104"/>
      <c r="G77" s="104"/>
      <c r="H77" s="104"/>
      <c r="I77" s="104"/>
      <c r="J77" s="104"/>
      <c r="K77" s="104"/>
      <c r="L77" s="104"/>
      <c r="M77" s="81"/>
      <c r="N77" s="104"/>
      <c r="O77" s="104"/>
      <c r="P77" s="104"/>
      <c r="Q77" s="81"/>
      <c r="R77" s="104"/>
      <c r="S77" s="104"/>
      <c r="T77" s="104"/>
      <c r="U77" s="81"/>
      <c r="V77" s="104"/>
      <c r="W77" s="104"/>
      <c r="X77" s="104"/>
      <c r="Y77" s="81"/>
      <c r="Z77" s="104"/>
      <c r="AA77" s="104"/>
      <c r="AB77" s="104"/>
      <c r="AC77" s="81"/>
      <c r="AD77" s="104"/>
      <c r="AE77" s="104"/>
      <c r="AF77" s="104"/>
      <c r="AG77" s="81"/>
      <c r="AH77" s="81"/>
      <c r="AI77" s="81"/>
      <c r="AJ77" s="81"/>
      <c r="AK77" s="81"/>
      <c r="AL77" s="81"/>
    </row>
    <row r="78" spans="1:38" s="79" customFormat="1" ht="12.75">
      <c r="A78" s="81"/>
      <c r="B78" s="81"/>
      <c r="C78" s="81"/>
      <c r="D78" s="104"/>
      <c r="E78" s="104"/>
      <c r="F78" s="104"/>
      <c r="G78" s="104"/>
      <c r="H78" s="104"/>
      <c r="I78" s="104"/>
      <c r="J78" s="104"/>
      <c r="K78" s="104"/>
      <c r="L78" s="104"/>
      <c r="M78" s="81"/>
      <c r="N78" s="104"/>
      <c r="O78" s="104"/>
      <c r="P78" s="104"/>
      <c r="Q78" s="81"/>
      <c r="R78" s="104"/>
      <c r="S78" s="104"/>
      <c r="T78" s="104"/>
      <c r="U78" s="81"/>
      <c r="V78" s="104"/>
      <c r="W78" s="104"/>
      <c r="X78" s="104"/>
      <c r="Y78" s="81"/>
      <c r="Z78" s="104"/>
      <c r="AA78" s="104"/>
      <c r="AB78" s="104"/>
      <c r="AC78" s="81"/>
      <c r="AD78" s="104"/>
      <c r="AE78" s="104"/>
      <c r="AF78" s="104"/>
      <c r="AG78" s="81"/>
      <c r="AH78" s="81"/>
      <c r="AI78" s="81"/>
      <c r="AJ78" s="81"/>
      <c r="AK78" s="81"/>
      <c r="AL78" s="81"/>
    </row>
    <row r="79" spans="1:38" s="79" customFormat="1" ht="12.75">
      <c r="A79" s="81"/>
      <c r="B79" s="81"/>
      <c r="C79" s="81"/>
      <c r="D79" s="104"/>
      <c r="E79" s="104"/>
      <c r="F79" s="104"/>
      <c r="G79" s="104"/>
      <c r="H79" s="104"/>
      <c r="I79" s="104"/>
      <c r="J79" s="104"/>
      <c r="K79" s="104"/>
      <c r="L79" s="104"/>
      <c r="M79" s="81"/>
      <c r="N79" s="104"/>
      <c r="O79" s="104"/>
      <c r="P79" s="104"/>
      <c r="Q79" s="81"/>
      <c r="R79" s="104"/>
      <c r="S79" s="104"/>
      <c r="T79" s="104"/>
      <c r="U79" s="81"/>
      <c r="V79" s="104"/>
      <c r="W79" s="104"/>
      <c r="X79" s="104"/>
      <c r="Y79" s="81"/>
      <c r="Z79" s="104"/>
      <c r="AA79" s="104"/>
      <c r="AB79" s="104"/>
      <c r="AC79" s="81"/>
      <c r="AD79" s="104"/>
      <c r="AE79" s="104"/>
      <c r="AF79" s="104"/>
      <c r="AG79" s="81"/>
      <c r="AH79" s="81"/>
      <c r="AI79" s="81"/>
      <c r="AJ79" s="81"/>
      <c r="AK79" s="81"/>
      <c r="AL79" s="81"/>
    </row>
    <row r="80" spans="1:38" s="79" customFormat="1" ht="12.75">
      <c r="A80" s="81"/>
      <c r="B80" s="81"/>
      <c r="C80" s="81"/>
      <c r="D80" s="104"/>
      <c r="E80" s="104"/>
      <c r="F80" s="104"/>
      <c r="G80" s="104"/>
      <c r="H80" s="104"/>
      <c r="I80" s="104"/>
      <c r="J80" s="104"/>
      <c r="K80" s="104"/>
      <c r="L80" s="104"/>
      <c r="M80" s="81"/>
      <c r="N80" s="104"/>
      <c r="O80" s="104"/>
      <c r="P80" s="104"/>
      <c r="Q80" s="81"/>
      <c r="R80" s="104"/>
      <c r="S80" s="104"/>
      <c r="T80" s="104"/>
      <c r="U80" s="81"/>
      <c r="V80" s="104"/>
      <c r="W80" s="104"/>
      <c r="X80" s="104"/>
      <c r="Y80" s="81"/>
      <c r="Z80" s="104"/>
      <c r="AA80" s="104"/>
      <c r="AB80" s="104"/>
      <c r="AC80" s="81"/>
      <c r="AD80" s="104"/>
      <c r="AE80" s="104"/>
      <c r="AF80" s="104"/>
      <c r="AG80" s="81"/>
      <c r="AH80" s="81"/>
      <c r="AI80" s="81"/>
      <c r="AJ80" s="81"/>
      <c r="AK80" s="81"/>
      <c r="AL80" s="81"/>
    </row>
    <row r="81" spans="1:38" s="79" customFormat="1" ht="12.75">
      <c r="A81" s="81"/>
      <c r="B81" s="81"/>
      <c r="C81" s="81"/>
      <c r="D81" s="104"/>
      <c r="E81" s="104"/>
      <c r="F81" s="104"/>
      <c r="G81" s="104"/>
      <c r="H81" s="104"/>
      <c r="I81" s="104"/>
      <c r="J81" s="104"/>
      <c r="K81" s="104"/>
      <c r="L81" s="104"/>
      <c r="M81" s="81"/>
      <c r="N81" s="104"/>
      <c r="O81" s="104"/>
      <c r="P81" s="104"/>
      <c r="Q81" s="81"/>
      <c r="R81" s="104"/>
      <c r="S81" s="104"/>
      <c r="T81" s="104"/>
      <c r="U81" s="81"/>
      <c r="V81" s="104"/>
      <c r="W81" s="104"/>
      <c r="X81" s="104"/>
      <c r="Y81" s="81"/>
      <c r="Z81" s="104"/>
      <c r="AA81" s="104"/>
      <c r="AB81" s="104"/>
      <c r="AC81" s="81"/>
      <c r="AD81" s="104"/>
      <c r="AE81" s="104"/>
      <c r="AF81" s="104"/>
      <c r="AG81" s="81"/>
      <c r="AH81" s="81"/>
      <c r="AI81" s="81"/>
      <c r="AJ81" s="81"/>
      <c r="AK81" s="81"/>
      <c r="AL81" s="81"/>
    </row>
    <row r="82" spans="1:38" s="79" customFormat="1" ht="12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</row>
    <row r="83" spans="1:38" s="79" customFormat="1" ht="12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s="79" customFormat="1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G1">
      <selection activeCell="AM8" sqref="AM8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hidden="1" customWidth="1"/>
    <col min="4" max="6" width="12.140625" style="3" hidden="1" customWidth="1"/>
    <col min="7" max="12" width="10.7109375" style="3" customWidth="1"/>
    <col min="13" max="13" width="8.7109375" style="3" customWidth="1"/>
    <col min="14" max="16" width="10.7109375" style="3" customWidth="1"/>
    <col min="17" max="17" width="8.7109375" style="3" customWidth="1"/>
    <col min="18" max="20" width="10.7109375" style="3" customWidth="1"/>
    <col min="21" max="21" width="8.7109375" style="3" customWidth="1"/>
    <col min="22" max="25" width="12.140625" style="3" hidden="1" customWidth="1"/>
    <col min="26" max="28" width="10.7109375" style="3" customWidth="1"/>
    <col min="29" max="29" width="8.7109375" style="3" customWidth="1"/>
    <col min="30" max="32" width="10.7109375" style="3" customWidth="1"/>
    <col min="33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 t="s">
        <v>1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27" t="s">
        <v>2</v>
      </c>
      <c r="E4" s="127"/>
      <c r="F4" s="127"/>
      <c r="G4" s="127" t="s">
        <v>3</v>
      </c>
      <c r="H4" s="127"/>
      <c r="I4" s="127"/>
      <c r="J4" s="124" t="s">
        <v>4</v>
      </c>
      <c r="K4" s="125"/>
      <c r="L4" s="125"/>
      <c r="M4" s="126"/>
      <c r="N4" s="124" t="s">
        <v>5</v>
      </c>
      <c r="O4" s="128"/>
      <c r="P4" s="128"/>
      <c r="Q4" s="129"/>
      <c r="R4" s="124" t="s">
        <v>6</v>
      </c>
      <c r="S4" s="128"/>
      <c r="T4" s="128"/>
      <c r="U4" s="129"/>
      <c r="V4" s="124" t="s">
        <v>7</v>
      </c>
      <c r="W4" s="130"/>
      <c r="X4" s="130"/>
      <c r="Y4" s="131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3"/>
      <c r="AI4" s="14"/>
      <c r="AJ4" s="14"/>
      <c r="AK4" s="14"/>
      <c r="AL4" s="14"/>
    </row>
    <row r="5" spans="1:38" s="15" customFormat="1" ht="63.75" customHeight="1">
      <c r="A5" s="16"/>
      <c r="B5" s="17" t="s">
        <v>10</v>
      </c>
      <c r="C5" s="18" t="s">
        <v>11</v>
      </c>
      <c r="D5" s="19" t="s">
        <v>12</v>
      </c>
      <c r="E5" s="20" t="s">
        <v>13</v>
      </c>
      <c r="F5" s="21" t="s">
        <v>14</v>
      </c>
      <c r="G5" s="19" t="s">
        <v>12</v>
      </c>
      <c r="H5" s="20" t="s">
        <v>13</v>
      </c>
      <c r="I5" s="21" t="s">
        <v>14</v>
      </c>
      <c r="J5" s="19" t="s">
        <v>12</v>
      </c>
      <c r="K5" s="20" t="s">
        <v>13</v>
      </c>
      <c r="L5" s="20" t="s">
        <v>14</v>
      </c>
      <c r="M5" s="21" t="s">
        <v>15</v>
      </c>
      <c r="N5" s="19" t="s">
        <v>12</v>
      </c>
      <c r="O5" s="20" t="s">
        <v>13</v>
      </c>
      <c r="P5" s="22" t="s">
        <v>14</v>
      </c>
      <c r="Q5" s="23" t="s">
        <v>16</v>
      </c>
      <c r="R5" s="20" t="s">
        <v>12</v>
      </c>
      <c r="S5" s="20" t="s">
        <v>13</v>
      </c>
      <c r="T5" s="22" t="s">
        <v>14</v>
      </c>
      <c r="U5" s="23" t="s">
        <v>17</v>
      </c>
      <c r="V5" s="20" t="s">
        <v>12</v>
      </c>
      <c r="W5" s="20" t="s">
        <v>13</v>
      </c>
      <c r="X5" s="22" t="s">
        <v>14</v>
      </c>
      <c r="Y5" s="23" t="s">
        <v>18</v>
      </c>
      <c r="Z5" s="19" t="s">
        <v>12</v>
      </c>
      <c r="AA5" s="20" t="s">
        <v>13</v>
      </c>
      <c r="AB5" s="20" t="s">
        <v>14</v>
      </c>
      <c r="AC5" s="21" t="s">
        <v>19</v>
      </c>
      <c r="AD5" s="19" t="s">
        <v>12</v>
      </c>
      <c r="AE5" s="20" t="s">
        <v>13</v>
      </c>
      <c r="AF5" s="20" t="s">
        <v>14</v>
      </c>
      <c r="AG5" s="24" t="s">
        <v>19</v>
      </c>
      <c r="AH5" s="25" t="s">
        <v>20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4" t="s">
        <v>32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98</v>
      </c>
      <c r="B9" s="65" t="s">
        <v>458</v>
      </c>
      <c r="C9" s="41" t="s">
        <v>459</v>
      </c>
      <c r="D9" s="82">
        <v>211120317</v>
      </c>
      <c r="E9" s="83">
        <v>22419308</v>
      </c>
      <c r="F9" s="84">
        <f>$D9+$E9</f>
        <v>233539625</v>
      </c>
      <c r="G9" s="82">
        <v>211120317</v>
      </c>
      <c r="H9" s="83">
        <v>22419308</v>
      </c>
      <c r="I9" s="85">
        <f>$G9+$H9</f>
        <v>233539625</v>
      </c>
      <c r="J9" s="82">
        <v>41257787</v>
      </c>
      <c r="K9" s="83">
        <v>14014093</v>
      </c>
      <c r="L9" s="83">
        <f>$J9+$K9</f>
        <v>55271880</v>
      </c>
      <c r="M9" s="42">
        <f>IF($F9=0,0,$L9/$F9)</f>
        <v>0.2366702438611863</v>
      </c>
      <c r="N9" s="110">
        <v>39500378</v>
      </c>
      <c r="O9" s="111">
        <v>10669384</v>
      </c>
      <c r="P9" s="112">
        <f>$N9+$O9</f>
        <v>50169762</v>
      </c>
      <c r="Q9" s="42">
        <f>IF($F9=0,0,$P9/$F9)</f>
        <v>0.2148233388659419</v>
      </c>
      <c r="R9" s="110">
        <v>0</v>
      </c>
      <c r="S9" s="112">
        <v>24916723</v>
      </c>
      <c r="T9" s="112">
        <f>$R9+$S9</f>
        <v>24916723</v>
      </c>
      <c r="U9" s="42">
        <f>IF($I9=0,0,$T9/$I9)</f>
        <v>0.1066916288831071</v>
      </c>
      <c r="V9" s="110">
        <v>0</v>
      </c>
      <c r="W9" s="112">
        <v>0</v>
      </c>
      <c r="X9" s="112">
        <f>$V9+$W9</f>
        <v>0</v>
      </c>
      <c r="Y9" s="42">
        <f>IF($I9=0,0,$X9/$I9)</f>
        <v>0</v>
      </c>
      <c r="Z9" s="82">
        <f>($J9+$N9)+$R9</f>
        <v>80758165</v>
      </c>
      <c r="AA9" s="83">
        <f>($K9+$O9)+$S9</f>
        <v>49600200</v>
      </c>
      <c r="AB9" s="83">
        <f>$Z9+$AA9</f>
        <v>130358365</v>
      </c>
      <c r="AC9" s="42">
        <f>IF($I9=0,0,$AB9/$I9)</f>
        <v>0.5581852116102353</v>
      </c>
      <c r="AD9" s="82">
        <v>33576898</v>
      </c>
      <c r="AE9" s="83">
        <v>0</v>
      </c>
      <c r="AF9" s="83">
        <f>$AD9+$AE9</f>
        <v>33576898</v>
      </c>
      <c r="AG9" s="42">
        <f>IF($AJ9=0,0,$AK9/$AJ9)</f>
        <v>0.42182920224764336</v>
      </c>
      <c r="AH9" s="42">
        <f>IF($AF9=0,0,$T9/$AF9-1)</f>
        <v>-0.2579206393634099</v>
      </c>
      <c r="AI9" s="14">
        <v>240724491</v>
      </c>
      <c r="AJ9" s="14">
        <v>240724491</v>
      </c>
      <c r="AK9" s="14">
        <v>101544620</v>
      </c>
      <c r="AL9" s="14"/>
    </row>
    <row r="10" spans="1:38" s="15" customFormat="1" ht="12.75">
      <c r="A10" s="31" t="s">
        <v>98</v>
      </c>
      <c r="B10" s="65" t="s">
        <v>460</v>
      </c>
      <c r="C10" s="41" t="s">
        <v>461</v>
      </c>
      <c r="D10" s="82">
        <v>353321442</v>
      </c>
      <c r="E10" s="83">
        <v>50466050</v>
      </c>
      <c r="F10" s="85">
        <f aca="true" t="shared" si="0" ref="F10:F33">$D10+$E10</f>
        <v>403787492</v>
      </c>
      <c r="G10" s="82">
        <v>353321442</v>
      </c>
      <c r="H10" s="83">
        <v>50466050</v>
      </c>
      <c r="I10" s="85">
        <f aca="true" t="shared" si="1" ref="I10:I33">$G10+$H10</f>
        <v>403787492</v>
      </c>
      <c r="J10" s="82">
        <v>70695730</v>
      </c>
      <c r="K10" s="83">
        <v>2765139</v>
      </c>
      <c r="L10" s="83">
        <f aca="true" t="shared" si="2" ref="L10:L33">$J10+$K10</f>
        <v>73460869</v>
      </c>
      <c r="M10" s="42">
        <f aca="true" t="shared" si="3" ref="M10:M33">IF($F10=0,0,$L10/$F10)</f>
        <v>0.18192953089294803</v>
      </c>
      <c r="N10" s="110">
        <v>70721610</v>
      </c>
      <c r="O10" s="111">
        <v>4017173</v>
      </c>
      <c r="P10" s="112">
        <f aca="true" t="shared" si="4" ref="P10:P33">$N10+$O10</f>
        <v>74738783</v>
      </c>
      <c r="Q10" s="42">
        <f aca="true" t="shared" si="5" ref="Q10:Q33">IF($F10=0,0,$P10/$F10)</f>
        <v>0.18509434908399788</v>
      </c>
      <c r="R10" s="110">
        <v>66877983</v>
      </c>
      <c r="S10" s="112">
        <v>7653345</v>
      </c>
      <c r="T10" s="112">
        <f aca="true" t="shared" si="6" ref="T10:T33">$R10+$S10</f>
        <v>74531328</v>
      </c>
      <c r="U10" s="42">
        <f aca="true" t="shared" si="7" ref="U10:U33">IF($I10=0,0,$T10/$I10)</f>
        <v>0.18458057635921027</v>
      </c>
      <c r="V10" s="110">
        <v>0</v>
      </c>
      <c r="W10" s="112">
        <v>0</v>
      </c>
      <c r="X10" s="112">
        <f aca="true" t="shared" si="8" ref="X10:X33">$V10+$W10</f>
        <v>0</v>
      </c>
      <c r="Y10" s="42">
        <f aca="true" t="shared" si="9" ref="Y10:Y33">IF($I10=0,0,$X10/$I10)</f>
        <v>0</v>
      </c>
      <c r="Z10" s="82">
        <f aca="true" t="shared" si="10" ref="Z10:Z33">($J10+$N10)+$R10</f>
        <v>208295323</v>
      </c>
      <c r="AA10" s="83">
        <f aca="true" t="shared" si="11" ref="AA10:AA33">($K10+$O10)+$S10</f>
        <v>14435657</v>
      </c>
      <c r="AB10" s="83">
        <f aca="true" t="shared" si="12" ref="AB10:AB33">$Z10+$AA10</f>
        <v>222730980</v>
      </c>
      <c r="AC10" s="42">
        <f aca="true" t="shared" si="13" ref="AC10:AC33">IF($I10=0,0,$AB10/$I10)</f>
        <v>0.5516044563361562</v>
      </c>
      <c r="AD10" s="82">
        <v>49728950</v>
      </c>
      <c r="AE10" s="83">
        <v>-1081873</v>
      </c>
      <c r="AF10" s="83">
        <f aca="true" t="shared" si="14" ref="AF10:AF33">$AD10+$AE10</f>
        <v>48647077</v>
      </c>
      <c r="AG10" s="42">
        <f aca="true" t="shared" si="15" ref="AG10:AG33">IF($AJ10=0,0,$AK10/$AJ10)</f>
        <v>0.5328237231148325</v>
      </c>
      <c r="AH10" s="42">
        <f aca="true" t="shared" si="16" ref="AH10:AH33">IF($AF10=0,0,$T10/$AF10-1)</f>
        <v>0.5320823489559301</v>
      </c>
      <c r="AI10" s="14">
        <v>326339300</v>
      </c>
      <c r="AJ10" s="14">
        <v>317244816</v>
      </c>
      <c r="AK10" s="14">
        <v>169035564</v>
      </c>
      <c r="AL10" s="14"/>
    </row>
    <row r="11" spans="1:38" s="15" customFormat="1" ht="12.75">
      <c r="A11" s="31" t="s">
        <v>98</v>
      </c>
      <c r="B11" s="65" t="s">
        <v>462</v>
      </c>
      <c r="C11" s="41" t="s">
        <v>463</v>
      </c>
      <c r="D11" s="82">
        <v>227620921</v>
      </c>
      <c r="E11" s="83">
        <v>0</v>
      </c>
      <c r="F11" s="84">
        <f t="shared" si="0"/>
        <v>227620921</v>
      </c>
      <c r="G11" s="82">
        <v>227620921</v>
      </c>
      <c r="H11" s="83">
        <v>0</v>
      </c>
      <c r="I11" s="85">
        <f t="shared" si="1"/>
        <v>227620921</v>
      </c>
      <c r="J11" s="82">
        <v>32264332</v>
      </c>
      <c r="K11" s="83">
        <v>2504878</v>
      </c>
      <c r="L11" s="83">
        <f t="shared" si="2"/>
        <v>34769210</v>
      </c>
      <c r="M11" s="42">
        <f t="shared" si="3"/>
        <v>0.15275050222646275</v>
      </c>
      <c r="N11" s="110">
        <v>31308239</v>
      </c>
      <c r="O11" s="111">
        <v>248625</v>
      </c>
      <c r="P11" s="112">
        <f t="shared" si="4"/>
        <v>31556864</v>
      </c>
      <c r="Q11" s="42">
        <f t="shared" si="5"/>
        <v>0.1386378012239042</v>
      </c>
      <c r="R11" s="110">
        <v>38288976</v>
      </c>
      <c r="S11" s="112">
        <v>0</v>
      </c>
      <c r="T11" s="112">
        <f t="shared" si="6"/>
        <v>38288976</v>
      </c>
      <c r="U11" s="42">
        <f t="shared" si="7"/>
        <v>0.16821378207146434</v>
      </c>
      <c r="V11" s="110">
        <v>0</v>
      </c>
      <c r="W11" s="112">
        <v>0</v>
      </c>
      <c r="X11" s="112">
        <f t="shared" si="8"/>
        <v>0</v>
      </c>
      <c r="Y11" s="42">
        <f t="shared" si="9"/>
        <v>0</v>
      </c>
      <c r="Z11" s="82">
        <f t="shared" si="10"/>
        <v>101861547</v>
      </c>
      <c r="AA11" s="83">
        <f t="shared" si="11"/>
        <v>2753503</v>
      </c>
      <c r="AB11" s="83">
        <f t="shared" si="12"/>
        <v>104615050</v>
      </c>
      <c r="AC11" s="42">
        <f t="shared" si="13"/>
        <v>0.4596020855218313</v>
      </c>
      <c r="AD11" s="82">
        <v>19275832</v>
      </c>
      <c r="AE11" s="83">
        <v>21444621</v>
      </c>
      <c r="AF11" s="83">
        <f t="shared" si="14"/>
        <v>40720453</v>
      </c>
      <c r="AG11" s="42">
        <f t="shared" si="15"/>
        <v>0.49817349145480183</v>
      </c>
      <c r="AH11" s="42">
        <f t="shared" si="16"/>
        <v>-0.05971144279755436</v>
      </c>
      <c r="AI11" s="14">
        <v>231671514</v>
      </c>
      <c r="AJ11" s="14">
        <v>231671514</v>
      </c>
      <c r="AK11" s="14">
        <v>115412607</v>
      </c>
      <c r="AL11" s="14"/>
    </row>
    <row r="12" spans="1:38" s="15" customFormat="1" ht="12.75">
      <c r="A12" s="31" t="s">
        <v>98</v>
      </c>
      <c r="B12" s="65" t="s">
        <v>464</v>
      </c>
      <c r="C12" s="41" t="s">
        <v>465</v>
      </c>
      <c r="D12" s="82">
        <v>135974995</v>
      </c>
      <c r="E12" s="83">
        <v>45925000</v>
      </c>
      <c r="F12" s="84">
        <f t="shared" si="0"/>
        <v>181899995</v>
      </c>
      <c r="G12" s="82">
        <v>135974995</v>
      </c>
      <c r="H12" s="83">
        <v>45925000</v>
      </c>
      <c r="I12" s="85">
        <f t="shared" si="1"/>
        <v>181899995</v>
      </c>
      <c r="J12" s="82">
        <v>56294645</v>
      </c>
      <c r="K12" s="83">
        <v>3897184</v>
      </c>
      <c r="L12" s="83">
        <f t="shared" si="2"/>
        <v>60191829</v>
      </c>
      <c r="M12" s="42">
        <f t="shared" si="3"/>
        <v>0.33090616082754704</v>
      </c>
      <c r="N12" s="110">
        <v>52749559</v>
      </c>
      <c r="O12" s="111">
        <v>15410841</v>
      </c>
      <c r="P12" s="112">
        <f t="shared" si="4"/>
        <v>68160400</v>
      </c>
      <c r="Q12" s="42">
        <f t="shared" si="5"/>
        <v>0.37471358918948844</v>
      </c>
      <c r="R12" s="110">
        <v>22301858</v>
      </c>
      <c r="S12" s="112">
        <v>4483491</v>
      </c>
      <c r="T12" s="112">
        <f t="shared" si="6"/>
        <v>26785349</v>
      </c>
      <c r="U12" s="42">
        <f t="shared" si="7"/>
        <v>0.14725315962762944</v>
      </c>
      <c r="V12" s="110">
        <v>0</v>
      </c>
      <c r="W12" s="112">
        <v>0</v>
      </c>
      <c r="X12" s="112">
        <f t="shared" si="8"/>
        <v>0</v>
      </c>
      <c r="Y12" s="42">
        <f t="shared" si="9"/>
        <v>0</v>
      </c>
      <c r="Z12" s="82">
        <f t="shared" si="10"/>
        <v>131346062</v>
      </c>
      <c r="AA12" s="83">
        <f t="shared" si="11"/>
        <v>23791516</v>
      </c>
      <c r="AB12" s="83">
        <f t="shared" si="12"/>
        <v>155137578</v>
      </c>
      <c r="AC12" s="42">
        <f t="shared" si="13"/>
        <v>0.8528729096446649</v>
      </c>
      <c r="AD12" s="82">
        <v>0</v>
      </c>
      <c r="AE12" s="83">
        <v>0</v>
      </c>
      <c r="AF12" s="83">
        <f t="shared" si="14"/>
        <v>0</v>
      </c>
      <c r="AG12" s="42">
        <f t="shared" si="15"/>
        <v>7.504678289978578</v>
      </c>
      <c r="AH12" s="42">
        <f t="shared" si="16"/>
        <v>0</v>
      </c>
      <c r="AI12" s="14">
        <v>175556561</v>
      </c>
      <c r="AJ12" s="14">
        <v>175556561</v>
      </c>
      <c r="AK12" s="14">
        <v>1317495512</v>
      </c>
      <c r="AL12" s="14"/>
    </row>
    <row r="13" spans="1:38" s="15" customFormat="1" ht="12.75">
      <c r="A13" s="31" t="s">
        <v>98</v>
      </c>
      <c r="B13" s="65" t="s">
        <v>466</v>
      </c>
      <c r="C13" s="41" t="s">
        <v>467</v>
      </c>
      <c r="D13" s="82">
        <v>336657000</v>
      </c>
      <c r="E13" s="83">
        <v>68021000</v>
      </c>
      <c r="F13" s="84">
        <f t="shared" si="0"/>
        <v>404678000</v>
      </c>
      <c r="G13" s="82">
        <v>336657000</v>
      </c>
      <c r="H13" s="83">
        <v>68021000</v>
      </c>
      <c r="I13" s="85">
        <f t="shared" si="1"/>
        <v>404678000</v>
      </c>
      <c r="J13" s="82">
        <v>81508616</v>
      </c>
      <c r="K13" s="83">
        <v>9132389</v>
      </c>
      <c r="L13" s="83">
        <f t="shared" si="2"/>
        <v>90641005</v>
      </c>
      <c r="M13" s="42">
        <f t="shared" si="3"/>
        <v>0.22398303095300462</v>
      </c>
      <c r="N13" s="110">
        <v>89451284</v>
      </c>
      <c r="O13" s="111">
        <v>6954441</v>
      </c>
      <c r="P13" s="112">
        <f t="shared" si="4"/>
        <v>96405725</v>
      </c>
      <c r="Q13" s="42">
        <f t="shared" si="5"/>
        <v>0.2382282333114229</v>
      </c>
      <c r="R13" s="110">
        <v>71100175</v>
      </c>
      <c r="S13" s="112">
        <v>3599190</v>
      </c>
      <c r="T13" s="112">
        <f t="shared" si="6"/>
        <v>74699365</v>
      </c>
      <c r="U13" s="42">
        <f t="shared" si="7"/>
        <v>0.18458963669880746</v>
      </c>
      <c r="V13" s="110">
        <v>0</v>
      </c>
      <c r="W13" s="112">
        <v>0</v>
      </c>
      <c r="X13" s="112">
        <f t="shared" si="8"/>
        <v>0</v>
      </c>
      <c r="Y13" s="42">
        <f t="shared" si="9"/>
        <v>0</v>
      </c>
      <c r="Z13" s="82">
        <f t="shared" si="10"/>
        <v>242060075</v>
      </c>
      <c r="AA13" s="83">
        <f t="shared" si="11"/>
        <v>19686020</v>
      </c>
      <c r="AB13" s="83">
        <f t="shared" si="12"/>
        <v>261746095</v>
      </c>
      <c r="AC13" s="42">
        <f t="shared" si="13"/>
        <v>0.646800900963235</v>
      </c>
      <c r="AD13" s="82">
        <v>57651213</v>
      </c>
      <c r="AE13" s="83">
        <v>8635940</v>
      </c>
      <c r="AF13" s="83">
        <f t="shared" si="14"/>
        <v>66287153</v>
      </c>
      <c r="AG13" s="42">
        <f t="shared" si="15"/>
        <v>0.685780242953639</v>
      </c>
      <c r="AH13" s="42">
        <f t="shared" si="16"/>
        <v>0.1269056162360751</v>
      </c>
      <c r="AI13" s="14">
        <v>259512819</v>
      </c>
      <c r="AJ13" s="14">
        <v>262569683</v>
      </c>
      <c r="AK13" s="14">
        <v>180065101</v>
      </c>
      <c r="AL13" s="14"/>
    </row>
    <row r="14" spans="1:38" s="15" customFormat="1" ht="12.75">
      <c r="A14" s="31" t="s">
        <v>98</v>
      </c>
      <c r="B14" s="65" t="s">
        <v>468</v>
      </c>
      <c r="C14" s="41" t="s">
        <v>469</v>
      </c>
      <c r="D14" s="82">
        <v>84984210</v>
      </c>
      <c r="E14" s="83">
        <v>0</v>
      </c>
      <c r="F14" s="84">
        <f t="shared" si="0"/>
        <v>84984210</v>
      </c>
      <c r="G14" s="82">
        <v>84984210</v>
      </c>
      <c r="H14" s="83">
        <v>0</v>
      </c>
      <c r="I14" s="85">
        <f t="shared" si="1"/>
        <v>84984210</v>
      </c>
      <c r="J14" s="82">
        <v>22661410</v>
      </c>
      <c r="K14" s="83">
        <v>2522595</v>
      </c>
      <c r="L14" s="83">
        <f t="shared" si="2"/>
        <v>25184005</v>
      </c>
      <c r="M14" s="42">
        <f t="shared" si="3"/>
        <v>0.2963374608059544</v>
      </c>
      <c r="N14" s="110">
        <v>20371090</v>
      </c>
      <c r="O14" s="111">
        <v>3318630</v>
      </c>
      <c r="P14" s="112">
        <f t="shared" si="4"/>
        <v>23689720</v>
      </c>
      <c r="Q14" s="42">
        <f t="shared" si="5"/>
        <v>0.2787543709590287</v>
      </c>
      <c r="R14" s="110">
        <v>0</v>
      </c>
      <c r="S14" s="112">
        <v>0</v>
      </c>
      <c r="T14" s="112">
        <f t="shared" si="6"/>
        <v>0</v>
      </c>
      <c r="U14" s="42">
        <f t="shared" si="7"/>
        <v>0</v>
      </c>
      <c r="V14" s="110">
        <v>0</v>
      </c>
      <c r="W14" s="112">
        <v>0</v>
      </c>
      <c r="X14" s="112">
        <f t="shared" si="8"/>
        <v>0</v>
      </c>
      <c r="Y14" s="42">
        <f t="shared" si="9"/>
        <v>0</v>
      </c>
      <c r="Z14" s="82">
        <f t="shared" si="10"/>
        <v>43032500</v>
      </c>
      <c r="AA14" s="83">
        <f t="shared" si="11"/>
        <v>5841225</v>
      </c>
      <c r="AB14" s="83">
        <f t="shared" si="12"/>
        <v>48873725</v>
      </c>
      <c r="AC14" s="42">
        <f t="shared" si="13"/>
        <v>0.5750918317649831</v>
      </c>
      <c r="AD14" s="82">
        <v>20871670</v>
      </c>
      <c r="AE14" s="83">
        <v>9662080</v>
      </c>
      <c r="AF14" s="83">
        <f t="shared" si="14"/>
        <v>30533750</v>
      </c>
      <c r="AG14" s="42">
        <f t="shared" si="15"/>
        <v>0.310103785845722</v>
      </c>
      <c r="AH14" s="42">
        <f t="shared" si="16"/>
        <v>-1</v>
      </c>
      <c r="AI14" s="14">
        <v>133260079</v>
      </c>
      <c r="AJ14" s="14">
        <v>133260079</v>
      </c>
      <c r="AK14" s="14">
        <v>41324455</v>
      </c>
      <c r="AL14" s="14"/>
    </row>
    <row r="15" spans="1:38" s="15" customFormat="1" ht="12.75">
      <c r="A15" s="31" t="s">
        <v>98</v>
      </c>
      <c r="B15" s="65" t="s">
        <v>66</v>
      </c>
      <c r="C15" s="41" t="s">
        <v>67</v>
      </c>
      <c r="D15" s="82">
        <v>966024825</v>
      </c>
      <c r="E15" s="83">
        <v>130229882</v>
      </c>
      <c r="F15" s="84">
        <f t="shared" si="0"/>
        <v>1096254707</v>
      </c>
      <c r="G15" s="82">
        <v>953686068</v>
      </c>
      <c r="H15" s="83">
        <v>148226316</v>
      </c>
      <c r="I15" s="85">
        <f t="shared" si="1"/>
        <v>1101912384</v>
      </c>
      <c r="J15" s="82">
        <v>235578695</v>
      </c>
      <c r="K15" s="83">
        <v>24926558</v>
      </c>
      <c r="L15" s="83">
        <f t="shared" si="2"/>
        <v>260505253</v>
      </c>
      <c r="M15" s="42">
        <f t="shared" si="3"/>
        <v>0.2376320496838697</v>
      </c>
      <c r="N15" s="110">
        <v>218255733</v>
      </c>
      <c r="O15" s="111">
        <v>31912558</v>
      </c>
      <c r="P15" s="112">
        <f t="shared" si="4"/>
        <v>250168291</v>
      </c>
      <c r="Q15" s="42">
        <f t="shared" si="5"/>
        <v>0.2282027063624731</v>
      </c>
      <c r="R15" s="110">
        <v>237757949</v>
      </c>
      <c r="S15" s="112">
        <v>16740004</v>
      </c>
      <c r="T15" s="112">
        <f t="shared" si="6"/>
        <v>254497953</v>
      </c>
      <c r="U15" s="42">
        <f t="shared" si="7"/>
        <v>0.23096024393169903</v>
      </c>
      <c r="V15" s="110">
        <v>0</v>
      </c>
      <c r="W15" s="112">
        <v>0</v>
      </c>
      <c r="X15" s="112">
        <f t="shared" si="8"/>
        <v>0</v>
      </c>
      <c r="Y15" s="42">
        <f t="shared" si="9"/>
        <v>0</v>
      </c>
      <c r="Z15" s="82">
        <f t="shared" si="10"/>
        <v>691592377</v>
      </c>
      <c r="AA15" s="83">
        <f t="shared" si="11"/>
        <v>73579120</v>
      </c>
      <c r="AB15" s="83">
        <f t="shared" si="12"/>
        <v>765171497</v>
      </c>
      <c r="AC15" s="42">
        <f t="shared" si="13"/>
        <v>0.6944032103735754</v>
      </c>
      <c r="AD15" s="82">
        <v>173054778</v>
      </c>
      <c r="AE15" s="83">
        <v>12874201</v>
      </c>
      <c r="AF15" s="83">
        <f t="shared" si="14"/>
        <v>185928979</v>
      </c>
      <c r="AG15" s="42">
        <f t="shared" si="15"/>
        <v>0.6383796967299094</v>
      </c>
      <c r="AH15" s="42">
        <f t="shared" si="16"/>
        <v>0.36879121462824793</v>
      </c>
      <c r="AI15" s="14">
        <v>920012585</v>
      </c>
      <c r="AJ15" s="14">
        <v>920012585</v>
      </c>
      <c r="AK15" s="14">
        <v>587317355</v>
      </c>
      <c r="AL15" s="14"/>
    </row>
    <row r="16" spans="1:38" s="15" customFormat="1" ht="12.75">
      <c r="A16" s="31" t="s">
        <v>117</v>
      </c>
      <c r="B16" s="65" t="s">
        <v>470</v>
      </c>
      <c r="C16" s="41" t="s">
        <v>471</v>
      </c>
      <c r="D16" s="82">
        <v>234298565</v>
      </c>
      <c r="E16" s="83">
        <v>87000000</v>
      </c>
      <c r="F16" s="84">
        <f t="shared" si="0"/>
        <v>321298565</v>
      </c>
      <c r="G16" s="82">
        <v>240619433</v>
      </c>
      <c r="H16" s="83">
        <v>109442030</v>
      </c>
      <c r="I16" s="85">
        <f t="shared" si="1"/>
        <v>350061463</v>
      </c>
      <c r="J16" s="82">
        <v>30225475</v>
      </c>
      <c r="K16" s="83">
        <v>39603768</v>
      </c>
      <c r="L16" s="83">
        <f t="shared" si="2"/>
        <v>69829243</v>
      </c>
      <c r="M16" s="42">
        <f t="shared" si="3"/>
        <v>0.21733443783043352</v>
      </c>
      <c r="N16" s="110">
        <v>54450849</v>
      </c>
      <c r="O16" s="111">
        <v>52770061</v>
      </c>
      <c r="P16" s="112">
        <f t="shared" si="4"/>
        <v>107220910</v>
      </c>
      <c r="Q16" s="42">
        <f t="shared" si="5"/>
        <v>0.33371113873477776</v>
      </c>
      <c r="R16" s="110">
        <v>44909151</v>
      </c>
      <c r="S16" s="112">
        <v>17612655</v>
      </c>
      <c r="T16" s="112">
        <f t="shared" si="6"/>
        <v>62521806</v>
      </c>
      <c r="U16" s="42">
        <f t="shared" si="7"/>
        <v>0.17860236732199225</v>
      </c>
      <c r="V16" s="110">
        <v>0</v>
      </c>
      <c r="W16" s="112">
        <v>0</v>
      </c>
      <c r="X16" s="112">
        <f t="shared" si="8"/>
        <v>0</v>
      </c>
      <c r="Y16" s="42">
        <f t="shared" si="9"/>
        <v>0</v>
      </c>
      <c r="Z16" s="82">
        <f t="shared" si="10"/>
        <v>129585475</v>
      </c>
      <c r="AA16" s="83">
        <f t="shared" si="11"/>
        <v>109986484</v>
      </c>
      <c r="AB16" s="83">
        <f t="shared" si="12"/>
        <v>239571959</v>
      </c>
      <c r="AC16" s="42">
        <f t="shared" si="13"/>
        <v>0.6843711299921066</v>
      </c>
      <c r="AD16" s="82">
        <v>52541193</v>
      </c>
      <c r="AE16" s="83">
        <v>20448691</v>
      </c>
      <c r="AF16" s="83">
        <f t="shared" si="14"/>
        <v>72989884</v>
      </c>
      <c r="AG16" s="42">
        <f t="shared" si="15"/>
        <v>0.599489876564502</v>
      </c>
      <c r="AH16" s="42">
        <f t="shared" si="16"/>
        <v>-0.143418202993719</v>
      </c>
      <c r="AI16" s="14">
        <v>371981910</v>
      </c>
      <c r="AJ16" s="14">
        <v>384237199</v>
      </c>
      <c r="AK16" s="14">
        <v>230346311</v>
      </c>
      <c r="AL16" s="14"/>
    </row>
    <row r="17" spans="1:38" s="61" customFormat="1" ht="12.75">
      <c r="A17" s="66"/>
      <c r="B17" s="67" t="s">
        <v>472</v>
      </c>
      <c r="C17" s="34"/>
      <c r="D17" s="86">
        <f>SUM(D9:D16)</f>
        <v>2550002275</v>
      </c>
      <c r="E17" s="87">
        <f>SUM(E9:E16)</f>
        <v>404061240</v>
      </c>
      <c r="F17" s="95">
        <f t="shared" si="0"/>
        <v>2954063515</v>
      </c>
      <c r="G17" s="86">
        <f>SUM(G9:G16)</f>
        <v>2543984386</v>
      </c>
      <c r="H17" s="87">
        <f>SUM(H9:H16)</f>
        <v>444499704</v>
      </c>
      <c r="I17" s="88">
        <f t="shared" si="1"/>
        <v>2988484090</v>
      </c>
      <c r="J17" s="86">
        <f>SUM(J9:J16)</f>
        <v>570486690</v>
      </c>
      <c r="K17" s="87">
        <f>SUM(K9:K16)</f>
        <v>99366604</v>
      </c>
      <c r="L17" s="87">
        <f t="shared" si="2"/>
        <v>669853294</v>
      </c>
      <c r="M17" s="46">
        <f t="shared" si="3"/>
        <v>0.22675656450805864</v>
      </c>
      <c r="N17" s="116">
        <f>SUM(N9:N16)</f>
        <v>576808742</v>
      </c>
      <c r="O17" s="117">
        <f>SUM(O9:O16)</f>
        <v>125301713</v>
      </c>
      <c r="P17" s="118">
        <f t="shared" si="4"/>
        <v>702110455</v>
      </c>
      <c r="Q17" s="46">
        <f t="shared" si="5"/>
        <v>0.23767615402812353</v>
      </c>
      <c r="R17" s="116">
        <f>SUM(R9:R16)</f>
        <v>481236092</v>
      </c>
      <c r="S17" s="118">
        <f>SUM(S9:S16)</f>
        <v>75005408</v>
      </c>
      <c r="T17" s="118">
        <f t="shared" si="6"/>
        <v>556241500</v>
      </c>
      <c r="U17" s="46">
        <f t="shared" si="7"/>
        <v>0.18612831229762378</v>
      </c>
      <c r="V17" s="116">
        <f>SUM(V9:V16)</f>
        <v>0</v>
      </c>
      <c r="W17" s="118">
        <f>SUM(W9:W16)</f>
        <v>0</v>
      </c>
      <c r="X17" s="118">
        <f t="shared" si="8"/>
        <v>0</v>
      </c>
      <c r="Y17" s="46">
        <f t="shared" si="9"/>
        <v>0</v>
      </c>
      <c r="Z17" s="86">
        <f t="shared" si="10"/>
        <v>1628531524</v>
      </c>
      <c r="AA17" s="87">
        <f t="shared" si="11"/>
        <v>299673725</v>
      </c>
      <c r="AB17" s="87">
        <f t="shared" si="12"/>
        <v>1928205249</v>
      </c>
      <c r="AC17" s="46">
        <f t="shared" si="13"/>
        <v>0.6452118167374952</v>
      </c>
      <c r="AD17" s="86">
        <f>SUM(AD9:AD16)</f>
        <v>406700534</v>
      </c>
      <c r="AE17" s="87">
        <f>SUM(AE9:AE16)</f>
        <v>71983660</v>
      </c>
      <c r="AF17" s="87">
        <f t="shared" si="14"/>
        <v>478684194</v>
      </c>
      <c r="AG17" s="46">
        <f t="shared" si="15"/>
        <v>1.0289893317232062</v>
      </c>
      <c r="AH17" s="46">
        <f t="shared" si="16"/>
        <v>0.1620218652968517</v>
      </c>
      <c r="AI17" s="68">
        <f>SUM(AI9:AI16)</f>
        <v>2659059259</v>
      </c>
      <c r="AJ17" s="68">
        <f>SUM(AJ9:AJ16)</f>
        <v>2665276928</v>
      </c>
      <c r="AK17" s="68">
        <f>SUM(AK9:AK16)</f>
        <v>2742541525</v>
      </c>
      <c r="AL17" s="68"/>
    </row>
    <row r="18" spans="1:38" s="15" customFormat="1" ht="12.75">
      <c r="A18" s="31" t="s">
        <v>98</v>
      </c>
      <c r="B18" s="65" t="s">
        <v>473</v>
      </c>
      <c r="C18" s="41" t="s">
        <v>474</v>
      </c>
      <c r="D18" s="82">
        <v>188505791</v>
      </c>
      <c r="E18" s="83">
        <v>38202856</v>
      </c>
      <c r="F18" s="84">
        <f t="shared" si="0"/>
        <v>226708647</v>
      </c>
      <c r="G18" s="82">
        <v>188505791</v>
      </c>
      <c r="H18" s="83">
        <v>38202856</v>
      </c>
      <c r="I18" s="85">
        <f t="shared" si="1"/>
        <v>226708647</v>
      </c>
      <c r="J18" s="82">
        <v>42427319</v>
      </c>
      <c r="K18" s="83">
        <v>0</v>
      </c>
      <c r="L18" s="83">
        <f t="shared" si="2"/>
        <v>42427319</v>
      </c>
      <c r="M18" s="42">
        <f t="shared" si="3"/>
        <v>0.18714468795713823</v>
      </c>
      <c r="N18" s="110">
        <v>37897454</v>
      </c>
      <c r="O18" s="111">
        <v>17904182</v>
      </c>
      <c r="P18" s="112">
        <f t="shared" si="4"/>
        <v>55801636</v>
      </c>
      <c r="Q18" s="42">
        <f t="shared" si="5"/>
        <v>0.24613810164902974</v>
      </c>
      <c r="R18" s="110">
        <v>42437836</v>
      </c>
      <c r="S18" s="112">
        <v>0</v>
      </c>
      <c r="T18" s="112">
        <f t="shared" si="6"/>
        <v>42437836</v>
      </c>
      <c r="U18" s="42">
        <f t="shared" si="7"/>
        <v>0.18719107789479242</v>
      </c>
      <c r="V18" s="110">
        <v>0</v>
      </c>
      <c r="W18" s="112">
        <v>0</v>
      </c>
      <c r="X18" s="112">
        <f t="shared" si="8"/>
        <v>0</v>
      </c>
      <c r="Y18" s="42">
        <f t="shared" si="9"/>
        <v>0</v>
      </c>
      <c r="Z18" s="82">
        <f t="shared" si="10"/>
        <v>122762609</v>
      </c>
      <c r="AA18" s="83">
        <f t="shared" si="11"/>
        <v>17904182</v>
      </c>
      <c r="AB18" s="83">
        <f t="shared" si="12"/>
        <v>140666791</v>
      </c>
      <c r="AC18" s="42">
        <f t="shared" si="13"/>
        <v>0.6204738675009603</v>
      </c>
      <c r="AD18" s="82">
        <v>36383928</v>
      </c>
      <c r="AE18" s="83">
        <v>84903</v>
      </c>
      <c r="AF18" s="83">
        <f t="shared" si="14"/>
        <v>36468831</v>
      </c>
      <c r="AG18" s="42">
        <f t="shared" si="15"/>
        <v>0.5986958352468016</v>
      </c>
      <c r="AH18" s="42">
        <f t="shared" si="16"/>
        <v>0.16367415231927773</v>
      </c>
      <c r="AI18" s="14">
        <v>199922747</v>
      </c>
      <c r="AJ18" s="14">
        <v>199922747</v>
      </c>
      <c r="AK18" s="14">
        <v>119692916</v>
      </c>
      <c r="AL18" s="14"/>
    </row>
    <row r="19" spans="1:38" s="15" customFormat="1" ht="12.75">
      <c r="A19" s="31" t="s">
        <v>98</v>
      </c>
      <c r="B19" s="65" t="s">
        <v>60</v>
      </c>
      <c r="C19" s="41" t="s">
        <v>61</v>
      </c>
      <c r="D19" s="82">
        <v>1226796723</v>
      </c>
      <c r="E19" s="83">
        <v>1500000</v>
      </c>
      <c r="F19" s="84">
        <f t="shared" si="0"/>
        <v>1228296723</v>
      </c>
      <c r="G19" s="82">
        <v>1226796723</v>
      </c>
      <c r="H19" s="83">
        <v>1500000</v>
      </c>
      <c r="I19" s="85">
        <f t="shared" si="1"/>
        <v>1228296723</v>
      </c>
      <c r="J19" s="82">
        <v>267128925</v>
      </c>
      <c r="K19" s="83">
        <v>12857267</v>
      </c>
      <c r="L19" s="83">
        <f t="shared" si="2"/>
        <v>279986192</v>
      </c>
      <c r="M19" s="42">
        <f t="shared" si="3"/>
        <v>0.22794670600126643</v>
      </c>
      <c r="N19" s="110">
        <v>203628239</v>
      </c>
      <c r="O19" s="111">
        <v>24484188</v>
      </c>
      <c r="P19" s="112">
        <f t="shared" si="4"/>
        <v>228112427</v>
      </c>
      <c r="Q19" s="42">
        <f t="shared" si="5"/>
        <v>0.18571443099095528</v>
      </c>
      <c r="R19" s="110">
        <v>343319308</v>
      </c>
      <c r="S19" s="112">
        <v>26812069</v>
      </c>
      <c r="T19" s="112">
        <f t="shared" si="6"/>
        <v>370131377</v>
      </c>
      <c r="U19" s="42">
        <f t="shared" si="7"/>
        <v>0.30133710370568173</v>
      </c>
      <c r="V19" s="110">
        <v>0</v>
      </c>
      <c r="W19" s="112">
        <v>0</v>
      </c>
      <c r="X19" s="112">
        <f t="shared" si="8"/>
        <v>0</v>
      </c>
      <c r="Y19" s="42">
        <f t="shared" si="9"/>
        <v>0</v>
      </c>
      <c r="Z19" s="82">
        <f t="shared" si="10"/>
        <v>814076472</v>
      </c>
      <c r="AA19" s="83">
        <f t="shared" si="11"/>
        <v>64153524</v>
      </c>
      <c r="AB19" s="83">
        <f t="shared" si="12"/>
        <v>878229996</v>
      </c>
      <c r="AC19" s="42">
        <f t="shared" si="13"/>
        <v>0.7149982406979034</v>
      </c>
      <c r="AD19" s="82">
        <v>175661073</v>
      </c>
      <c r="AE19" s="83">
        <v>21766342</v>
      </c>
      <c r="AF19" s="83">
        <f t="shared" si="14"/>
        <v>197427415</v>
      </c>
      <c r="AG19" s="42">
        <f t="shared" si="15"/>
        <v>0.722125066792144</v>
      </c>
      <c r="AH19" s="42">
        <f t="shared" si="16"/>
        <v>0.8747719358023303</v>
      </c>
      <c r="AI19" s="14">
        <v>1041305096</v>
      </c>
      <c r="AJ19" s="14">
        <v>1041305096</v>
      </c>
      <c r="AK19" s="14">
        <v>751952512</v>
      </c>
      <c r="AL19" s="14"/>
    </row>
    <row r="20" spans="1:38" s="15" customFormat="1" ht="12.75">
      <c r="A20" s="31" t="s">
        <v>98</v>
      </c>
      <c r="B20" s="65" t="s">
        <v>90</v>
      </c>
      <c r="C20" s="41" t="s">
        <v>91</v>
      </c>
      <c r="D20" s="82">
        <v>821707000</v>
      </c>
      <c r="E20" s="83">
        <v>288427500</v>
      </c>
      <c r="F20" s="84">
        <f t="shared" si="0"/>
        <v>1110134500</v>
      </c>
      <c r="G20" s="82">
        <v>835605507</v>
      </c>
      <c r="H20" s="83">
        <v>437553332</v>
      </c>
      <c r="I20" s="85">
        <f t="shared" si="1"/>
        <v>1273158839</v>
      </c>
      <c r="J20" s="82">
        <v>192394709</v>
      </c>
      <c r="K20" s="83">
        <v>39418038</v>
      </c>
      <c r="L20" s="83">
        <f t="shared" si="2"/>
        <v>231812747</v>
      </c>
      <c r="M20" s="42">
        <f t="shared" si="3"/>
        <v>0.2088150102532621</v>
      </c>
      <c r="N20" s="110">
        <v>215752704</v>
      </c>
      <c r="O20" s="111">
        <v>86212784</v>
      </c>
      <c r="P20" s="112">
        <f t="shared" si="4"/>
        <v>301965488</v>
      </c>
      <c r="Q20" s="42">
        <f t="shared" si="5"/>
        <v>0.2720080206497501</v>
      </c>
      <c r="R20" s="110">
        <v>183303755</v>
      </c>
      <c r="S20" s="112">
        <v>44931343</v>
      </c>
      <c r="T20" s="112">
        <f t="shared" si="6"/>
        <v>228235098</v>
      </c>
      <c r="U20" s="42">
        <f t="shared" si="7"/>
        <v>0.17926678982118743</v>
      </c>
      <c r="V20" s="110">
        <v>0</v>
      </c>
      <c r="W20" s="112">
        <v>0</v>
      </c>
      <c r="X20" s="112">
        <f t="shared" si="8"/>
        <v>0</v>
      </c>
      <c r="Y20" s="42">
        <f t="shared" si="9"/>
        <v>0</v>
      </c>
      <c r="Z20" s="82">
        <f t="shared" si="10"/>
        <v>591451168</v>
      </c>
      <c r="AA20" s="83">
        <f t="shared" si="11"/>
        <v>170562165</v>
      </c>
      <c r="AB20" s="83">
        <f t="shared" si="12"/>
        <v>762013333</v>
      </c>
      <c r="AC20" s="42">
        <f t="shared" si="13"/>
        <v>0.5985218102075321</v>
      </c>
      <c r="AD20" s="82">
        <v>187910584</v>
      </c>
      <c r="AE20" s="83">
        <v>37714707</v>
      </c>
      <c r="AF20" s="83">
        <f t="shared" si="14"/>
        <v>225625291</v>
      </c>
      <c r="AG20" s="42">
        <f t="shared" si="15"/>
        <v>0.530384196523746</v>
      </c>
      <c r="AH20" s="42">
        <f t="shared" si="16"/>
        <v>0.011566996715806965</v>
      </c>
      <c r="AI20" s="14">
        <v>944827036</v>
      </c>
      <c r="AJ20" s="14">
        <v>1018445394</v>
      </c>
      <c r="AK20" s="14">
        <v>540167342</v>
      </c>
      <c r="AL20" s="14"/>
    </row>
    <row r="21" spans="1:38" s="15" customFormat="1" ht="12.75">
      <c r="A21" s="31" t="s">
        <v>98</v>
      </c>
      <c r="B21" s="65" t="s">
        <v>475</v>
      </c>
      <c r="C21" s="41" t="s">
        <v>476</v>
      </c>
      <c r="D21" s="82">
        <v>128493525</v>
      </c>
      <c r="E21" s="83">
        <v>14416915</v>
      </c>
      <c r="F21" s="85">
        <f t="shared" si="0"/>
        <v>142910440</v>
      </c>
      <c r="G21" s="82">
        <v>128493525</v>
      </c>
      <c r="H21" s="83">
        <v>14416915</v>
      </c>
      <c r="I21" s="85">
        <f t="shared" si="1"/>
        <v>142910440</v>
      </c>
      <c r="J21" s="82">
        <v>23378726</v>
      </c>
      <c r="K21" s="83">
        <v>148929</v>
      </c>
      <c r="L21" s="83">
        <f t="shared" si="2"/>
        <v>23527655</v>
      </c>
      <c r="M21" s="42">
        <f t="shared" si="3"/>
        <v>0.16463216403224284</v>
      </c>
      <c r="N21" s="110">
        <v>32022056</v>
      </c>
      <c r="O21" s="111">
        <v>2885340</v>
      </c>
      <c r="P21" s="112">
        <f t="shared" si="4"/>
        <v>34907396</v>
      </c>
      <c r="Q21" s="42">
        <f t="shared" si="5"/>
        <v>0.2442606432392203</v>
      </c>
      <c r="R21" s="110">
        <v>22275605</v>
      </c>
      <c r="S21" s="112">
        <v>950287</v>
      </c>
      <c r="T21" s="112">
        <f t="shared" si="6"/>
        <v>23225892</v>
      </c>
      <c r="U21" s="42">
        <f t="shared" si="7"/>
        <v>0.1625206108105188</v>
      </c>
      <c r="V21" s="110">
        <v>0</v>
      </c>
      <c r="W21" s="112">
        <v>0</v>
      </c>
      <c r="X21" s="112">
        <f t="shared" si="8"/>
        <v>0</v>
      </c>
      <c r="Y21" s="42">
        <f t="shared" si="9"/>
        <v>0</v>
      </c>
      <c r="Z21" s="82">
        <f t="shared" si="10"/>
        <v>77676387</v>
      </c>
      <c r="AA21" s="83">
        <f t="shared" si="11"/>
        <v>3984556</v>
      </c>
      <c r="AB21" s="83">
        <f t="shared" si="12"/>
        <v>81660943</v>
      </c>
      <c r="AC21" s="42">
        <f t="shared" si="13"/>
        <v>0.571413418081982</v>
      </c>
      <c r="AD21" s="82">
        <v>19988710</v>
      </c>
      <c r="AE21" s="83">
        <v>971295</v>
      </c>
      <c r="AF21" s="83">
        <f t="shared" si="14"/>
        <v>20960005</v>
      </c>
      <c r="AG21" s="42">
        <f t="shared" si="15"/>
        <v>0.5588994363705813</v>
      </c>
      <c r="AH21" s="42">
        <f t="shared" si="16"/>
        <v>0.10810527001305581</v>
      </c>
      <c r="AI21" s="14">
        <v>124294967</v>
      </c>
      <c r="AJ21" s="14">
        <v>124294967</v>
      </c>
      <c r="AK21" s="14">
        <v>69468387</v>
      </c>
      <c r="AL21" s="14"/>
    </row>
    <row r="22" spans="1:38" s="15" customFormat="1" ht="12.75">
      <c r="A22" s="31" t="s">
        <v>98</v>
      </c>
      <c r="B22" s="65" t="s">
        <v>477</v>
      </c>
      <c r="C22" s="41" t="s">
        <v>478</v>
      </c>
      <c r="D22" s="82">
        <v>192278000</v>
      </c>
      <c r="E22" s="83">
        <v>75239010</v>
      </c>
      <c r="F22" s="84">
        <f t="shared" si="0"/>
        <v>267517010</v>
      </c>
      <c r="G22" s="82">
        <v>192278000</v>
      </c>
      <c r="H22" s="83">
        <v>75239010</v>
      </c>
      <c r="I22" s="85">
        <f t="shared" si="1"/>
        <v>267517010</v>
      </c>
      <c r="J22" s="82">
        <v>77252570</v>
      </c>
      <c r="K22" s="83">
        <v>13534401</v>
      </c>
      <c r="L22" s="83">
        <f t="shared" si="2"/>
        <v>90786971</v>
      </c>
      <c r="M22" s="42">
        <f t="shared" si="3"/>
        <v>0.3393689657341789</v>
      </c>
      <c r="N22" s="110">
        <v>51676776</v>
      </c>
      <c r="O22" s="111">
        <v>52187778</v>
      </c>
      <c r="P22" s="112">
        <f t="shared" si="4"/>
        <v>103864554</v>
      </c>
      <c r="Q22" s="42">
        <f t="shared" si="5"/>
        <v>0.3882540179407657</v>
      </c>
      <c r="R22" s="110">
        <v>38571314</v>
      </c>
      <c r="S22" s="112">
        <v>2493816</v>
      </c>
      <c r="T22" s="112">
        <f t="shared" si="6"/>
        <v>41065130</v>
      </c>
      <c r="U22" s="42">
        <f t="shared" si="7"/>
        <v>0.15350474349275958</v>
      </c>
      <c r="V22" s="110">
        <v>0</v>
      </c>
      <c r="W22" s="112">
        <v>0</v>
      </c>
      <c r="X22" s="112">
        <f t="shared" si="8"/>
        <v>0</v>
      </c>
      <c r="Y22" s="42">
        <f t="shared" si="9"/>
        <v>0</v>
      </c>
      <c r="Z22" s="82">
        <f t="shared" si="10"/>
        <v>167500660</v>
      </c>
      <c r="AA22" s="83">
        <f t="shared" si="11"/>
        <v>68215995</v>
      </c>
      <c r="AB22" s="83">
        <f t="shared" si="12"/>
        <v>235716655</v>
      </c>
      <c r="AC22" s="42">
        <f t="shared" si="13"/>
        <v>0.8811277271677043</v>
      </c>
      <c r="AD22" s="82">
        <v>0</v>
      </c>
      <c r="AE22" s="83">
        <v>0</v>
      </c>
      <c r="AF22" s="83">
        <f t="shared" si="14"/>
        <v>0</v>
      </c>
      <c r="AG22" s="42">
        <f t="shared" si="15"/>
        <v>0.02224244648555014</v>
      </c>
      <c r="AH22" s="42">
        <f t="shared" si="16"/>
        <v>0</v>
      </c>
      <c r="AI22" s="14">
        <v>269661793</v>
      </c>
      <c r="AJ22" s="14">
        <v>269661793</v>
      </c>
      <c r="AK22" s="14">
        <v>5997938</v>
      </c>
      <c r="AL22" s="14"/>
    </row>
    <row r="23" spans="1:38" s="15" customFormat="1" ht="12.75">
      <c r="A23" s="31" t="s">
        <v>98</v>
      </c>
      <c r="B23" s="65" t="s">
        <v>479</v>
      </c>
      <c r="C23" s="41" t="s">
        <v>480</v>
      </c>
      <c r="D23" s="82">
        <v>273004156</v>
      </c>
      <c r="E23" s="83">
        <v>168000000</v>
      </c>
      <c r="F23" s="84">
        <f t="shared" si="0"/>
        <v>441004156</v>
      </c>
      <c r="G23" s="82">
        <v>273004156</v>
      </c>
      <c r="H23" s="83">
        <v>169350000</v>
      </c>
      <c r="I23" s="85">
        <f t="shared" si="1"/>
        <v>442354156</v>
      </c>
      <c r="J23" s="82">
        <v>37077333</v>
      </c>
      <c r="K23" s="83">
        <v>8609329</v>
      </c>
      <c r="L23" s="83">
        <f t="shared" si="2"/>
        <v>45686662</v>
      </c>
      <c r="M23" s="42">
        <f t="shared" si="3"/>
        <v>0.10359689671495975</v>
      </c>
      <c r="N23" s="110">
        <v>41101548</v>
      </c>
      <c r="O23" s="111">
        <v>82239983</v>
      </c>
      <c r="P23" s="112">
        <f t="shared" si="4"/>
        <v>123341531</v>
      </c>
      <c r="Q23" s="42">
        <f t="shared" si="5"/>
        <v>0.2796833755915897</v>
      </c>
      <c r="R23" s="110">
        <v>47975143</v>
      </c>
      <c r="S23" s="112">
        <v>14983622</v>
      </c>
      <c r="T23" s="112">
        <f t="shared" si="6"/>
        <v>62958765</v>
      </c>
      <c r="U23" s="42">
        <f t="shared" si="7"/>
        <v>0.14232660447752185</v>
      </c>
      <c r="V23" s="110">
        <v>0</v>
      </c>
      <c r="W23" s="112">
        <v>0</v>
      </c>
      <c r="X23" s="112">
        <f t="shared" si="8"/>
        <v>0</v>
      </c>
      <c r="Y23" s="42">
        <f t="shared" si="9"/>
        <v>0</v>
      </c>
      <c r="Z23" s="82">
        <f t="shared" si="10"/>
        <v>126154024</v>
      </c>
      <c r="AA23" s="83">
        <f t="shared" si="11"/>
        <v>105832934</v>
      </c>
      <c r="AB23" s="83">
        <f t="shared" si="12"/>
        <v>231986958</v>
      </c>
      <c r="AC23" s="42">
        <f t="shared" si="13"/>
        <v>0.5244371616121992</v>
      </c>
      <c r="AD23" s="82">
        <v>13672573</v>
      </c>
      <c r="AE23" s="83">
        <v>26416191</v>
      </c>
      <c r="AF23" s="83">
        <f t="shared" si="14"/>
        <v>40088764</v>
      </c>
      <c r="AG23" s="42">
        <f t="shared" si="15"/>
        <v>0.5013754936830275</v>
      </c>
      <c r="AH23" s="42">
        <f t="shared" si="16"/>
        <v>0.5704840638139903</v>
      </c>
      <c r="AI23" s="14">
        <v>408525732</v>
      </c>
      <c r="AJ23" s="14">
        <v>349511965</v>
      </c>
      <c r="AK23" s="14">
        <v>175236734</v>
      </c>
      <c r="AL23" s="14"/>
    </row>
    <row r="24" spans="1:38" s="15" customFormat="1" ht="12.75">
      <c r="A24" s="31" t="s">
        <v>117</v>
      </c>
      <c r="B24" s="65" t="s">
        <v>481</v>
      </c>
      <c r="C24" s="41" t="s">
        <v>482</v>
      </c>
      <c r="D24" s="82">
        <v>637077576</v>
      </c>
      <c r="E24" s="83">
        <v>20128000</v>
      </c>
      <c r="F24" s="84">
        <f t="shared" si="0"/>
        <v>657205576</v>
      </c>
      <c r="G24" s="82">
        <v>637077576</v>
      </c>
      <c r="H24" s="83">
        <v>20128000</v>
      </c>
      <c r="I24" s="85">
        <f t="shared" si="1"/>
        <v>657205576</v>
      </c>
      <c r="J24" s="82">
        <v>49603533</v>
      </c>
      <c r="K24" s="83">
        <v>833306</v>
      </c>
      <c r="L24" s="83">
        <f t="shared" si="2"/>
        <v>50436839</v>
      </c>
      <c r="M24" s="42">
        <f t="shared" si="3"/>
        <v>0.07674438690398451</v>
      </c>
      <c r="N24" s="110">
        <v>70118380</v>
      </c>
      <c r="O24" s="111">
        <v>2563128</v>
      </c>
      <c r="P24" s="112">
        <f t="shared" si="4"/>
        <v>72681508</v>
      </c>
      <c r="Q24" s="42">
        <f t="shared" si="5"/>
        <v>0.11059173971463687</v>
      </c>
      <c r="R24" s="110">
        <v>45923497</v>
      </c>
      <c r="S24" s="112">
        <v>577760</v>
      </c>
      <c r="T24" s="112">
        <f t="shared" si="6"/>
        <v>46501257</v>
      </c>
      <c r="U24" s="42">
        <f t="shared" si="7"/>
        <v>0.07075602931281277</v>
      </c>
      <c r="V24" s="110">
        <v>0</v>
      </c>
      <c r="W24" s="112">
        <v>0</v>
      </c>
      <c r="X24" s="112">
        <f t="shared" si="8"/>
        <v>0</v>
      </c>
      <c r="Y24" s="42">
        <f t="shared" si="9"/>
        <v>0</v>
      </c>
      <c r="Z24" s="82">
        <f t="shared" si="10"/>
        <v>165645410</v>
      </c>
      <c r="AA24" s="83">
        <f t="shared" si="11"/>
        <v>3974194</v>
      </c>
      <c r="AB24" s="83">
        <f t="shared" si="12"/>
        <v>169619604</v>
      </c>
      <c r="AC24" s="42">
        <f t="shared" si="13"/>
        <v>0.25809215593143414</v>
      </c>
      <c r="AD24" s="82">
        <v>47119987</v>
      </c>
      <c r="AE24" s="83">
        <v>1839710</v>
      </c>
      <c r="AF24" s="83">
        <f t="shared" si="14"/>
        <v>48959697</v>
      </c>
      <c r="AG24" s="42">
        <f t="shared" si="15"/>
        <v>0.3164003782195692</v>
      </c>
      <c r="AH24" s="42">
        <f t="shared" si="16"/>
        <v>-0.05021354605197004</v>
      </c>
      <c r="AI24" s="14">
        <v>484782954</v>
      </c>
      <c r="AJ24" s="14">
        <v>484782954</v>
      </c>
      <c r="AK24" s="14">
        <v>153385510</v>
      </c>
      <c r="AL24" s="14"/>
    </row>
    <row r="25" spans="1:38" s="61" customFormat="1" ht="12.75">
      <c r="A25" s="66"/>
      <c r="B25" s="67" t="s">
        <v>483</v>
      </c>
      <c r="C25" s="34"/>
      <c r="D25" s="86">
        <f>SUM(D18:D24)</f>
        <v>3467862771</v>
      </c>
      <c r="E25" s="87">
        <f>SUM(E18:E24)</f>
        <v>605914281</v>
      </c>
      <c r="F25" s="95">
        <f t="shared" si="0"/>
        <v>4073777052</v>
      </c>
      <c r="G25" s="86">
        <f>SUM(G18:G24)</f>
        <v>3481761278</v>
      </c>
      <c r="H25" s="87">
        <f>SUM(H18:H24)</f>
        <v>756390113</v>
      </c>
      <c r="I25" s="88">
        <f t="shared" si="1"/>
        <v>4238151391</v>
      </c>
      <c r="J25" s="86">
        <f>SUM(J18:J24)</f>
        <v>689263115</v>
      </c>
      <c r="K25" s="87">
        <f>SUM(K18:K24)</f>
        <v>75401270</v>
      </c>
      <c r="L25" s="87">
        <f t="shared" si="2"/>
        <v>764664385</v>
      </c>
      <c r="M25" s="46">
        <f t="shared" si="3"/>
        <v>0.18770403368652488</v>
      </c>
      <c r="N25" s="116">
        <f>SUM(N18:N24)</f>
        <v>652197157</v>
      </c>
      <c r="O25" s="117">
        <f>SUM(O18:O24)</f>
        <v>268477383</v>
      </c>
      <c r="P25" s="118">
        <f t="shared" si="4"/>
        <v>920674540</v>
      </c>
      <c r="Q25" s="46">
        <f t="shared" si="5"/>
        <v>0.2260002273683582</v>
      </c>
      <c r="R25" s="116">
        <f>SUM(R18:R24)</f>
        <v>723806458</v>
      </c>
      <c r="S25" s="118">
        <f>SUM(S18:S24)</f>
        <v>90748897</v>
      </c>
      <c r="T25" s="118">
        <f t="shared" si="6"/>
        <v>814555355</v>
      </c>
      <c r="U25" s="46">
        <f t="shared" si="7"/>
        <v>0.19219590803900097</v>
      </c>
      <c r="V25" s="116">
        <f>SUM(V18:V24)</f>
        <v>0</v>
      </c>
      <c r="W25" s="118">
        <f>SUM(W18:W24)</f>
        <v>0</v>
      </c>
      <c r="X25" s="118">
        <f t="shared" si="8"/>
        <v>0</v>
      </c>
      <c r="Y25" s="46">
        <f t="shared" si="9"/>
        <v>0</v>
      </c>
      <c r="Z25" s="86">
        <f t="shared" si="10"/>
        <v>2065266730</v>
      </c>
      <c r="AA25" s="87">
        <f t="shared" si="11"/>
        <v>434627550</v>
      </c>
      <c r="AB25" s="87">
        <f t="shared" si="12"/>
        <v>2499894280</v>
      </c>
      <c r="AC25" s="46">
        <f t="shared" si="13"/>
        <v>0.5898548799622151</v>
      </c>
      <c r="AD25" s="86">
        <f>SUM(AD18:AD24)</f>
        <v>480736855</v>
      </c>
      <c r="AE25" s="87">
        <f>SUM(AE18:AE24)</f>
        <v>88793148</v>
      </c>
      <c r="AF25" s="87">
        <f t="shared" si="14"/>
        <v>569530003</v>
      </c>
      <c r="AG25" s="46">
        <f t="shared" si="15"/>
        <v>0.5206251231699393</v>
      </c>
      <c r="AH25" s="46">
        <f t="shared" si="16"/>
        <v>0.43022378225787694</v>
      </c>
      <c r="AI25" s="68">
        <f>SUM(AI18:AI24)</f>
        <v>3473320325</v>
      </c>
      <c r="AJ25" s="68">
        <f>SUM(AJ18:AJ24)</f>
        <v>3487924916</v>
      </c>
      <c r="AK25" s="68">
        <f>SUM(AK18:AK24)</f>
        <v>1815901339</v>
      </c>
      <c r="AL25" s="68"/>
    </row>
    <row r="26" spans="1:38" s="15" customFormat="1" ht="12.75">
      <c r="A26" s="31" t="s">
        <v>98</v>
      </c>
      <c r="B26" s="65" t="s">
        <v>484</v>
      </c>
      <c r="C26" s="41" t="s">
        <v>485</v>
      </c>
      <c r="D26" s="82">
        <v>215083860</v>
      </c>
      <c r="E26" s="83">
        <v>21083000</v>
      </c>
      <c r="F26" s="84">
        <f t="shared" si="0"/>
        <v>236166860</v>
      </c>
      <c r="G26" s="82">
        <v>215085</v>
      </c>
      <c r="H26" s="83">
        <v>21083</v>
      </c>
      <c r="I26" s="85">
        <f t="shared" si="1"/>
        <v>236168</v>
      </c>
      <c r="J26" s="82">
        <v>53216550</v>
      </c>
      <c r="K26" s="83">
        <v>8653908</v>
      </c>
      <c r="L26" s="83">
        <f t="shared" si="2"/>
        <v>61870458</v>
      </c>
      <c r="M26" s="42">
        <f t="shared" si="3"/>
        <v>0.26197773049106043</v>
      </c>
      <c r="N26" s="110">
        <v>41513428</v>
      </c>
      <c r="O26" s="111">
        <v>1503935</v>
      </c>
      <c r="P26" s="112">
        <f t="shared" si="4"/>
        <v>43017363</v>
      </c>
      <c r="Q26" s="42">
        <f t="shared" si="5"/>
        <v>0.18214817692880364</v>
      </c>
      <c r="R26" s="110">
        <v>80175522</v>
      </c>
      <c r="S26" s="112">
        <v>29525</v>
      </c>
      <c r="T26" s="112">
        <f t="shared" si="6"/>
        <v>80205047</v>
      </c>
      <c r="U26" s="42">
        <f t="shared" si="7"/>
        <v>339.61013769858744</v>
      </c>
      <c r="V26" s="110">
        <v>0</v>
      </c>
      <c r="W26" s="112">
        <v>0</v>
      </c>
      <c r="X26" s="112">
        <f t="shared" si="8"/>
        <v>0</v>
      </c>
      <c r="Y26" s="42">
        <f t="shared" si="9"/>
        <v>0</v>
      </c>
      <c r="Z26" s="82">
        <f t="shared" si="10"/>
        <v>174905500</v>
      </c>
      <c r="AA26" s="83">
        <f t="shared" si="11"/>
        <v>10187368</v>
      </c>
      <c r="AB26" s="83">
        <f t="shared" si="12"/>
        <v>185092868</v>
      </c>
      <c r="AC26" s="42">
        <f t="shared" si="13"/>
        <v>783.7339012906067</v>
      </c>
      <c r="AD26" s="82">
        <v>0</v>
      </c>
      <c r="AE26" s="83">
        <v>0</v>
      </c>
      <c r="AF26" s="83">
        <f t="shared" si="14"/>
        <v>0</v>
      </c>
      <c r="AG26" s="42">
        <f t="shared" si="15"/>
        <v>0</v>
      </c>
      <c r="AH26" s="42">
        <f t="shared" si="16"/>
        <v>0</v>
      </c>
      <c r="AI26" s="14">
        <v>0</v>
      </c>
      <c r="AJ26" s="14">
        <v>0</v>
      </c>
      <c r="AK26" s="14">
        <v>3884617</v>
      </c>
      <c r="AL26" s="14"/>
    </row>
    <row r="27" spans="1:38" s="15" customFormat="1" ht="12.75">
      <c r="A27" s="31" t="s">
        <v>98</v>
      </c>
      <c r="B27" s="65" t="s">
        <v>74</v>
      </c>
      <c r="C27" s="41" t="s">
        <v>75</v>
      </c>
      <c r="D27" s="82">
        <v>1103300161</v>
      </c>
      <c r="E27" s="83">
        <v>700290358</v>
      </c>
      <c r="F27" s="84">
        <f t="shared" si="0"/>
        <v>1803590519</v>
      </c>
      <c r="G27" s="82">
        <v>1504345608</v>
      </c>
      <c r="H27" s="83">
        <v>700290358</v>
      </c>
      <c r="I27" s="85">
        <f t="shared" si="1"/>
        <v>2204635966</v>
      </c>
      <c r="J27" s="82">
        <v>222205341</v>
      </c>
      <c r="K27" s="83">
        <v>22939222</v>
      </c>
      <c r="L27" s="83">
        <f t="shared" si="2"/>
        <v>245144563</v>
      </c>
      <c r="M27" s="42">
        <f t="shared" si="3"/>
        <v>0.1359202992128836</v>
      </c>
      <c r="N27" s="110">
        <v>237835478</v>
      </c>
      <c r="O27" s="111">
        <v>132282356</v>
      </c>
      <c r="P27" s="112">
        <f t="shared" si="4"/>
        <v>370117834</v>
      </c>
      <c r="Q27" s="42">
        <f t="shared" si="5"/>
        <v>0.20521167643152818</v>
      </c>
      <c r="R27" s="110">
        <v>266989556</v>
      </c>
      <c r="S27" s="112">
        <v>114402176</v>
      </c>
      <c r="T27" s="112">
        <f t="shared" si="6"/>
        <v>381391732</v>
      </c>
      <c r="U27" s="42">
        <f t="shared" si="7"/>
        <v>0.1729953325092402</v>
      </c>
      <c r="V27" s="110">
        <v>0</v>
      </c>
      <c r="W27" s="112">
        <v>0</v>
      </c>
      <c r="X27" s="112">
        <f t="shared" si="8"/>
        <v>0</v>
      </c>
      <c r="Y27" s="42">
        <f t="shared" si="9"/>
        <v>0</v>
      </c>
      <c r="Z27" s="82">
        <f t="shared" si="10"/>
        <v>727030375</v>
      </c>
      <c r="AA27" s="83">
        <f t="shared" si="11"/>
        <v>269623754</v>
      </c>
      <c r="AB27" s="83">
        <f t="shared" si="12"/>
        <v>996654129</v>
      </c>
      <c r="AC27" s="42">
        <f t="shared" si="13"/>
        <v>0.4520719721398213</v>
      </c>
      <c r="AD27" s="82">
        <v>376107157</v>
      </c>
      <c r="AE27" s="83">
        <v>165787867</v>
      </c>
      <c r="AF27" s="83">
        <f t="shared" si="14"/>
        <v>541895024</v>
      </c>
      <c r="AG27" s="42">
        <f t="shared" si="15"/>
        <v>0.5520578585705513</v>
      </c>
      <c r="AH27" s="42">
        <f t="shared" si="16"/>
        <v>-0.296188901708756</v>
      </c>
      <c r="AI27" s="14">
        <v>2288523385</v>
      </c>
      <c r="AJ27" s="14">
        <v>3057416841</v>
      </c>
      <c r="AK27" s="14">
        <v>1687870994</v>
      </c>
      <c r="AL27" s="14"/>
    </row>
    <row r="28" spans="1:38" s="15" customFormat="1" ht="12.75">
      <c r="A28" s="31" t="s">
        <v>98</v>
      </c>
      <c r="B28" s="65" t="s">
        <v>486</v>
      </c>
      <c r="C28" s="41" t="s">
        <v>487</v>
      </c>
      <c r="D28" s="82">
        <v>183284</v>
      </c>
      <c r="E28" s="83">
        <v>42363</v>
      </c>
      <c r="F28" s="84">
        <f t="shared" si="0"/>
        <v>225647</v>
      </c>
      <c r="G28" s="82">
        <v>183284</v>
      </c>
      <c r="H28" s="83">
        <v>42363</v>
      </c>
      <c r="I28" s="85">
        <f t="shared" si="1"/>
        <v>225647</v>
      </c>
      <c r="J28" s="82">
        <v>32108016</v>
      </c>
      <c r="K28" s="83">
        <v>1877236</v>
      </c>
      <c r="L28" s="83">
        <f t="shared" si="2"/>
        <v>33985252</v>
      </c>
      <c r="M28" s="42">
        <f t="shared" si="3"/>
        <v>150.61246991983054</v>
      </c>
      <c r="N28" s="110">
        <v>27539745</v>
      </c>
      <c r="O28" s="111">
        <v>14405216</v>
      </c>
      <c r="P28" s="112">
        <f t="shared" si="4"/>
        <v>41944961</v>
      </c>
      <c r="Q28" s="42">
        <f t="shared" si="5"/>
        <v>185.88751900091737</v>
      </c>
      <c r="R28" s="110">
        <v>40863975</v>
      </c>
      <c r="S28" s="112">
        <v>0</v>
      </c>
      <c r="T28" s="112">
        <f t="shared" si="6"/>
        <v>40863975</v>
      </c>
      <c r="U28" s="42">
        <f t="shared" si="7"/>
        <v>181.09691243402307</v>
      </c>
      <c r="V28" s="110">
        <v>0</v>
      </c>
      <c r="W28" s="112">
        <v>0</v>
      </c>
      <c r="X28" s="112">
        <f t="shared" si="8"/>
        <v>0</v>
      </c>
      <c r="Y28" s="42">
        <f t="shared" si="9"/>
        <v>0</v>
      </c>
      <c r="Z28" s="82">
        <f t="shared" si="10"/>
        <v>100511736</v>
      </c>
      <c r="AA28" s="83">
        <f t="shared" si="11"/>
        <v>16282452</v>
      </c>
      <c r="AB28" s="83">
        <f t="shared" si="12"/>
        <v>116794188</v>
      </c>
      <c r="AC28" s="42">
        <f t="shared" si="13"/>
        <v>517.5969013547709</v>
      </c>
      <c r="AD28" s="82">
        <v>29223662</v>
      </c>
      <c r="AE28" s="83">
        <v>8283534</v>
      </c>
      <c r="AF28" s="83">
        <f t="shared" si="14"/>
        <v>37507196</v>
      </c>
      <c r="AG28" s="42">
        <f t="shared" si="15"/>
        <v>0.5590851027709793</v>
      </c>
      <c r="AH28" s="42">
        <f t="shared" si="16"/>
        <v>0.08949693280190818</v>
      </c>
      <c r="AI28" s="14">
        <v>196239</v>
      </c>
      <c r="AJ28" s="14">
        <v>211988444</v>
      </c>
      <c r="AK28" s="14">
        <v>118519581</v>
      </c>
      <c r="AL28" s="14"/>
    </row>
    <row r="29" spans="1:38" s="15" customFormat="1" ht="12.75">
      <c r="A29" s="31" t="s">
        <v>98</v>
      </c>
      <c r="B29" s="65" t="s">
        <v>488</v>
      </c>
      <c r="C29" s="41" t="s">
        <v>489</v>
      </c>
      <c r="D29" s="82">
        <v>341052342</v>
      </c>
      <c r="E29" s="83">
        <v>176675176</v>
      </c>
      <c r="F29" s="84">
        <f t="shared" si="0"/>
        <v>517727518</v>
      </c>
      <c r="G29" s="82">
        <v>341052342</v>
      </c>
      <c r="H29" s="83">
        <v>176675176</v>
      </c>
      <c r="I29" s="85">
        <f t="shared" si="1"/>
        <v>517727518</v>
      </c>
      <c r="J29" s="82">
        <v>78688201</v>
      </c>
      <c r="K29" s="83">
        <v>15067695</v>
      </c>
      <c r="L29" s="83">
        <f t="shared" si="2"/>
        <v>93755896</v>
      </c>
      <c r="M29" s="42">
        <f t="shared" si="3"/>
        <v>0.18109119708796317</v>
      </c>
      <c r="N29" s="110">
        <v>158106250</v>
      </c>
      <c r="O29" s="111">
        <v>20400791</v>
      </c>
      <c r="P29" s="112">
        <f t="shared" si="4"/>
        <v>178507041</v>
      </c>
      <c r="Q29" s="42">
        <f t="shared" si="5"/>
        <v>0.34478955588371873</v>
      </c>
      <c r="R29" s="110">
        <v>137926126</v>
      </c>
      <c r="S29" s="112">
        <v>25188512</v>
      </c>
      <c r="T29" s="112">
        <f t="shared" si="6"/>
        <v>163114638</v>
      </c>
      <c r="U29" s="42">
        <f t="shared" si="7"/>
        <v>0.3150588530239183</v>
      </c>
      <c r="V29" s="110">
        <v>0</v>
      </c>
      <c r="W29" s="112">
        <v>0</v>
      </c>
      <c r="X29" s="112">
        <f t="shared" si="8"/>
        <v>0</v>
      </c>
      <c r="Y29" s="42">
        <f t="shared" si="9"/>
        <v>0</v>
      </c>
      <c r="Z29" s="82">
        <f t="shared" si="10"/>
        <v>374720577</v>
      </c>
      <c r="AA29" s="83">
        <f t="shared" si="11"/>
        <v>60656998</v>
      </c>
      <c r="AB29" s="83">
        <f t="shared" si="12"/>
        <v>435377575</v>
      </c>
      <c r="AC29" s="42">
        <f t="shared" si="13"/>
        <v>0.8409396059956001</v>
      </c>
      <c r="AD29" s="82">
        <v>62638200</v>
      </c>
      <c r="AE29" s="83">
        <v>15624603</v>
      </c>
      <c r="AF29" s="83">
        <f t="shared" si="14"/>
        <v>78262803</v>
      </c>
      <c r="AG29" s="42">
        <f t="shared" si="15"/>
        <v>0.5295804748817116</v>
      </c>
      <c r="AH29" s="42">
        <f t="shared" si="16"/>
        <v>1.0841911067253749</v>
      </c>
      <c r="AI29" s="14">
        <v>457623944</v>
      </c>
      <c r="AJ29" s="14">
        <v>456449332</v>
      </c>
      <c r="AK29" s="14">
        <v>241726654</v>
      </c>
      <c r="AL29" s="14"/>
    </row>
    <row r="30" spans="1:38" s="15" customFormat="1" ht="12.75">
      <c r="A30" s="31" t="s">
        <v>98</v>
      </c>
      <c r="B30" s="65" t="s">
        <v>490</v>
      </c>
      <c r="C30" s="41" t="s">
        <v>491</v>
      </c>
      <c r="D30" s="82">
        <v>540084000</v>
      </c>
      <c r="E30" s="83">
        <v>439071000</v>
      </c>
      <c r="F30" s="84">
        <f t="shared" si="0"/>
        <v>979155000</v>
      </c>
      <c r="G30" s="82">
        <v>577316602</v>
      </c>
      <c r="H30" s="83">
        <v>441380751</v>
      </c>
      <c r="I30" s="85">
        <f t="shared" si="1"/>
        <v>1018697353</v>
      </c>
      <c r="J30" s="82">
        <v>101964677</v>
      </c>
      <c r="K30" s="83">
        <v>28748038</v>
      </c>
      <c r="L30" s="83">
        <f t="shared" si="2"/>
        <v>130712715</v>
      </c>
      <c r="M30" s="42">
        <f t="shared" si="3"/>
        <v>0.1334954271795579</v>
      </c>
      <c r="N30" s="110">
        <v>142265270</v>
      </c>
      <c r="O30" s="111">
        <v>49666746</v>
      </c>
      <c r="P30" s="112">
        <f t="shared" si="4"/>
        <v>191932016</v>
      </c>
      <c r="Q30" s="42">
        <f t="shared" si="5"/>
        <v>0.19601801144864706</v>
      </c>
      <c r="R30" s="110">
        <v>124421797</v>
      </c>
      <c r="S30" s="112">
        <v>52155579</v>
      </c>
      <c r="T30" s="112">
        <f t="shared" si="6"/>
        <v>176577376</v>
      </c>
      <c r="U30" s="42">
        <f t="shared" si="7"/>
        <v>0.17333644333127074</v>
      </c>
      <c r="V30" s="110">
        <v>0</v>
      </c>
      <c r="W30" s="112">
        <v>0</v>
      </c>
      <c r="X30" s="112">
        <f t="shared" si="8"/>
        <v>0</v>
      </c>
      <c r="Y30" s="42">
        <f t="shared" si="9"/>
        <v>0</v>
      </c>
      <c r="Z30" s="82">
        <f t="shared" si="10"/>
        <v>368651744</v>
      </c>
      <c r="AA30" s="83">
        <f t="shared" si="11"/>
        <v>130570363</v>
      </c>
      <c r="AB30" s="83">
        <f t="shared" si="12"/>
        <v>499222107</v>
      </c>
      <c r="AC30" s="42">
        <f t="shared" si="13"/>
        <v>0.4900592953636545</v>
      </c>
      <c r="AD30" s="82">
        <v>85203099</v>
      </c>
      <c r="AE30" s="83">
        <v>-1497660</v>
      </c>
      <c r="AF30" s="83">
        <f t="shared" si="14"/>
        <v>83705439</v>
      </c>
      <c r="AG30" s="42">
        <f t="shared" si="15"/>
        <v>0</v>
      </c>
      <c r="AH30" s="42">
        <f t="shared" si="16"/>
        <v>1.109508989015636</v>
      </c>
      <c r="AI30" s="14">
        <v>0</v>
      </c>
      <c r="AJ30" s="14">
        <v>0</v>
      </c>
      <c r="AK30" s="14">
        <v>140231374</v>
      </c>
      <c r="AL30" s="14"/>
    </row>
    <row r="31" spans="1:38" s="15" customFormat="1" ht="12.75">
      <c r="A31" s="31" t="s">
        <v>117</v>
      </c>
      <c r="B31" s="65" t="s">
        <v>492</v>
      </c>
      <c r="C31" s="41" t="s">
        <v>493</v>
      </c>
      <c r="D31" s="82">
        <v>122573154</v>
      </c>
      <c r="E31" s="83">
        <v>40047065</v>
      </c>
      <c r="F31" s="85">
        <f t="shared" si="0"/>
        <v>162620219</v>
      </c>
      <c r="G31" s="82">
        <v>122573154</v>
      </c>
      <c r="H31" s="83">
        <v>40047065</v>
      </c>
      <c r="I31" s="85">
        <f t="shared" si="1"/>
        <v>162620219</v>
      </c>
      <c r="J31" s="82">
        <v>25080639</v>
      </c>
      <c r="K31" s="83">
        <v>21183088</v>
      </c>
      <c r="L31" s="83">
        <f t="shared" si="2"/>
        <v>46263727</v>
      </c>
      <c r="M31" s="42">
        <f t="shared" si="3"/>
        <v>0.28448939058432826</v>
      </c>
      <c r="N31" s="110">
        <v>24432782</v>
      </c>
      <c r="O31" s="111">
        <v>11084539</v>
      </c>
      <c r="P31" s="112">
        <f t="shared" si="4"/>
        <v>35517321</v>
      </c>
      <c r="Q31" s="42">
        <f t="shared" si="5"/>
        <v>0.21840655004898255</v>
      </c>
      <c r="R31" s="110">
        <v>23061179</v>
      </c>
      <c r="S31" s="112">
        <v>9734600</v>
      </c>
      <c r="T31" s="112">
        <f t="shared" si="6"/>
        <v>32795779</v>
      </c>
      <c r="U31" s="42">
        <f t="shared" si="7"/>
        <v>0.20167098040865386</v>
      </c>
      <c r="V31" s="110">
        <v>0</v>
      </c>
      <c r="W31" s="112">
        <v>0</v>
      </c>
      <c r="X31" s="112">
        <f t="shared" si="8"/>
        <v>0</v>
      </c>
      <c r="Y31" s="42">
        <f t="shared" si="9"/>
        <v>0</v>
      </c>
      <c r="Z31" s="82">
        <f t="shared" si="10"/>
        <v>72574600</v>
      </c>
      <c r="AA31" s="83">
        <f t="shared" si="11"/>
        <v>42002227</v>
      </c>
      <c r="AB31" s="83">
        <f t="shared" si="12"/>
        <v>114576827</v>
      </c>
      <c r="AC31" s="42">
        <f t="shared" si="13"/>
        <v>0.7045669210419646</v>
      </c>
      <c r="AD31" s="82">
        <v>24600071</v>
      </c>
      <c r="AE31" s="83">
        <v>50974493</v>
      </c>
      <c r="AF31" s="83">
        <f t="shared" si="14"/>
        <v>75574564</v>
      </c>
      <c r="AG31" s="42">
        <f t="shared" si="15"/>
        <v>0.4967720594463373</v>
      </c>
      <c r="AH31" s="42">
        <f t="shared" si="16"/>
        <v>-0.5660473939353458</v>
      </c>
      <c r="AI31" s="14">
        <v>476459363</v>
      </c>
      <c r="AJ31" s="14">
        <v>476459363</v>
      </c>
      <c r="AK31" s="14">
        <v>236691699</v>
      </c>
      <c r="AL31" s="14"/>
    </row>
    <row r="32" spans="1:38" s="61" customFormat="1" ht="12.75">
      <c r="A32" s="66"/>
      <c r="B32" s="67" t="s">
        <v>494</v>
      </c>
      <c r="C32" s="34"/>
      <c r="D32" s="86">
        <f>SUM(D26:D31)</f>
        <v>2322276801</v>
      </c>
      <c r="E32" s="87">
        <f>SUM(E26:E31)</f>
        <v>1377208962</v>
      </c>
      <c r="F32" s="88">
        <f t="shared" si="0"/>
        <v>3699485763</v>
      </c>
      <c r="G32" s="86">
        <f>SUM(G26:G31)</f>
        <v>2545686075</v>
      </c>
      <c r="H32" s="87">
        <f>SUM(H26:H31)</f>
        <v>1358456796</v>
      </c>
      <c r="I32" s="95">
        <f t="shared" si="1"/>
        <v>3904142871</v>
      </c>
      <c r="J32" s="86">
        <f>SUM(J26:J31)</f>
        <v>513263424</v>
      </c>
      <c r="K32" s="97">
        <f>SUM(K26:K31)</f>
        <v>98469187</v>
      </c>
      <c r="L32" s="87">
        <f t="shared" si="2"/>
        <v>611732611</v>
      </c>
      <c r="M32" s="46">
        <f t="shared" si="3"/>
        <v>0.16535611979323625</v>
      </c>
      <c r="N32" s="116">
        <f>SUM(N26:N31)</f>
        <v>631692953</v>
      </c>
      <c r="O32" s="117">
        <f>SUM(O26:O31)</f>
        <v>229343583</v>
      </c>
      <c r="P32" s="118">
        <f t="shared" si="4"/>
        <v>861036536</v>
      </c>
      <c r="Q32" s="46">
        <f t="shared" si="5"/>
        <v>0.23274492487890133</v>
      </c>
      <c r="R32" s="116">
        <f>SUM(R26:R31)</f>
        <v>673438155</v>
      </c>
      <c r="S32" s="118">
        <f>SUM(S26:S31)</f>
        <v>201510392</v>
      </c>
      <c r="T32" s="118">
        <f t="shared" si="6"/>
        <v>874948547</v>
      </c>
      <c r="U32" s="46">
        <f t="shared" si="7"/>
        <v>0.22410771734280624</v>
      </c>
      <c r="V32" s="116">
        <f>SUM(V26:V31)</f>
        <v>0</v>
      </c>
      <c r="W32" s="118">
        <f>SUM(W26:W31)</f>
        <v>0</v>
      </c>
      <c r="X32" s="118">
        <f t="shared" si="8"/>
        <v>0</v>
      </c>
      <c r="Y32" s="46">
        <f t="shared" si="9"/>
        <v>0</v>
      </c>
      <c r="Z32" s="86">
        <f t="shared" si="10"/>
        <v>1818394532</v>
      </c>
      <c r="AA32" s="87">
        <f t="shared" si="11"/>
        <v>529323162</v>
      </c>
      <c r="AB32" s="87">
        <f t="shared" si="12"/>
        <v>2347717694</v>
      </c>
      <c r="AC32" s="46">
        <f t="shared" si="13"/>
        <v>0.6013401075659559</v>
      </c>
      <c r="AD32" s="86">
        <f>SUM(AD26:AD31)</f>
        <v>577772189</v>
      </c>
      <c r="AE32" s="87">
        <f>SUM(AE26:AE31)</f>
        <v>239172837</v>
      </c>
      <c r="AF32" s="87">
        <f t="shared" si="14"/>
        <v>816945026</v>
      </c>
      <c r="AG32" s="46">
        <f t="shared" si="15"/>
        <v>0.5779970108278296</v>
      </c>
      <c r="AH32" s="46">
        <f t="shared" si="16"/>
        <v>0.07100051919527806</v>
      </c>
      <c r="AI32" s="68">
        <f>SUM(AI26:AI31)</f>
        <v>3222802931</v>
      </c>
      <c r="AJ32" s="68">
        <f>SUM(AJ26:AJ31)</f>
        <v>4202313980</v>
      </c>
      <c r="AK32" s="68">
        <f>SUM(AK26:AK31)</f>
        <v>2428924919</v>
      </c>
      <c r="AL32" s="68"/>
    </row>
    <row r="33" spans="1:38" s="61" customFormat="1" ht="12.75">
      <c r="A33" s="66"/>
      <c r="B33" s="67" t="s">
        <v>495</v>
      </c>
      <c r="C33" s="34"/>
      <c r="D33" s="86">
        <f>SUM(D9:D16,D18:D24,D26:D31)</f>
        <v>8340141847</v>
      </c>
      <c r="E33" s="87">
        <f>SUM(E9:E16,E18:E24,E26:E31)</f>
        <v>2387184483</v>
      </c>
      <c r="F33" s="95">
        <f t="shared" si="0"/>
        <v>10727326330</v>
      </c>
      <c r="G33" s="86">
        <f>SUM(G9:G16,G18:G24,G26:G31)</f>
        <v>8571431739</v>
      </c>
      <c r="H33" s="87">
        <f>SUM(H9:H16,H18:H24,H26:H31)</f>
        <v>2559346613</v>
      </c>
      <c r="I33" s="88">
        <f t="shared" si="1"/>
        <v>11130778352</v>
      </c>
      <c r="J33" s="86">
        <f>SUM(J9:J16,J18:J24,J26:J31)</f>
        <v>1773013229</v>
      </c>
      <c r="K33" s="87">
        <f>SUM(K9:K16,K18:K24,K26:K31)</f>
        <v>273237061</v>
      </c>
      <c r="L33" s="87">
        <f t="shared" si="2"/>
        <v>2046250290</v>
      </c>
      <c r="M33" s="46">
        <f t="shared" si="3"/>
        <v>0.19075119252012165</v>
      </c>
      <c r="N33" s="116">
        <f>SUM(N9:N16,N18:N24,N26:N31)</f>
        <v>1860698852</v>
      </c>
      <c r="O33" s="117">
        <f>SUM(O9:O16,O18:O24,O26:O31)</f>
        <v>623122679</v>
      </c>
      <c r="P33" s="118">
        <f t="shared" si="4"/>
        <v>2483821531</v>
      </c>
      <c r="Q33" s="46">
        <f t="shared" si="5"/>
        <v>0.23154152811159984</v>
      </c>
      <c r="R33" s="116">
        <f>SUM(R9:R16,R18:R24,R26:R31)</f>
        <v>1878480705</v>
      </c>
      <c r="S33" s="118">
        <f>SUM(S9:S16,S18:S24,S26:S31)</f>
        <v>367264697</v>
      </c>
      <c r="T33" s="118">
        <f t="shared" si="6"/>
        <v>2245745402</v>
      </c>
      <c r="U33" s="46">
        <f t="shared" si="7"/>
        <v>0.20175996062274298</v>
      </c>
      <c r="V33" s="116">
        <f>SUM(V9:V16,V18:V24,V26:V31)</f>
        <v>0</v>
      </c>
      <c r="W33" s="118">
        <f>SUM(W9:W16,W18:W24,W26:W31)</f>
        <v>0</v>
      </c>
      <c r="X33" s="118">
        <f t="shared" si="8"/>
        <v>0</v>
      </c>
      <c r="Y33" s="46">
        <f t="shared" si="9"/>
        <v>0</v>
      </c>
      <c r="Z33" s="86">
        <f t="shared" si="10"/>
        <v>5512192786</v>
      </c>
      <c r="AA33" s="87">
        <f t="shared" si="11"/>
        <v>1263624437</v>
      </c>
      <c r="AB33" s="87">
        <f t="shared" si="12"/>
        <v>6775817223</v>
      </c>
      <c r="AC33" s="46">
        <f t="shared" si="13"/>
        <v>0.6087460381225279</v>
      </c>
      <c r="AD33" s="86">
        <f>SUM(AD9:AD16,AD18:AD24,AD26:AD31)</f>
        <v>1465209578</v>
      </c>
      <c r="AE33" s="87">
        <f>SUM(AE9:AE16,AE18:AE24,AE26:AE31)</f>
        <v>399949645</v>
      </c>
      <c r="AF33" s="87">
        <f t="shared" si="14"/>
        <v>1865159223</v>
      </c>
      <c r="AG33" s="46">
        <f t="shared" si="15"/>
        <v>0.6747484047879139</v>
      </c>
      <c r="AH33" s="46">
        <f t="shared" si="16"/>
        <v>0.20405023566183766</v>
      </c>
      <c r="AI33" s="68">
        <f>SUM(AI9:AI16,AI18:AI24,AI26:AI31)</f>
        <v>9355182515</v>
      </c>
      <c r="AJ33" s="68">
        <f>SUM(AJ9:AJ16,AJ18:AJ24,AJ26:AJ31)</f>
        <v>10355515824</v>
      </c>
      <c r="AK33" s="68">
        <f>SUM(AK9:AK16,AK18:AK24,AK26:AK31)</f>
        <v>6987367783</v>
      </c>
      <c r="AL33" s="68"/>
    </row>
    <row r="34" spans="1:38" s="15" customFormat="1" ht="12.75">
      <c r="A34" s="69"/>
      <c r="B34" s="70"/>
      <c r="C34" s="71"/>
      <c r="D34" s="98"/>
      <c r="E34" s="98"/>
      <c r="F34" s="99"/>
      <c r="G34" s="100"/>
      <c r="H34" s="98"/>
      <c r="I34" s="101"/>
      <c r="J34" s="100"/>
      <c r="K34" s="102"/>
      <c r="L34" s="98"/>
      <c r="M34" s="75"/>
      <c r="N34" s="100"/>
      <c r="O34" s="102"/>
      <c r="P34" s="98"/>
      <c r="Q34" s="75"/>
      <c r="R34" s="100"/>
      <c r="S34" s="102"/>
      <c r="T34" s="98"/>
      <c r="U34" s="75"/>
      <c r="V34" s="100"/>
      <c r="W34" s="102"/>
      <c r="X34" s="98"/>
      <c r="Y34" s="75"/>
      <c r="Z34" s="100"/>
      <c r="AA34" s="102"/>
      <c r="AB34" s="98"/>
      <c r="AC34" s="75"/>
      <c r="AD34" s="100"/>
      <c r="AE34" s="98"/>
      <c r="AF34" s="98"/>
      <c r="AG34" s="75"/>
      <c r="AH34" s="75"/>
      <c r="AI34" s="14"/>
      <c r="AJ34" s="14"/>
      <c r="AK34" s="14"/>
      <c r="AL34" s="14"/>
    </row>
    <row r="35" spans="1:38" s="15" customFormat="1" ht="12.75">
      <c r="A35" s="14"/>
      <c r="B35" s="62"/>
      <c r="C35" s="14"/>
      <c r="D35" s="93"/>
      <c r="E35" s="93"/>
      <c r="F35" s="93"/>
      <c r="G35" s="93"/>
      <c r="H35" s="93"/>
      <c r="I35" s="93"/>
      <c r="J35" s="93"/>
      <c r="K35" s="93"/>
      <c r="L35" s="93"/>
      <c r="M35" s="14"/>
      <c r="N35" s="93"/>
      <c r="O35" s="93"/>
      <c r="P35" s="93"/>
      <c r="Q35" s="14"/>
      <c r="R35" s="93"/>
      <c r="S35" s="93"/>
      <c r="T35" s="93"/>
      <c r="U35" s="14"/>
      <c r="V35" s="93"/>
      <c r="W35" s="93"/>
      <c r="X35" s="93"/>
      <c r="Y35" s="14"/>
      <c r="Z35" s="93"/>
      <c r="AA35" s="93"/>
      <c r="AB35" s="93"/>
      <c r="AC35" s="14"/>
      <c r="AD35" s="93"/>
      <c r="AE35" s="93"/>
      <c r="AF35" s="93"/>
      <c r="AG35" s="14"/>
      <c r="AH35" s="14"/>
      <c r="AI35" s="14"/>
      <c r="AJ35" s="14"/>
      <c r="AK35" s="14"/>
      <c r="AL35" s="14"/>
    </row>
    <row r="36" spans="1:38" ht="12.75">
      <c r="A36" s="2"/>
      <c r="B36" s="2"/>
      <c r="C36" s="2"/>
      <c r="D36" s="94"/>
      <c r="E36" s="94"/>
      <c r="F36" s="94"/>
      <c r="G36" s="94"/>
      <c r="H36" s="94"/>
      <c r="I36" s="94"/>
      <c r="J36" s="94"/>
      <c r="K36" s="94"/>
      <c r="L36" s="94"/>
      <c r="M36" s="2"/>
      <c r="N36" s="94"/>
      <c r="O36" s="94"/>
      <c r="P36" s="94"/>
      <c r="Q36" s="2"/>
      <c r="R36" s="94"/>
      <c r="S36" s="94"/>
      <c r="T36" s="94"/>
      <c r="U36" s="2"/>
      <c r="V36" s="94"/>
      <c r="W36" s="94"/>
      <c r="X36" s="94"/>
      <c r="Y36" s="2"/>
      <c r="Z36" s="94"/>
      <c r="AA36" s="94"/>
      <c r="AB36" s="94"/>
      <c r="AC36" s="2"/>
      <c r="AD36" s="94"/>
      <c r="AE36" s="94"/>
      <c r="AF36" s="94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4"/>
      <c r="E37" s="94"/>
      <c r="F37" s="94"/>
      <c r="G37" s="94"/>
      <c r="H37" s="94"/>
      <c r="I37" s="94"/>
      <c r="J37" s="94"/>
      <c r="K37" s="94"/>
      <c r="L37" s="94"/>
      <c r="M37" s="2"/>
      <c r="N37" s="94"/>
      <c r="O37" s="94"/>
      <c r="P37" s="94"/>
      <c r="Q37" s="2"/>
      <c r="R37" s="94"/>
      <c r="S37" s="94"/>
      <c r="T37" s="94"/>
      <c r="U37" s="2"/>
      <c r="V37" s="94"/>
      <c r="W37" s="94"/>
      <c r="X37" s="94"/>
      <c r="Y37" s="2"/>
      <c r="Z37" s="94"/>
      <c r="AA37" s="94"/>
      <c r="AB37" s="94"/>
      <c r="AC37" s="2"/>
      <c r="AD37" s="94"/>
      <c r="AE37" s="94"/>
      <c r="AF37" s="94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4"/>
      <c r="E38" s="94"/>
      <c r="F38" s="94"/>
      <c r="G38" s="94"/>
      <c r="H38" s="94"/>
      <c r="I38" s="94"/>
      <c r="J38" s="94"/>
      <c r="K38" s="94"/>
      <c r="L38" s="94"/>
      <c r="M38" s="2"/>
      <c r="N38" s="94"/>
      <c r="O38" s="94"/>
      <c r="P38" s="94"/>
      <c r="Q38" s="2"/>
      <c r="R38" s="94"/>
      <c r="S38" s="94"/>
      <c r="T38" s="94"/>
      <c r="U38" s="2"/>
      <c r="V38" s="94"/>
      <c r="W38" s="94"/>
      <c r="X38" s="94"/>
      <c r="Y38" s="2"/>
      <c r="Z38" s="94"/>
      <c r="AA38" s="94"/>
      <c r="AB38" s="94"/>
      <c r="AC38" s="2"/>
      <c r="AD38" s="94"/>
      <c r="AE38" s="94"/>
      <c r="AF38" s="94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4"/>
      <c r="E39" s="94"/>
      <c r="F39" s="94"/>
      <c r="G39" s="94"/>
      <c r="H39" s="94"/>
      <c r="I39" s="94"/>
      <c r="J39" s="94"/>
      <c r="K39" s="94"/>
      <c r="L39" s="94"/>
      <c r="M39" s="2"/>
      <c r="N39" s="94"/>
      <c r="O39" s="94"/>
      <c r="P39" s="94"/>
      <c r="Q39" s="2"/>
      <c r="R39" s="94"/>
      <c r="S39" s="94"/>
      <c r="T39" s="94"/>
      <c r="U39" s="2"/>
      <c r="V39" s="94"/>
      <c r="W39" s="94"/>
      <c r="X39" s="94"/>
      <c r="Y39" s="2"/>
      <c r="Z39" s="94"/>
      <c r="AA39" s="94"/>
      <c r="AB39" s="94"/>
      <c r="AC39" s="2"/>
      <c r="AD39" s="94"/>
      <c r="AE39" s="94"/>
      <c r="AF39" s="94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4"/>
      <c r="E40" s="94"/>
      <c r="F40" s="94"/>
      <c r="G40" s="94"/>
      <c r="H40" s="94"/>
      <c r="I40" s="94"/>
      <c r="J40" s="94"/>
      <c r="K40" s="94"/>
      <c r="L40" s="94"/>
      <c r="M40" s="2"/>
      <c r="N40" s="94"/>
      <c r="O40" s="94"/>
      <c r="P40" s="94"/>
      <c r="Q40" s="2"/>
      <c r="R40" s="94"/>
      <c r="S40" s="94"/>
      <c r="T40" s="94"/>
      <c r="U40" s="2"/>
      <c r="V40" s="94"/>
      <c r="W40" s="94"/>
      <c r="X40" s="94"/>
      <c r="Y40" s="2"/>
      <c r="Z40" s="94"/>
      <c r="AA40" s="94"/>
      <c r="AB40" s="94"/>
      <c r="AC40" s="2"/>
      <c r="AD40" s="94"/>
      <c r="AE40" s="94"/>
      <c r="AF40" s="94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4"/>
      <c r="E41" s="94"/>
      <c r="F41" s="94"/>
      <c r="G41" s="94"/>
      <c r="H41" s="94"/>
      <c r="I41" s="94"/>
      <c r="J41" s="94"/>
      <c r="K41" s="94"/>
      <c r="L41" s="94"/>
      <c r="M41" s="2"/>
      <c r="N41" s="94"/>
      <c r="O41" s="94"/>
      <c r="P41" s="94"/>
      <c r="Q41" s="2"/>
      <c r="R41" s="94"/>
      <c r="S41" s="94"/>
      <c r="T41" s="94"/>
      <c r="U41" s="2"/>
      <c r="V41" s="94"/>
      <c r="W41" s="94"/>
      <c r="X41" s="94"/>
      <c r="Y41" s="2"/>
      <c r="Z41" s="94"/>
      <c r="AA41" s="94"/>
      <c r="AB41" s="94"/>
      <c r="AC41" s="2"/>
      <c r="AD41" s="94"/>
      <c r="AE41" s="94"/>
      <c r="AF41" s="94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4"/>
      <c r="E42" s="94"/>
      <c r="F42" s="94"/>
      <c r="G42" s="94"/>
      <c r="H42" s="94"/>
      <c r="I42" s="94"/>
      <c r="J42" s="94"/>
      <c r="K42" s="94"/>
      <c r="L42" s="94"/>
      <c r="M42" s="2"/>
      <c r="N42" s="94"/>
      <c r="O42" s="94"/>
      <c r="P42" s="94"/>
      <c r="Q42" s="2"/>
      <c r="R42" s="94"/>
      <c r="S42" s="94"/>
      <c r="T42" s="94"/>
      <c r="U42" s="2"/>
      <c r="V42" s="94"/>
      <c r="W42" s="94"/>
      <c r="X42" s="94"/>
      <c r="Y42" s="2"/>
      <c r="Z42" s="94"/>
      <c r="AA42" s="94"/>
      <c r="AB42" s="94"/>
      <c r="AC42" s="2"/>
      <c r="AD42" s="94"/>
      <c r="AE42" s="94"/>
      <c r="AF42" s="94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4"/>
      <c r="E43" s="94"/>
      <c r="F43" s="94"/>
      <c r="G43" s="94"/>
      <c r="H43" s="94"/>
      <c r="I43" s="94"/>
      <c r="J43" s="94"/>
      <c r="K43" s="94"/>
      <c r="L43" s="94"/>
      <c r="M43" s="2"/>
      <c r="N43" s="94"/>
      <c r="O43" s="94"/>
      <c r="P43" s="94"/>
      <c r="Q43" s="2"/>
      <c r="R43" s="94"/>
      <c r="S43" s="94"/>
      <c r="T43" s="94"/>
      <c r="U43" s="2"/>
      <c r="V43" s="94"/>
      <c r="W43" s="94"/>
      <c r="X43" s="94"/>
      <c r="Y43" s="2"/>
      <c r="Z43" s="94"/>
      <c r="AA43" s="94"/>
      <c r="AB43" s="94"/>
      <c r="AC43" s="2"/>
      <c r="AD43" s="94"/>
      <c r="AE43" s="94"/>
      <c r="AF43" s="94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4"/>
      <c r="E44" s="94"/>
      <c r="F44" s="94"/>
      <c r="G44" s="94"/>
      <c r="H44" s="94"/>
      <c r="I44" s="94"/>
      <c r="J44" s="94"/>
      <c r="K44" s="94"/>
      <c r="L44" s="94"/>
      <c r="M44" s="2"/>
      <c r="N44" s="94"/>
      <c r="O44" s="94"/>
      <c r="P44" s="94"/>
      <c r="Q44" s="2"/>
      <c r="R44" s="94"/>
      <c r="S44" s="94"/>
      <c r="T44" s="94"/>
      <c r="U44" s="2"/>
      <c r="V44" s="94"/>
      <c r="W44" s="94"/>
      <c r="X44" s="94"/>
      <c r="Y44" s="2"/>
      <c r="Z44" s="94"/>
      <c r="AA44" s="94"/>
      <c r="AB44" s="94"/>
      <c r="AC44" s="2"/>
      <c r="AD44" s="94"/>
      <c r="AE44" s="94"/>
      <c r="AF44" s="94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4"/>
      <c r="E45" s="94"/>
      <c r="F45" s="94"/>
      <c r="G45" s="94"/>
      <c r="H45" s="94"/>
      <c r="I45" s="94"/>
      <c r="J45" s="94"/>
      <c r="K45" s="94"/>
      <c r="L45" s="94"/>
      <c r="M45" s="2"/>
      <c r="N45" s="94"/>
      <c r="O45" s="94"/>
      <c r="P45" s="94"/>
      <c r="Q45" s="2"/>
      <c r="R45" s="94"/>
      <c r="S45" s="94"/>
      <c r="T45" s="94"/>
      <c r="U45" s="2"/>
      <c r="V45" s="94"/>
      <c r="W45" s="94"/>
      <c r="X45" s="94"/>
      <c r="Y45" s="2"/>
      <c r="Z45" s="94"/>
      <c r="AA45" s="94"/>
      <c r="AB45" s="94"/>
      <c r="AC45" s="2"/>
      <c r="AD45" s="94"/>
      <c r="AE45" s="94"/>
      <c r="AF45" s="94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4"/>
      <c r="E46" s="94"/>
      <c r="F46" s="94"/>
      <c r="G46" s="94"/>
      <c r="H46" s="94"/>
      <c r="I46" s="94"/>
      <c r="J46" s="94"/>
      <c r="K46" s="94"/>
      <c r="L46" s="94"/>
      <c r="M46" s="2"/>
      <c r="N46" s="94"/>
      <c r="O46" s="94"/>
      <c r="P46" s="94"/>
      <c r="Q46" s="2"/>
      <c r="R46" s="94"/>
      <c r="S46" s="94"/>
      <c r="T46" s="94"/>
      <c r="U46" s="2"/>
      <c r="V46" s="94"/>
      <c r="W46" s="94"/>
      <c r="X46" s="94"/>
      <c r="Y46" s="2"/>
      <c r="Z46" s="94"/>
      <c r="AA46" s="94"/>
      <c r="AB46" s="94"/>
      <c r="AC46" s="2"/>
      <c r="AD46" s="94"/>
      <c r="AE46" s="94"/>
      <c r="AF46" s="94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4"/>
      <c r="E47" s="94"/>
      <c r="F47" s="94"/>
      <c r="G47" s="94"/>
      <c r="H47" s="94"/>
      <c r="I47" s="94"/>
      <c r="J47" s="94"/>
      <c r="K47" s="94"/>
      <c r="L47" s="94"/>
      <c r="M47" s="2"/>
      <c r="N47" s="94"/>
      <c r="O47" s="94"/>
      <c r="P47" s="94"/>
      <c r="Q47" s="2"/>
      <c r="R47" s="94"/>
      <c r="S47" s="94"/>
      <c r="T47" s="94"/>
      <c r="U47" s="2"/>
      <c r="V47" s="94"/>
      <c r="W47" s="94"/>
      <c r="X47" s="94"/>
      <c r="Y47" s="2"/>
      <c r="Z47" s="94"/>
      <c r="AA47" s="94"/>
      <c r="AB47" s="94"/>
      <c r="AC47" s="2"/>
      <c r="AD47" s="94"/>
      <c r="AE47" s="94"/>
      <c r="AF47" s="94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4"/>
      <c r="E48" s="94"/>
      <c r="F48" s="94"/>
      <c r="G48" s="94"/>
      <c r="H48" s="94"/>
      <c r="I48" s="94"/>
      <c r="J48" s="94"/>
      <c r="K48" s="94"/>
      <c r="L48" s="94"/>
      <c r="M48" s="2"/>
      <c r="N48" s="94"/>
      <c r="O48" s="94"/>
      <c r="P48" s="94"/>
      <c r="Q48" s="2"/>
      <c r="R48" s="94"/>
      <c r="S48" s="94"/>
      <c r="T48" s="94"/>
      <c r="U48" s="2"/>
      <c r="V48" s="94"/>
      <c r="W48" s="94"/>
      <c r="X48" s="94"/>
      <c r="Y48" s="2"/>
      <c r="Z48" s="94"/>
      <c r="AA48" s="94"/>
      <c r="AB48" s="94"/>
      <c r="AC48" s="2"/>
      <c r="AD48" s="94"/>
      <c r="AE48" s="94"/>
      <c r="AF48" s="94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4"/>
      <c r="E49" s="94"/>
      <c r="F49" s="94"/>
      <c r="G49" s="94"/>
      <c r="H49" s="94"/>
      <c r="I49" s="94"/>
      <c r="J49" s="94"/>
      <c r="K49" s="94"/>
      <c r="L49" s="94"/>
      <c r="M49" s="2"/>
      <c r="N49" s="94"/>
      <c r="O49" s="94"/>
      <c r="P49" s="94"/>
      <c r="Q49" s="2"/>
      <c r="R49" s="94"/>
      <c r="S49" s="94"/>
      <c r="T49" s="94"/>
      <c r="U49" s="2"/>
      <c r="V49" s="94"/>
      <c r="W49" s="94"/>
      <c r="X49" s="94"/>
      <c r="Y49" s="2"/>
      <c r="Z49" s="94"/>
      <c r="AA49" s="94"/>
      <c r="AB49" s="94"/>
      <c r="AC49" s="2"/>
      <c r="AD49" s="94"/>
      <c r="AE49" s="94"/>
      <c r="AF49" s="94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4"/>
      <c r="E50" s="94"/>
      <c r="F50" s="94"/>
      <c r="G50" s="94"/>
      <c r="H50" s="94"/>
      <c r="I50" s="94"/>
      <c r="J50" s="94"/>
      <c r="K50" s="94"/>
      <c r="L50" s="94"/>
      <c r="M50" s="2"/>
      <c r="N50" s="94"/>
      <c r="O50" s="94"/>
      <c r="P50" s="94"/>
      <c r="Q50" s="2"/>
      <c r="R50" s="94"/>
      <c r="S50" s="94"/>
      <c r="T50" s="94"/>
      <c r="U50" s="2"/>
      <c r="V50" s="94"/>
      <c r="W50" s="94"/>
      <c r="X50" s="94"/>
      <c r="Y50" s="2"/>
      <c r="Z50" s="94"/>
      <c r="AA50" s="94"/>
      <c r="AB50" s="94"/>
      <c r="AC50" s="2"/>
      <c r="AD50" s="94"/>
      <c r="AE50" s="94"/>
      <c r="AF50" s="94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4"/>
      <c r="E51" s="94"/>
      <c r="F51" s="94"/>
      <c r="G51" s="94"/>
      <c r="H51" s="94"/>
      <c r="I51" s="94"/>
      <c r="J51" s="94"/>
      <c r="K51" s="94"/>
      <c r="L51" s="94"/>
      <c r="M51" s="2"/>
      <c r="N51" s="94"/>
      <c r="O51" s="94"/>
      <c r="P51" s="94"/>
      <c r="Q51" s="2"/>
      <c r="R51" s="94"/>
      <c r="S51" s="94"/>
      <c r="T51" s="94"/>
      <c r="U51" s="2"/>
      <c r="V51" s="94"/>
      <c r="W51" s="94"/>
      <c r="X51" s="94"/>
      <c r="Y51" s="2"/>
      <c r="Z51" s="94"/>
      <c r="AA51" s="94"/>
      <c r="AB51" s="94"/>
      <c r="AC51" s="2"/>
      <c r="AD51" s="94"/>
      <c r="AE51" s="94"/>
      <c r="AF51" s="94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4"/>
      <c r="E52" s="94"/>
      <c r="F52" s="94"/>
      <c r="G52" s="94"/>
      <c r="H52" s="94"/>
      <c r="I52" s="94"/>
      <c r="J52" s="94"/>
      <c r="K52" s="94"/>
      <c r="L52" s="94"/>
      <c r="M52" s="2"/>
      <c r="N52" s="94"/>
      <c r="O52" s="94"/>
      <c r="P52" s="94"/>
      <c r="Q52" s="2"/>
      <c r="R52" s="94"/>
      <c r="S52" s="94"/>
      <c r="T52" s="94"/>
      <c r="U52" s="2"/>
      <c r="V52" s="94"/>
      <c r="W52" s="94"/>
      <c r="X52" s="94"/>
      <c r="Y52" s="2"/>
      <c r="Z52" s="94"/>
      <c r="AA52" s="94"/>
      <c r="AB52" s="94"/>
      <c r="AC52" s="2"/>
      <c r="AD52" s="94"/>
      <c r="AE52" s="94"/>
      <c r="AF52" s="94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4"/>
      <c r="E53" s="94"/>
      <c r="F53" s="94"/>
      <c r="G53" s="94"/>
      <c r="H53" s="94"/>
      <c r="I53" s="94"/>
      <c r="J53" s="94"/>
      <c r="K53" s="94"/>
      <c r="L53" s="94"/>
      <c r="M53" s="2"/>
      <c r="N53" s="94"/>
      <c r="O53" s="94"/>
      <c r="P53" s="94"/>
      <c r="Q53" s="2"/>
      <c r="R53" s="94"/>
      <c r="S53" s="94"/>
      <c r="T53" s="94"/>
      <c r="U53" s="2"/>
      <c r="V53" s="94"/>
      <c r="W53" s="94"/>
      <c r="X53" s="94"/>
      <c r="Y53" s="2"/>
      <c r="Z53" s="94"/>
      <c r="AA53" s="94"/>
      <c r="AB53" s="94"/>
      <c r="AC53" s="2"/>
      <c r="AD53" s="94"/>
      <c r="AE53" s="94"/>
      <c r="AF53" s="94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4"/>
      <c r="E54" s="94"/>
      <c r="F54" s="94"/>
      <c r="G54" s="94"/>
      <c r="H54" s="94"/>
      <c r="I54" s="94"/>
      <c r="J54" s="94"/>
      <c r="K54" s="94"/>
      <c r="L54" s="94"/>
      <c r="M54" s="2"/>
      <c r="N54" s="94"/>
      <c r="O54" s="94"/>
      <c r="P54" s="94"/>
      <c r="Q54" s="2"/>
      <c r="R54" s="94"/>
      <c r="S54" s="94"/>
      <c r="T54" s="94"/>
      <c r="U54" s="2"/>
      <c r="V54" s="94"/>
      <c r="W54" s="94"/>
      <c r="X54" s="94"/>
      <c r="Y54" s="2"/>
      <c r="Z54" s="94"/>
      <c r="AA54" s="94"/>
      <c r="AB54" s="94"/>
      <c r="AC54" s="2"/>
      <c r="AD54" s="94"/>
      <c r="AE54" s="94"/>
      <c r="AF54" s="94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4"/>
      <c r="E55" s="94"/>
      <c r="F55" s="94"/>
      <c r="G55" s="94"/>
      <c r="H55" s="94"/>
      <c r="I55" s="94"/>
      <c r="J55" s="94"/>
      <c r="K55" s="94"/>
      <c r="L55" s="94"/>
      <c r="M55" s="2"/>
      <c r="N55" s="94"/>
      <c r="O55" s="94"/>
      <c r="P55" s="94"/>
      <c r="Q55" s="2"/>
      <c r="R55" s="94"/>
      <c r="S55" s="94"/>
      <c r="T55" s="94"/>
      <c r="U55" s="2"/>
      <c r="V55" s="94"/>
      <c r="W55" s="94"/>
      <c r="X55" s="94"/>
      <c r="Y55" s="2"/>
      <c r="Z55" s="94"/>
      <c r="AA55" s="94"/>
      <c r="AB55" s="94"/>
      <c r="AC55" s="2"/>
      <c r="AD55" s="94"/>
      <c r="AE55" s="94"/>
      <c r="AF55" s="94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4"/>
      <c r="E56" s="94"/>
      <c r="F56" s="94"/>
      <c r="G56" s="94"/>
      <c r="H56" s="94"/>
      <c r="I56" s="94"/>
      <c r="J56" s="94"/>
      <c r="K56" s="94"/>
      <c r="L56" s="94"/>
      <c r="M56" s="2"/>
      <c r="N56" s="94"/>
      <c r="O56" s="94"/>
      <c r="P56" s="94"/>
      <c r="Q56" s="2"/>
      <c r="R56" s="94"/>
      <c r="S56" s="94"/>
      <c r="T56" s="94"/>
      <c r="U56" s="2"/>
      <c r="V56" s="94"/>
      <c r="W56" s="94"/>
      <c r="X56" s="94"/>
      <c r="Y56" s="2"/>
      <c r="Z56" s="94"/>
      <c r="AA56" s="94"/>
      <c r="AB56" s="94"/>
      <c r="AC56" s="2"/>
      <c r="AD56" s="94"/>
      <c r="AE56" s="94"/>
      <c r="AF56" s="94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4"/>
      <c r="E57" s="94"/>
      <c r="F57" s="94"/>
      <c r="G57" s="94"/>
      <c r="H57" s="94"/>
      <c r="I57" s="94"/>
      <c r="J57" s="94"/>
      <c r="K57" s="94"/>
      <c r="L57" s="94"/>
      <c r="M57" s="2"/>
      <c r="N57" s="94"/>
      <c r="O57" s="94"/>
      <c r="P57" s="94"/>
      <c r="Q57" s="2"/>
      <c r="R57" s="94"/>
      <c r="S57" s="94"/>
      <c r="T57" s="94"/>
      <c r="U57" s="2"/>
      <c r="V57" s="94"/>
      <c r="W57" s="94"/>
      <c r="X57" s="94"/>
      <c r="Y57" s="2"/>
      <c r="Z57" s="94"/>
      <c r="AA57" s="94"/>
      <c r="AB57" s="94"/>
      <c r="AC57" s="2"/>
      <c r="AD57" s="94"/>
      <c r="AE57" s="94"/>
      <c r="AF57" s="94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4"/>
      <c r="E58" s="94"/>
      <c r="F58" s="94"/>
      <c r="G58" s="94"/>
      <c r="H58" s="94"/>
      <c r="I58" s="94"/>
      <c r="J58" s="94"/>
      <c r="K58" s="94"/>
      <c r="L58" s="94"/>
      <c r="M58" s="2"/>
      <c r="N58" s="94"/>
      <c r="O58" s="94"/>
      <c r="P58" s="94"/>
      <c r="Q58" s="2"/>
      <c r="R58" s="94"/>
      <c r="S58" s="94"/>
      <c r="T58" s="94"/>
      <c r="U58" s="2"/>
      <c r="V58" s="94"/>
      <c r="W58" s="94"/>
      <c r="X58" s="94"/>
      <c r="Y58" s="2"/>
      <c r="Z58" s="94"/>
      <c r="AA58" s="94"/>
      <c r="AB58" s="94"/>
      <c r="AC58" s="2"/>
      <c r="AD58" s="94"/>
      <c r="AE58" s="94"/>
      <c r="AF58" s="94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4"/>
      <c r="E59" s="94"/>
      <c r="F59" s="94"/>
      <c r="G59" s="94"/>
      <c r="H59" s="94"/>
      <c r="I59" s="94"/>
      <c r="J59" s="94"/>
      <c r="K59" s="94"/>
      <c r="L59" s="94"/>
      <c r="M59" s="2"/>
      <c r="N59" s="94"/>
      <c r="O59" s="94"/>
      <c r="P59" s="94"/>
      <c r="Q59" s="2"/>
      <c r="R59" s="94"/>
      <c r="S59" s="94"/>
      <c r="T59" s="94"/>
      <c r="U59" s="2"/>
      <c r="V59" s="94"/>
      <c r="W59" s="94"/>
      <c r="X59" s="94"/>
      <c r="Y59" s="2"/>
      <c r="Z59" s="94"/>
      <c r="AA59" s="94"/>
      <c r="AB59" s="94"/>
      <c r="AC59" s="2"/>
      <c r="AD59" s="94"/>
      <c r="AE59" s="94"/>
      <c r="AF59" s="94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4"/>
      <c r="E60" s="94"/>
      <c r="F60" s="94"/>
      <c r="G60" s="94"/>
      <c r="H60" s="94"/>
      <c r="I60" s="94"/>
      <c r="J60" s="94"/>
      <c r="K60" s="94"/>
      <c r="L60" s="94"/>
      <c r="M60" s="2"/>
      <c r="N60" s="94"/>
      <c r="O60" s="94"/>
      <c r="P60" s="94"/>
      <c r="Q60" s="2"/>
      <c r="R60" s="94"/>
      <c r="S60" s="94"/>
      <c r="T60" s="94"/>
      <c r="U60" s="2"/>
      <c r="V60" s="94"/>
      <c r="W60" s="94"/>
      <c r="X60" s="94"/>
      <c r="Y60" s="2"/>
      <c r="Z60" s="94"/>
      <c r="AA60" s="94"/>
      <c r="AB60" s="94"/>
      <c r="AC60" s="2"/>
      <c r="AD60" s="94"/>
      <c r="AE60" s="94"/>
      <c r="AF60" s="94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4"/>
      <c r="E61" s="94"/>
      <c r="F61" s="94"/>
      <c r="G61" s="94"/>
      <c r="H61" s="94"/>
      <c r="I61" s="94"/>
      <c r="J61" s="94"/>
      <c r="K61" s="94"/>
      <c r="L61" s="94"/>
      <c r="M61" s="2"/>
      <c r="N61" s="94"/>
      <c r="O61" s="94"/>
      <c r="P61" s="94"/>
      <c r="Q61" s="2"/>
      <c r="R61" s="94"/>
      <c r="S61" s="94"/>
      <c r="T61" s="94"/>
      <c r="U61" s="2"/>
      <c r="V61" s="94"/>
      <c r="W61" s="94"/>
      <c r="X61" s="94"/>
      <c r="Y61" s="2"/>
      <c r="Z61" s="94"/>
      <c r="AA61" s="94"/>
      <c r="AB61" s="94"/>
      <c r="AC61" s="2"/>
      <c r="AD61" s="94"/>
      <c r="AE61" s="94"/>
      <c r="AF61" s="94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4"/>
      <c r="E62" s="94"/>
      <c r="F62" s="94"/>
      <c r="G62" s="94"/>
      <c r="H62" s="94"/>
      <c r="I62" s="94"/>
      <c r="J62" s="94"/>
      <c r="K62" s="94"/>
      <c r="L62" s="94"/>
      <c r="M62" s="2"/>
      <c r="N62" s="94"/>
      <c r="O62" s="94"/>
      <c r="P62" s="94"/>
      <c r="Q62" s="2"/>
      <c r="R62" s="94"/>
      <c r="S62" s="94"/>
      <c r="T62" s="94"/>
      <c r="U62" s="2"/>
      <c r="V62" s="94"/>
      <c r="W62" s="94"/>
      <c r="X62" s="94"/>
      <c r="Y62" s="2"/>
      <c r="Z62" s="94"/>
      <c r="AA62" s="94"/>
      <c r="AB62" s="94"/>
      <c r="AC62" s="2"/>
      <c r="AD62" s="94"/>
      <c r="AE62" s="94"/>
      <c r="AF62" s="94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4"/>
      <c r="E63" s="94"/>
      <c r="F63" s="94"/>
      <c r="G63" s="94"/>
      <c r="H63" s="94"/>
      <c r="I63" s="94"/>
      <c r="J63" s="94"/>
      <c r="K63" s="94"/>
      <c r="L63" s="94"/>
      <c r="M63" s="2"/>
      <c r="N63" s="94"/>
      <c r="O63" s="94"/>
      <c r="P63" s="94"/>
      <c r="Q63" s="2"/>
      <c r="R63" s="94"/>
      <c r="S63" s="94"/>
      <c r="T63" s="94"/>
      <c r="U63" s="2"/>
      <c r="V63" s="94"/>
      <c r="W63" s="94"/>
      <c r="X63" s="94"/>
      <c r="Y63" s="2"/>
      <c r="Z63" s="94"/>
      <c r="AA63" s="94"/>
      <c r="AB63" s="94"/>
      <c r="AC63" s="2"/>
      <c r="AD63" s="94"/>
      <c r="AE63" s="94"/>
      <c r="AF63" s="94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4"/>
      <c r="E64" s="94"/>
      <c r="F64" s="94"/>
      <c r="G64" s="94"/>
      <c r="H64" s="94"/>
      <c r="I64" s="94"/>
      <c r="J64" s="94"/>
      <c r="K64" s="94"/>
      <c r="L64" s="94"/>
      <c r="M64" s="2"/>
      <c r="N64" s="94"/>
      <c r="O64" s="94"/>
      <c r="P64" s="94"/>
      <c r="Q64" s="2"/>
      <c r="R64" s="94"/>
      <c r="S64" s="94"/>
      <c r="T64" s="94"/>
      <c r="U64" s="2"/>
      <c r="V64" s="94"/>
      <c r="W64" s="94"/>
      <c r="X64" s="94"/>
      <c r="Y64" s="2"/>
      <c r="Z64" s="94"/>
      <c r="AA64" s="94"/>
      <c r="AB64" s="94"/>
      <c r="AC64" s="2"/>
      <c r="AD64" s="94"/>
      <c r="AE64" s="94"/>
      <c r="AF64" s="94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4"/>
      <c r="E65" s="94"/>
      <c r="F65" s="94"/>
      <c r="G65" s="94"/>
      <c r="H65" s="94"/>
      <c r="I65" s="94"/>
      <c r="J65" s="94"/>
      <c r="K65" s="94"/>
      <c r="L65" s="94"/>
      <c r="M65" s="2"/>
      <c r="N65" s="94"/>
      <c r="O65" s="94"/>
      <c r="P65" s="94"/>
      <c r="Q65" s="2"/>
      <c r="R65" s="94"/>
      <c r="S65" s="94"/>
      <c r="T65" s="94"/>
      <c r="U65" s="2"/>
      <c r="V65" s="94"/>
      <c r="W65" s="94"/>
      <c r="X65" s="94"/>
      <c r="Y65" s="2"/>
      <c r="Z65" s="94"/>
      <c r="AA65" s="94"/>
      <c r="AB65" s="94"/>
      <c r="AC65" s="2"/>
      <c r="AD65" s="94"/>
      <c r="AE65" s="94"/>
      <c r="AF65" s="94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4"/>
      <c r="E66" s="94"/>
      <c r="F66" s="94"/>
      <c r="G66" s="94"/>
      <c r="H66" s="94"/>
      <c r="I66" s="94"/>
      <c r="J66" s="94"/>
      <c r="K66" s="94"/>
      <c r="L66" s="94"/>
      <c r="M66" s="2"/>
      <c r="N66" s="94"/>
      <c r="O66" s="94"/>
      <c r="P66" s="94"/>
      <c r="Q66" s="2"/>
      <c r="R66" s="94"/>
      <c r="S66" s="94"/>
      <c r="T66" s="94"/>
      <c r="U66" s="2"/>
      <c r="V66" s="94"/>
      <c r="W66" s="94"/>
      <c r="X66" s="94"/>
      <c r="Y66" s="2"/>
      <c r="Z66" s="94"/>
      <c r="AA66" s="94"/>
      <c r="AB66" s="94"/>
      <c r="AC66" s="2"/>
      <c r="AD66" s="94"/>
      <c r="AE66" s="94"/>
      <c r="AF66" s="94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4"/>
      <c r="E67" s="94"/>
      <c r="F67" s="94"/>
      <c r="G67" s="94"/>
      <c r="H67" s="94"/>
      <c r="I67" s="94"/>
      <c r="J67" s="94"/>
      <c r="K67" s="94"/>
      <c r="L67" s="94"/>
      <c r="M67" s="2"/>
      <c r="N67" s="94"/>
      <c r="O67" s="94"/>
      <c r="P67" s="94"/>
      <c r="Q67" s="2"/>
      <c r="R67" s="94"/>
      <c r="S67" s="94"/>
      <c r="T67" s="94"/>
      <c r="U67" s="2"/>
      <c r="V67" s="94"/>
      <c r="W67" s="94"/>
      <c r="X67" s="94"/>
      <c r="Y67" s="2"/>
      <c r="Z67" s="94"/>
      <c r="AA67" s="94"/>
      <c r="AB67" s="94"/>
      <c r="AC67" s="2"/>
      <c r="AD67" s="94"/>
      <c r="AE67" s="94"/>
      <c r="AF67" s="94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94"/>
      <c r="O68" s="94"/>
      <c r="P68" s="94"/>
      <c r="Q68" s="2"/>
      <c r="R68" s="94"/>
      <c r="S68" s="94"/>
      <c r="T68" s="94"/>
      <c r="U68" s="2"/>
      <c r="V68" s="94"/>
      <c r="W68" s="94"/>
      <c r="X68" s="94"/>
      <c r="Y68" s="2"/>
      <c r="Z68" s="94"/>
      <c r="AA68" s="94"/>
      <c r="AB68" s="94"/>
      <c r="AC68" s="2"/>
      <c r="AD68" s="94"/>
      <c r="AE68" s="94"/>
      <c r="AF68" s="94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4"/>
      <c r="E69" s="94"/>
      <c r="F69" s="94"/>
      <c r="G69" s="94"/>
      <c r="H69" s="94"/>
      <c r="I69" s="94"/>
      <c r="J69" s="94"/>
      <c r="K69" s="94"/>
      <c r="L69" s="94"/>
      <c r="M69" s="2"/>
      <c r="N69" s="94"/>
      <c r="O69" s="94"/>
      <c r="P69" s="94"/>
      <c r="Q69" s="2"/>
      <c r="R69" s="94"/>
      <c r="S69" s="94"/>
      <c r="T69" s="94"/>
      <c r="U69" s="2"/>
      <c r="V69" s="94"/>
      <c r="W69" s="94"/>
      <c r="X69" s="94"/>
      <c r="Y69" s="2"/>
      <c r="Z69" s="94"/>
      <c r="AA69" s="94"/>
      <c r="AB69" s="94"/>
      <c r="AC69" s="2"/>
      <c r="AD69" s="94"/>
      <c r="AE69" s="94"/>
      <c r="AF69" s="94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4"/>
      <c r="E70" s="94"/>
      <c r="F70" s="94"/>
      <c r="G70" s="94"/>
      <c r="H70" s="94"/>
      <c r="I70" s="94"/>
      <c r="J70" s="94"/>
      <c r="K70" s="94"/>
      <c r="L70" s="94"/>
      <c r="M70" s="2"/>
      <c r="N70" s="94"/>
      <c r="O70" s="94"/>
      <c r="P70" s="94"/>
      <c r="Q70" s="2"/>
      <c r="R70" s="94"/>
      <c r="S70" s="94"/>
      <c r="T70" s="94"/>
      <c r="U70" s="2"/>
      <c r="V70" s="94"/>
      <c r="W70" s="94"/>
      <c r="X70" s="94"/>
      <c r="Y70" s="2"/>
      <c r="Z70" s="94"/>
      <c r="AA70" s="94"/>
      <c r="AB70" s="94"/>
      <c r="AC70" s="2"/>
      <c r="AD70" s="94"/>
      <c r="AE70" s="94"/>
      <c r="AF70" s="94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4"/>
      <c r="E71" s="94"/>
      <c r="F71" s="94"/>
      <c r="G71" s="94"/>
      <c r="H71" s="94"/>
      <c r="I71" s="94"/>
      <c r="J71" s="94"/>
      <c r="K71" s="94"/>
      <c r="L71" s="94"/>
      <c r="M71" s="2"/>
      <c r="N71" s="94"/>
      <c r="O71" s="94"/>
      <c r="P71" s="94"/>
      <c r="Q71" s="2"/>
      <c r="R71" s="94"/>
      <c r="S71" s="94"/>
      <c r="T71" s="94"/>
      <c r="U71" s="2"/>
      <c r="V71" s="94"/>
      <c r="W71" s="94"/>
      <c r="X71" s="94"/>
      <c r="Y71" s="2"/>
      <c r="Z71" s="94"/>
      <c r="AA71" s="94"/>
      <c r="AB71" s="94"/>
      <c r="AC71" s="2"/>
      <c r="AD71" s="94"/>
      <c r="AE71" s="94"/>
      <c r="AF71" s="94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4"/>
      <c r="E72" s="94"/>
      <c r="F72" s="94"/>
      <c r="G72" s="94"/>
      <c r="H72" s="94"/>
      <c r="I72" s="94"/>
      <c r="J72" s="94"/>
      <c r="K72" s="94"/>
      <c r="L72" s="94"/>
      <c r="M72" s="2"/>
      <c r="N72" s="94"/>
      <c r="O72" s="94"/>
      <c r="P72" s="94"/>
      <c r="Q72" s="2"/>
      <c r="R72" s="94"/>
      <c r="S72" s="94"/>
      <c r="T72" s="94"/>
      <c r="U72" s="2"/>
      <c r="V72" s="94"/>
      <c r="W72" s="94"/>
      <c r="X72" s="94"/>
      <c r="Y72" s="2"/>
      <c r="Z72" s="94"/>
      <c r="AA72" s="94"/>
      <c r="AB72" s="94"/>
      <c r="AC72" s="2"/>
      <c r="AD72" s="94"/>
      <c r="AE72" s="94"/>
      <c r="AF72" s="94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4"/>
      <c r="E73" s="94"/>
      <c r="F73" s="94"/>
      <c r="G73" s="94"/>
      <c r="H73" s="94"/>
      <c r="I73" s="94"/>
      <c r="J73" s="94"/>
      <c r="K73" s="94"/>
      <c r="L73" s="94"/>
      <c r="M73" s="2"/>
      <c r="N73" s="94"/>
      <c r="O73" s="94"/>
      <c r="P73" s="94"/>
      <c r="Q73" s="2"/>
      <c r="R73" s="94"/>
      <c r="S73" s="94"/>
      <c r="T73" s="94"/>
      <c r="U73" s="2"/>
      <c r="V73" s="94"/>
      <c r="W73" s="94"/>
      <c r="X73" s="94"/>
      <c r="Y73" s="2"/>
      <c r="Z73" s="94"/>
      <c r="AA73" s="94"/>
      <c r="AB73" s="94"/>
      <c r="AC73" s="2"/>
      <c r="AD73" s="94"/>
      <c r="AE73" s="94"/>
      <c r="AF73" s="94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4"/>
      <c r="E74" s="94"/>
      <c r="F74" s="94"/>
      <c r="G74" s="94"/>
      <c r="H74" s="94"/>
      <c r="I74" s="94"/>
      <c r="J74" s="94"/>
      <c r="K74" s="94"/>
      <c r="L74" s="94"/>
      <c r="M74" s="2"/>
      <c r="N74" s="94"/>
      <c r="O74" s="94"/>
      <c r="P74" s="94"/>
      <c r="Q74" s="2"/>
      <c r="R74" s="94"/>
      <c r="S74" s="94"/>
      <c r="T74" s="94"/>
      <c r="U74" s="2"/>
      <c r="V74" s="94"/>
      <c r="W74" s="94"/>
      <c r="X74" s="94"/>
      <c r="Y74" s="2"/>
      <c r="Z74" s="94"/>
      <c r="AA74" s="94"/>
      <c r="AB74" s="94"/>
      <c r="AC74" s="2"/>
      <c r="AD74" s="94"/>
      <c r="AE74" s="94"/>
      <c r="AF74" s="94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4"/>
      <c r="E75" s="94"/>
      <c r="F75" s="94"/>
      <c r="G75" s="94"/>
      <c r="H75" s="94"/>
      <c r="I75" s="94"/>
      <c r="J75" s="94"/>
      <c r="K75" s="94"/>
      <c r="L75" s="94"/>
      <c r="M75" s="2"/>
      <c r="N75" s="94"/>
      <c r="O75" s="94"/>
      <c r="P75" s="94"/>
      <c r="Q75" s="2"/>
      <c r="R75" s="94"/>
      <c r="S75" s="94"/>
      <c r="T75" s="94"/>
      <c r="U75" s="2"/>
      <c r="V75" s="94"/>
      <c r="W75" s="94"/>
      <c r="X75" s="94"/>
      <c r="Y75" s="2"/>
      <c r="Z75" s="94"/>
      <c r="AA75" s="94"/>
      <c r="AB75" s="94"/>
      <c r="AC75" s="2"/>
      <c r="AD75" s="94"/>
      <c r="AE75" s="94"/>
      <c r="AF75" s="94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4"/>
      <c r="E76" s="94"/>
      <c r="F76" s="94"/>
      <c r="G76" s="94"/>
      <c r="H76" s="94"/>
      <c r="I76" s="94"/>
      <c r="J76" s="94"/>
      <c r="K76" s="94"/>
      <c r="L76" s="94"/>
      <c r="M76" s="2"/>
      <c r="N76" s="94"/>
      <c r="O76" s="94"/>
      <c r="P76" s="94"/>
      <c r="Q76" s="2"/>
      <c r="R76" s="94"/>
      <c r="S76" s="94"/>
      <c r="T76" s="94"/>
      <c r="U76" s="2"/>
      <c r="V76" s="94"/>
      <c r="W76" s="94"/>
      <c r="X76" s="94"/>
      <c r="Y76" s="2"/>
      <c r="Z76" s="94"/>
      <c r="AA76" s="94"/>
      <c r="AB76" s="94"/>
      <c r="AC76" s="2"/>
      <c r="AD76" s="94"/>
      <c r="AE76" s="94"/>
      <c r="AF76" s="94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4"/>
      <c r="E77" s="94"/>
      <c r="F77" s="94"/>
      <c r="G77" s="94"/>
      <c r="H77" s="94"/>
      <c r="I77" s="94"/>
      <c r="J77" s="94"/>
      <c r="K77" s="94"/>
      <c r="L77" s="94"/>
      <c r="M77" s="2"/>
      <c r="N77" s="94"/>
      <c r="O77" s="94"/>
      <c r="P77" s="94"/>
      <c r="Q77" s="2"/>
      <c r="R77" s="94"/>
      <c r="S77" s="94"/>
      <c r="T77" s="94"/>
      <c r="U77" s="2"/>
      <c r="V77" s="94"/>
      <c r="W77" s="94"/>
      <c r="X77" s="94"/>
      <c r="Y77" s="2"/>
      <c r="Z77" s="94"/>
      <c r="AA77" s="94"/>
      <c r="AB77" s="94"/>
      <c r="AC77" s="2"/>
      <c r="AD77" s="94"/>
      <c r="AE77" s="94"/>
      <c r="AF77" s="94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4"/>
      <c r="E78" s="94"/>
      <c r="F78" s="94"/>
      <c r="G78" s="94"/>
      <c r="H78" s="94"/>
      <c r="I78" s="94"/>
      <c r="J78" s="94"/>
      <c r="K78" s="94"/>
      <c r="L78" s="94"/>
      <c r="M78" s="2"/>
      <c r="N78" s="94"/>
      <c r="O78" s="94"/>
      <c r="P78" s="94"/>
      <c r="Q78" s="2"/>
      <c r="R78" s="94"/>
      <c r="S78" s="94"/>
      <c r="T78" s="94"/>
      <c r="U78" s="2"/>
      <c r="V78" s="94"/>
      <c r="W78" s="94"/>
      <c r="X78" s="94"/>
      <c r="Y78" s="2"/>
      <c r="Z78" s="94"/>
      <c r="AA78" s="94"/>
      <c r="AB78" s="94"/>
      <c r="AC78" s="2"/>
      <c r="AD78" s="94"/>
      <c r="AE78" s="94"/>
      <c r="AF78" s="94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4"/>
      <c r="E79" s="94"/>
      <c r="F79" s="94"/>
      <c r="G79" s="94"/>
      <c r="H79" s="94"/>
      <c r="I79" s="94"/>
      <c r="J79" s="94"/>
      <c r="K79" s="94"/>
      <c r="L79" s="94"/>
      <c r="M79" s="2"/>
      <c r="N79" s="94"/>
      <c r="O79" s="94"/>
      <c r="P79" s="94"/>
      <c r="Q79" s="2"/>
      <c r="R79" s="94"/>
      <c r="S79" s="94"/>
      <c r="T79" s="94"/>
      <c r="U79" s="2"/>
      <c r="V79" s="94"/>
      <c r="W79" s="94"/>
      <c r="X79" s="94"/>
      <c r="Y79" s="2"/>
      <c r="Z79" s="94"/>
      <c r="AA79" s="94"/>
      <c r="AB79" s="94"/>
      <c r="AC79" s="2"/>
      <c r="AD79" s="94"/>
      <c r="AE79" s="94"/>
      <c r="AF79" s="94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4"/>
      <c r="E80" s="94"/>
      <c r="F80" s="94"/>
      <c r="G80" s="94"/>
      <c r="H80" s="94"/>
      <c r="I80" s="94"/>
      <c r="J80" s="94"/>
      <c r="K80" s="94"/>
      <c r="L80" s="94"/>
      <c r="M80" s="2"/>
      <c r="N80" s="94"/>
      <c r="O80" s="94"/>
      <c r="P80" s="94"/>
      <c r="Q80" s="2"/>
      <c r="R80" s="94"/>
      <c r="S80" s="94"/>
      <c r="T80" s="94"/>
      <c r="U80" s="2"/>
      <c r="V80" s="94"/>
      <c r="W80" s="94"/>
      <c r="X80" s="94"/>
      <c r="Y80" s="2"/>
      <c r="Z80" s="94"/>
      <c r="AA80" s="94"/>
      <c r="AB80" s="94"/>
      <c r="AC80" s="2"/>
      <c r="AD80" s="94"/>
      <c r="AE80" s="94"/>
      <c r="AF80" s="94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4"/>
      <c r="E81" s="94"/>
      <c r="F81" s="94"/>
      <c r="G81" s="94"/>
      <c r="H81" s="94"/>
      <c r="I81" s="94"/>
      <c r="J81" s="94"/>
      <c r="K81" s="94"/>
      <c r="L81" s="94"/>
      <c r="M81" s="2"/>
      <c r="N81" s="94"/>
      <c r="O81" s="94"/>
      <c r="P81" s="94"/>
      <c r="Q81" s="2"/>
      <c r="R81" s="94"/>
      <c r="S81" s="94"/>
      <c r="T81" s="94"/>
      <c r="U81" s="2"/>
      <c r="V81" s="94"/>
      <c r="W81" s="94"/>
      <c r="X81" s="94"/>
      <c r="Y81" s="2"/>
      <c r="Z81" s="94"/>
      <c r="AA81" s="94"/>
      <c r="AB81" s="94"/>
      <c r="AC81" s="2"/>
      <c r="AD81" s="94"/>
      <c r="AE81" s="94"/>
      <c r="AF81" s="94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8">
    <mergeCell ref="Z4:AC4"/>
    <mergeCell ref="AD4:AG4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2011-05-17T09:07:02Z</cp:lastPrinted>
  <dcterms:created xsi:type="dcterms:W3CDTF">2011-05-12T06:14:54Z</dcterms:created>
  <dcterms:modified xsi:type="dcterms:W3CDTF">2011-05-17T09:17:32Z</dcterms:modified>
  <cp:category/>
  <cp:version/>
  <cp:contentType/>
  <cp:contentStatus/>
</cp:coreProperties>
</file>