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7170" tabRatio="809" activeTab="0"/>
  </bookViews>
  <sheets>
    <sheet name="SUMMARY" sheetId="1" r:id="rId1"/>
    <sheet name="MIG" sheetId="2" r:id="rId2"/>
    <sheet name="FMG" sheetId="3" r:id="rId3"/>
    <sheet name="NDPG CAPITAL" sheetId="4" r:id="rId4"/>
    <sheet name="NDPG TECHNICAL" sheetId="5" r:id="rId5"/>
    <sheet name="MSIG" sheetId="6" r:id="rId6"/>
    <sheet name="PTIS" sheetId="7" r:id="rId7"/>
    <sheet name="RTIG" sheetId="8" r:id="rId8"/>
    <sheet name="INEP MUNICIPAL" sheetId="9" r:id="rId9"/>
    <sheet name="INEP ESKOM" sheetId="10" r:id="rId10"/>
    <sheet name="BIG" sheetId="11" r:id="rId11"/>
    <sheet name="WSOS 6" sheetId="12" r:id="rId12"/>
    <sheet name="WSOS 7" sheetId="13" r:id="rId13"/>
    <sheet name="MDRG" sheetId="14" r:id="rId14"/>
    <sheet name="2010 FIFA DEVELOPMENT" sheetId="15" r:id="rId15"/>
    <sheet name="2010 FIFA OPERATING" sheetId="16" r:id="rId16"/>
    <sheet name="EPWP" sheetId="17" r:id="rId17"/>
    <sheet name="EDSM(Municipal)" sheetId="18" r:id="rId18"/>
    <sheet name="EDSM(Eskom)" sheetId="19" r:id="rId19"/>
    <sheet name="RHI" sheetId="20" r:id="rId20"/>
  </sheets>
  <definedNames>
    <definedName name="_xlnm.Print_Area" localSheetId="14">'2010 FIFA DEVELOPMENT'!$A$1:$X$30</definedName>
    <definedName name="_xlnm.Print_Area" localSheetId="15">'2010 FIFA OPERATING'!$A$1:$X$30</definedName>
    <definedName name="_xlnm.Print_Area" localSheetId="10">'BIG'!$A$1:$X$30</definedName>
    <definedName name="_xlnm.Print_Area" localSheetId="18">'EDSM(Eskom)'!$A$1:$X$30</definedName>
    <definedName name="_xlnm.Print_Area" localSheetId="17">'EDSM(Municipal)'!$A$1:$X$30</definedName>
    <definedName name="_xlnm.Print_Area" localSheetId="16">'EPWP'!$A$1:$X$30</definedName>
    <definedName name="_xlnm.Print_Area" localSheetId="2">'FMG'!$A$1:$X$30</definedName>
    <definedName name="_xlnm.Print_Area" localSheetId="9">'INEP ESKOM'!$A$1:$X$30</definedName>
    <definedName name="_xlnm.Print_Area" localSheetId="8">'INEP MUNICIPAL'!$A$1:$X$30</definedName>
    <definedName name="_xlnm.Print_Area" localSheetId="13">'MDRG'!$A$1:$X$30</definedName>
    <definedName name="_xlnm.Print_Area" localSheetId="1">'MIG'!$A$1:$X$30</definedName>
    <definedName name="_xlnm.Print_Area" localSheetId="5">'MSIG'!$A$1:$X$30</definedName>
    <definedName name="_xlnm.Print_Area" localSheetId="3">'NDPG CAPITAL'!$A$1:$X$30</definedName>
    <definedName name="_xlnm.Print_Area" localSheetId="4">'NDPG TECHNICAL'!$A$1:$X$30</definedName>
    <definedName name="_xlnm.Print_Area" localSheetId="6">'PTIS'!$A$1:$X$30</definedName>
    <definedName name="_xlnm.Print_Area" localSheetId="19">'RHI'!$A$1:$X$30</definedName>
    <definedName name="_xlnm.Print_Area" localSheetId="7">'RTIG'!$A$1:$X$30</definedName>
    <definedName name="_xlnm.Print_Area" localSheetId="0">'SUMMARY'!$A$1:$X$29</definedName>
    <definedName name="_xlnm.Print_Area" localSheetId="11">'WSOS 6'!$A$1:$X$30</definedName>
    <definedName name="_xlnm.Print_Area" localSheetId="12">'WSOS 7'!$A$1:$X$30</definedName>
  </definedNames>
  <calcPr fullCalcOnLoad="1"/>
</workbook>
</file>

<file path=xl/sharedStrings.xml><?xml version="1.0" encoding="utf-8"?>
<sst xmlns="http://schemas.openxmlformats.org/spreadsheetml/2006/main" count="1123" uniqueCount="79">
  <si>
    <t>Year to date</t>
  </si>
  <si>
    <t>First Quarter</t>
  </si>
  <si>
    <t>Second Quarter</t>
  </si>
  <si>
    <t>Third Quarter</t>
  </si>
  <si>
    <t>Fourth Quarter</t>
  </si>
  <si>
    <t>Year to date expenditure</t>
  </si>
  <si>
    <t>National departments and their conditional grants</t>
  </si>
  <si>
    <t>Adjustment  (Mid year)</t>
  </si>
  <si>
    <t xml:space="preserve">Other adjustments  </t>
  </si>
  <si>
    <t>Approved 
payment schedule</t>
  </si>
  <si>
    <t>Transferred  to municipalities for direct grants and/or expenditure by the national departments for indirect grants</t>
  </si>
  <si>
    <t xml:space="preserve">Actual expenditure to date as reported by national department </t>
  </si>
  <si>
    <t>Actual expenditure to date by municipalities</t>
  </si>
  <si>
    <t xml:space="preserve">Exp as % of Allocation as reported by national department </t>
  </si>
  <si>
    <t>Exp as % of Allocation as reported by municipalities</t>
  </si>
  <si>
    <t>R Thousand</t>
  </si>
  <si>
    <t>Eastern Cape</t>
  </si>
  <si>
    <t>Free State</t>
  </si>
  <si>
    <t>Gauteng</t>
  </si>
  <si>
    <t>KwaZulu Natal</t>
  </si>
  <si>
    <t>Limpopo</t>
  </si>
  <si>
    <t>Mpumalanga</t>
  </si>
  <si>
    <t>Northern Cape</t>
  </si>
  <si>
    <t>North West</t>
  </si>
  <si>
    <t>Western Cape</t>
  </si>
  <si>
    <t>Total</t>
  </si>
  <si>
    <t>Municipal Infrastructure Grant</t>
  </si>
  <si>
    <t>Sources: DoRA Monthly reports by the national transferring officer and Municipal sign-offs and electronic verification.</t>
  </si>
  <si>
    <t>In future provincial Treasuries will be required to provide the National Treasury with a payment schedule</t>
  </si>
  <si>
    <t>Finannce Management Grant</t>
  </si>
  <si>
    <t>Neighbourhood Development Partnership Programme: Capital</t>
  </si>
  <si>
    <t>Municipal Systems Improvement Grant</t>
  </si>
  <si>
    <t>Public Transport Infrastructure and Systems Grant</t>
  </si>
  <si>
    <t>Rural Transport Infrastructure Grant</t>
  </si>
  <si>
    <t>Intergrated National Electrification Programme: Municipal</t>
  </si>
  <si>
    <t>Intergrated National Electrification Programme: Eskom</t>
  </si>
  <si>
    <t>Regional Bulk Infrastructure Grant</t>
  </si>
  <si>
    <t>Water Services Operating and Subsidy Grant: Direct</t>
  </si>
  <si>
    <t>Water Services Operating and Subsidy Grant: Indirect</t>
  </si>
  <si>
    <t>Municipal Drought Relief Grant</t>
  </si>
  <si>
    <t>2010 FIFA Stadiums Development Partnership Grant</t>
  </si>
  <si>
    <t>TOTAL GRANTS PER PROGRAMME</t>
  </si>
  <si>
    <t>2010 FIFA World Cup Host City Operating Grant</t>
  </si>
  <si>
    <t>Expanded Public Works Ptogramme Incentive Grant(Municipal)</t>
  </si>
  <si>
    <t>Electricity Demand Side Management (Municipal)</t>
  </si>
  <si>
    <t>Electricity Demand Side Management (Eskom) Grant</t>
  </si>
  <si>
    <t>Unallocated</t>
  </si>
  <si>
    <t>SUMMARY</t>
  </si>
  <si>
    <t>Division of Revenue Act, No. 1 of 2010</t>
  </si>
  <si>
    <t>Total available                                           2010/11</t>
  </si>
  <si>
    <r>
      <t>Actual expenditure as reported by national department by 30 September 2010</t>
    </r>
    <r>
      <rPr>
        <b/>
        <vertAlign val="superscript"/>
        <sz val="8"/>
        <rFont val="Arial"/>
        <family val="2"/>
      </rPr>
      <t>3</t>
    </r>
  </si>
  <si>
    <r>
      <t>Actual expenditure by municipalities as of 30 September 2010</t>
    </r>
    <r>
      <rPr>
        <b/>
        <vertAlign val="superscript"/>
        <sz val="8"/>
        <rFont val="Arial"/>
        <family val="2"/>
      </rPr>
      <t>3</t>
    </r>
  </si>
  <si>
    <t>1.</t>
  </si>
  <si>
    <t>Unallocated funds are for Regional Bulk Infrastructure</t>
  </si>
  <si>
    <t>2.</t>
  </si>
  <si>
    <t>Spending of these grants is done at National department level and therefore no reporting is required from municipalities.</t>
  </si>
  <si>
    <t>3.</t>
  </si>
  <si>
    <t>4.</t>
  </si>
  <si>
    <t>All the figures are unaudited.</t>
  </si>
  <si>
    <t>5.</t>
  </si>
  <si>
    <t>in the same format as the provincial payment schedule that correspond with the amount in Budget Statement 1 and 2.</t>
  </si>
  <si>
    <t>7.    Schedule 8 grants specify incentives to municipalities to meet targets with regards to priority government programmes.</t>
  </si>
  <si>
    <t>6.     Schedule 4 grants specify allocations to municipalities that supplement funding of programmes or functions funded from municipal budgets.</t>
  </si>
  <si>
    <t>6.     Schedule 4 grants specify allocations to municipalities that supplement funding of programmes or functions from municipal budgets.</t>
  </si>
  <si>
    <t>6.     Schedule 4 grants specify allocations to municipalities that supplement funding of programmes or functions from municpal budgets.</t>
  </si>
  <si>
    <r>
      <t>Actual expenditure as reported by national department by 31 December 2010</t>
    </r>
    <r>
      <rPr>
        <b/>
        <vertAlign val="superscript"/>
        <sz val="8"/>
        <rFont val="Arial"/>
        <family val="2"/>
      </rPr>
      <t>3</t>
    </r>
  </si>
  <si>
    <r>
      <t>Actual expenditure by municipalities as of 31 December 2010</t>
    </r>
    <r>
      <rPr>
        <b/>
        <vertAlign val="superscript"/>
        <sz val="8"/>
        <rFont val="Arial"/>
        <family val="2"/>
      </rPr>
      <t>3</t>
    </r>
  </si>
  <si>
    <r>
      <t>Actual expenditure as reported by national department by 31 March 2011</t>
    </r>
    <r>
      <rPr>
        <b/>
        <vertAlign val="superscript"/>
        <sz val="8"/>
        <rFont val="Arial"/>
        <family val="2"/>
      </rPr>
      <t>3</t>
    </r>
  </si>
  <si>
    <r>
      <t>Actual expenditure by municipalities as of 31 March 2011</t>
    </r>
    <r>
      <rPr>
        <b/>
        <vertAlign val="superscript"/>
        <sz val="8"/>
        <rFont val="Arial"/>
        <family val="2"/>
      </rPr>
      <t>3</t>
    </r>
  </si>
  <si>
    <r>
      <t>Actual expenditure as reported by national department by 30 June 2011</t>
    </r>
    <r>
      <rPr>
        <b/>
        <vertAlign val="superscript"/>
        <sz val="8"/>
        <rFont val="Arial"/>
        <family val="2"/>
      </rPr>
      <t>3</t>
    </r>
  </si>
  <si>
    <r>
      <t>Actual expenditure by municipalities as of 30 June 2011</t>
    </r>
    <r>
      <rPr>
        <b/>
        <vertAlign val="superscript"/>
        <sz val="8"/>
        <rFont val="Arial"/>
        <family val="2"/>
      </rPr>
      <t>3</t>
    </r>
  </si>
  <si>
    <t>Rural Household Infrastructure Grant</t>
  </si>
  <si>
    <t>Total available includes indirect grants</t>
  </si>
  <si>
    <t>Neighbourhood Development Partnership Programme: Technical</t>
  </si>
  <si>
    <t>3rd QUARTER ENDED 31 MARCH 2011</t>
  </si>
  <si>
    <t>% changes from 2nd Q to 3rd Q</t>
  </si>
  <si>
    <t>% changes for the 3rd Quarter</t>
  </si>
  <si>
    <t>Actual expenditure as reported by national department by 31 March 20113</t>
  </si>
  <si>
    <t>Actual expenditure by municipalities as of 31 March 20113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</si>
</sst>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_);_(* \(#,##0\);_(* &quot;-&quot;?_);_(@_)"/>
    <numFmt numFmtId="165" formatCode="_(* #,##0_);_(* \(#,##0\);_(* &quot;- &quot;?_);_(@_)"/>
    <numFmt numFmtId="166" formatCode="#\ ###\ ###,"/>
    <numFmt numFmtId="167" formatCode="0.0%"/>
    <numFmt numFmtId="168" formatCode="_ * #,##0.0_ ;_ * \-#,##0.0_ ;_ * &quot;-&quot;??_ ;_ @_ "/>
  </numFmts>
  <fonts count="4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/>
      <right/>
      <top/>
      <bottom style="thin"/>
    </border>
    <border>
      <left/>
      <right style="double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double"/>
      <top/>
      <bottom/>
    </border>
    <border>
      <left style="double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 style="thin"/>
      <top style="thin"/>
      <bottom/>
    </border>
    <border>
      <left style="thin"/>
      <right style="hair"/>
      <top style="thin"/>
      <bottom/>
    </border>
    <border>
      <left style="hair"/>
      <right/>
      <top/>
      <bottom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64" fontId="2" fillId="0" borderId="0" xfId="0" applyNumberFormat="1" applyFont="1" applyAlignment="1" applyProtection="1">
      <alignment wrapText="1"/>
      <protection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/>
      <protection/>
    </xf>
    <xf numFmtId="1" fontId="3" fillId="0" borderId="10" xfId="0" applyNumberFormat="1" applyFont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inden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Continuous"/>
      <protection/>
    </xf>
    <xf numFmtId="0" fontId="3" fillId="0" borderId="14" xfId="0" applyFont="1" applyBorder="1" applyAlignment="1" applyProtection="1">
      <alignment horizontal="centerContinuous"/>
      <protection/>
    </xf>
    <xf numFmtId="0" fontId="3" fillId="0" borderId="15" xfId="0" applyFont="1" applyBorder="1" applyAlignment="1" applyProtection="1">
      <alignment horizontal="centerContinuous"/>
      <protection/>
    </xf>
    <xf numFmtId="0" fontId="3" fillId="0" borderId="16" xfId="0" applyFont="1" applyFill="1" applyBorder="1" applyAlignment="1" applyProtection="1">
      <alignment horizontal="centerContinuous"/>
      <protection/>
    </xf>
    <xf numFmtId="1" fontId="2" fillId="0" borderId="17" xfId="0" applyNumberFormat="1" applyFont="1" applyFill="1" applyBorder="1" applyAlignment="1" applyProtection="1">
      <alignment horizontal="center" vertical="top" wrapText="1"/>
      <protection/>
    </xf>
    <xf numFmtId="165" fontId="3" fillId="0" borderId="18" xfId="0" applyNumberFormat="1" applyFont="1" applyFill="1" applyBorder="1" applyAlignment="1" applyProtection="1">
      <alignment horizontal="left" vertical="top" wrapText="1"/>
      <protection/>
    </xf>
    <xf numFmtId="165" fontId="3" fillId="0" borderId="18" xfId="0" applyNumberFormat="1" applyFont="1" applyFill="1" applyBorder="1" applyAlignment="1" applyProtection="1">
      <alignment horizontal="center" vertical="top" wrapText="1"/>
      <protection/>
    </xf>
    <xf numFmtId="49" fontId="3" fillId="0" borderId="19" xfId="0" applyNumberFormat="1" applyFont="1" applyFill="1" applyBorder="1" applyAlignment="1" applyProtection="1">
      <alignment horizontal="center" vertical="top" wrapText="1"/>
      <protection/>
    </xf>
    <xf numFmtId="165" fontId="3" fillId="0" borderId="20" xfId="0" applyNumberFormat="1" applyFont="1" applyFill="1" applyBorder="1" applyAlignment="1" applyProtection="1">
      <alignment horizontal="center" vertical="top" wrapText="1"/>
      <protection/>
    </xf>
    <xf numFmtId="49" fontId="3" fillId="0" borderId="16" xfId="0" applyNumberFormat="1" applyFont="1" applyFill="1" applyBorder="1" applyAlignment="1" applyProtection="1">
      <alignment horizontal="center" vertical="top" wrapText="1"/>
      <protection/>
    </xf>
    <xf numFmtId="165" fontId="2" fillId="0" borderId="21" xfId="0" applyNumberFormat="1" applyFont="1" applyFill="1" applyBorder="1" applyAlignment="1" applyProtection="1">
      <alignment horizontal="center" vertical="top" wrapText="1"/>
      <protection/>
    </xf>
    <xf numFmtId="165" fontId="3" fillId="0" borderId="21" xfId="0" applyNumberFormat="1" applyFont="1" applyFill="1" applyBorder="1" applyAlignment="1" applyProtection="1" quotePrefix="1">
      <alignment horizontal="center" vertical="top" wrapText="1"/>
      <protection/>
    </xf>
    <xf numFmtId="165" fontId="2" fillId="0" borderId="20" xfId="0" applyNumberFormat="1" applyFont="1" applyFill="1" applyBorder="1" applyAlignment="1" applyProtection="1">
      <alignment horizontal="center" vertical="top" wrapText="1"/>
      <protection/>
    </xf>
    <xf numFmtId="165" fontId="2" fillId="0" borderId="16" xfId="0" applyNumberFormat="1" applyFont="1" applyFill="1" applyBorder="1" applyAlignment="1" applyProtection="1">
      <alignment horizontal="center" vertical="top" wrapText="1"/>
      <protection/>
    </xf>
    <xf numFmtId="165" fontId="3" fillId="0" borderId="22" xfId="0" applyNumberFormat="1" applyFont="1" applyFill="1" applyBorder="1" applyAlignment="1" applyProtection="1">
      <alignment horizontal="left" vertical="top" wrapText="1"/>
      <protection/>
    </xf>
    <xf numFmtId="165" fontId="3" fillId="0" borderId="22" xfId="0" applyNumberFormat="1" applyFont="1" applyFill="1" applyBorder="1" applyAlignment="1" applyProtection="1">
      <alignment horizontal="center" vertical="top" wrapText="1"/>
      <protection/>
    </xf>
    <xf numFmtId="164" fontId="3" fillId="0" borderId="22" xfId="0" applyNumberFormat="1" applyFont="1" applyBorder="1" applyAlignment="1" applyProtection="1">
      <alignment horizontal="centerContinuous" vertical="justify"/>
      <protection/>
    </xf>
    <xf numFmtId="165" fontId="3" fillId="0" borderId="23" xfId="0" applyNumberFormat="1" applyFont="1" applyFill="1" applyBorder="1" applyAlignment="1" applyProtection="1">
      <alignment horizontal="center" vertical="top" wrapText="1"/>
      <protection/>
    </xf>
    <xf numFmtId="165" fontId="3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6" fontId="4" fillId="0" borderId="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6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" fillId="0" borderId="27" xfId="0" applyFont="1" applyBorder="1" applyAlignment="1">
      <alignment/>
    </xf>
    <xf numFmtId="1" fontId="3" fillId="0" borderId="28" xfId="0" applyNumberFormat="1" applyFont="1" applyBorder="1" applyAlignment="1" applyProtection="1">
      <alignment horizontal="centerContinuous" vertical="top" wrapText="1"/>
      <protection/>
    </xf>
    <xf numFmtId="0" fontId="3" fillId="0" borderId="29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 horizontal="centerContinuous" vertical="top" wrapText="1"/>
      <protection/>
    </xf>
    <xf numFmtId="0" fontId="2" fillId="0" borderId="30" xfId="0" applyFont="1" applyFill="1" applyBorder="1" applyAlignment="1" applyProtection="1">
      <alignment horizontal="centerContinuous" vertical="top" wrapText="1"/>
      <protection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166" fontId="3" fillId="0" borderId="13" xfId="0" applyNumberFormat="1" applyFont="1" applyFill="1" applyBorder="1" applyAlignment="1" applyProtection="1">
      <alignment horizontal="right"/>
      <protection/>
    </xf>
    <xf numFmtId="0" fontId="0" fillId="0" borderId="18" xfId="0" applyBorder="1" applyAlignment="1">
      <alignment/>
    </xf>
    <xf numFmtId="0" fontId="6" fillId="0" borderId="22" xfId="0" applyFont="1" applyBorder="1" applyAlignment="1">
      <alignment/>
    </xf>
    <xf numFmtId="166" fontId="2" fillId="0" borderId="21" xfId="0" applyNumberFormat="1" applyFont="1" applyFill="1" applyBorder="1" applyAlignment="1" applyProtection="1">
      <alignment horizontal="right"/>
      <protection/>
    </xf>
    <xf numFmtId="0" fontId="0" fillId="0" borderId="19" xfId="0" applyBorder="1" applyAlignment="1">
      <alignment/>
    </xf>
    <xf numFmtId="0" fontId="0" fillId="0" borderId="31" xfId="0" applyBorder="1" applyAlignment="1">
      <alignment/>
    </xf>
    <xf numFmtId="165" fontId="3" fillId="0" borderId="31" xfId="0" applyNumberFormat="1" applyFont="1" applyFill="1" applyBorder="1" applyAlignment="1" applyProtection="1">
      <alignment horizontal="center" vertical="top" wrapText="1"/>
      <protection/>
    </xf>
    <xf numFmtId="165" fontId="3" fillId="0" borderId="32" xfId="0" applyNumberFormat="1" applyFont="1" applyFill="1" applyBorder="1" applyAlignment="1" applyProtection="1">
      <alignment horizontal="center" vertical="top" wrapText="1"/>
      <protection/>
    </xf>
    <xf numFmtId="165" fontId="3" fillId="0" borderId="33" xfId="0" applyNumberFormat="1" applyFont="1" applyFill="1" applyBorder="1" applyAlignment="1" applyProtection="1">
      <alignment horizontal="center" vertical="top" wrapText="1"/>
      <protection/>
    </xf>
    <xf numFmtId="166" fontId="2" fillId="0" borderId="20" xfId="0" applyNumberFormat="1" applyFont="1" applyFill="1" applyBorder="1" applyAlignment="1" applyProtection="1">
      <alignment horizontal="right"/>
      <protection/>
    </xf>
    <xf numFmtId="166" fontId="2" fillId="0" borderId="20" xfId="0" applyNumberFormat="1" applyFont="1" applyFill="1" applyBorder="1" applyAlignment="1" applyProtection="1">
      <alignment horizontal="right"/>
      <protection locked="0"/>
    </xf>
    <xf numFmtId="166" fontId="2" fillId="0" borderId="23" xfId="0" applyNumberFormat="1" applyFont="1" applyFill="1" applyBorder="1" applyAlignment="1" applyProtection="1">
      <alignment horizontal="right"/>
      <protection locked="0"/>
    </xf>
    <xf numFmtId="49" fontId="3" fillId="0" borderId="31" xfId="0" applyNumberFormat="1" applyFont="1" applyFill="1" applyBorder="1" applyAlignment="1" applyProtection="1">
      <alignment horizontal="center" vertical="top" wrapText="1"/>
      <protection/>
    </xf>
    <xf numFmtId="165" fontId="2" fillId="0" borderId="32" xfId="0" applyNumberFormat="1" applyFont="1" applyFill="1" applyBorder="1" applyAlignment="1" applyProtection="1">
      <alignment horizontal="center" vertical="top" wrapText="1"/>
      <protection/>
    </xf>
    <xf numFmtId="166" fontId="2" fillId="0" borderId="32" xfId="0" applyNumberFormat="1" applyFont="1" applyFill="1" applyBorder="1" applyAlignment="1" applyProtection="1">
      <alignment horizontal="right"/>
      <protection/>
    </xf>
    <xf numFmtId="166" fontId="2" fillId="0" borderId="32" xfId="0" applyNumberFormat="1" applyFont="1" applyFill="1" applyBorder="1" applyAlignment="1" applyProtection="1">
      <alignment horizontal="right"/>
      <protection locked="0"/>
    </xf>
    <xf numFmtId="166" fontId="2" fillId="0" borderId="33" xfId="0" applyNumberFormat="1" applyFont="1" applyFill="1" applyBorder="1" applyAlignment="1" applyProtection="1">
      <alignment horizontal="right"/>
      <protection locked="0"/>
    </xf>
    <xf numFmtId="165" fontId="2" fillId="0" borderId="32" xfId="0" applyNumberFormat="1" applyFont="1" applyFill="1" applyBorder="1" applyAlignment="1" applyProtection="1">
      <alignment horizontal="center" vertical="top"/>
      <protection/>
    </xf>
    <xf numFmtId="167" fontId="2" fillId="0" borderId="20" xfId="57" applyNumberFormat="1" applyFont="1" applyFill="1" applyBorder="1" applyAlignment="1" applyProtection="1">
      <alignment horizontal="right"/>
      <protection/>
    </xf>
    <xf numFmtId="0" fontId="3" fillId="0" borderId="13" xfId="0" applyFont="1" applyBorder="1" applyAlignment="1" applyProtection="1">
      <alignment horizontal="left"/>
      <protection/>
    </xf>
    <xf numFmtId="0" fontId="0" fillId="0" borderId="21" xfId="0" applyFont="1" applyBorder="1" applyAlignment="1">
      <alignment/>
    </xf>
    <xf numFmtId="167" fontId="2" fillId="0" borderId="32" xfId="57" applyNumberFormat="1" applyFont="1" applyFill="1" applyBorder="1" applyAlignment="1" applyProtection="1">
      <alignment horizontal="right"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6" fontId="2" fillId="0" borderId="36" xfId="0" applyNumberFormat="1" applyFont="1" applyFill="1" applyBorder="1" applyAlignment="1" applyProtection="1">
      <alignment horizontal="right"/>
      <protection/>
    </xf>
    <xf numFmtId="0" fontId="0" fillId="0" borderId="21" xfId="0" applyFont="1" applyBorder="1" applyAlignment="1">
      <alignment/>
    </xf>
    <xf numFmtId="0" fontId="2" fillId="0" borderId="0" xfId="0" applyFont="1" applyAlignment="1">
      <alignment/>
    </xf>
    <xf numFmtId="166" fontId="3" fillId="0" borderId="14" xfId="0" applyNumberFormat="1" applyFont="1" applyFill="1" applyBorder="1" applyAlignment="1" applyProtection="1">
      <alignment horizontal="right"/>
      <protection/>
    </xf>
    <xf numFmtId="166" fontId="2" fillId="0" borderId="23" xfId="0" applyNumberFormat="1" applyFont="1" applyFill="1" applyBorder="1" applyAlignment="1" applyProtection="1">
      <alignment horizontal="right"/>
      <protection/>
    </xf>
    <xf numFmtId="166" fontId="3" fillId="0" borderId="37" xfId="0" applyNumberFormat="1" applyFont="1" applyFill="1" applyBorder="1" applyAlignment="1" applyProtection="1">
      <alignment horizontal="right"/>
      <protection/>
    </xf>
    <xf numFmtId="167" fontId="3" fillId="0" borderId="13" xfId="57" applyNumberFormat="1" applyFont="1" applyFill="1" applyBorder="1" applyAlignment="1" applyProtection="1">
      <alignment horizontal="right"/>
      <protection/>
    </xf>
    <xf numFmtId="167" fontId="3" fillId="0" borderId="37" xfId="57" applyNumberFormat="1" applyFont="1" applyFill="1" applyBorder="1" applyAlignment="1" applyProtection="1">
      <alignment horizontal="right"/>
      <protection/>
    </xf>
    <xf numFmtId="167" fontId="3" fillId="0" borderId="37" xfId="0" applyNumberFormat="1" applyFont="1" applyFill="1" applyBorder="1" applyAlignment="1" applyProtection="1">
      <alignment horizontal="right"/>
      <protection/>
    </xf>
    <xf numFmtId="167" fontId="2" fillId="0" borderId="33" xfId="57" applyNumberFormat="1" applyFont="1" applyFill="1" applyBorder="1" applyAlignment="1" applyProtection="1">
      <alignment horizontal="right"/>
      <protection/>
    </xf>
    <xf numFmtId="167" fontId="2" fillId="0" borderId="20" xfId="0" applyNumberFormat="1" applyFont="1" applyFill="1" applyBorder="1" applyAlignment="1" applyProtection="1">
      <alignment horizontal="right"/>
      <protection/>
    </xf>
    <xf numFmtId="167" fontId="3" fillId="0" borderId="13" xfId="0" applyNumberFormat="1" applyFont="1" applyFill="1" applyBorder="1" applyAlignment="1" applyProtection="1">
      <alignment horizontal="right"/>
      <protection/>
    </xf>
    <xf numFmtId="166" fontId="3" fillId="0" borderId="38" xfId="0" applyNumberFormat="1" applyFont="1" applyFill="1" applyBorder="1" applyAlignment="1" applyProtection="1">
      <alignment horizontal="right"/>
      <protection/>
    </xf>
    <xf numFmtId="167" fontId="2" fillId="0" borderId="32" xfId="0" applyNumberFormat="1" applyFont="1" applyFill="1" applyBorder="1" applyAlignment="1" applyProtection="1">
      <alignment horizontal="right"/>
      <protection/>
    </xf>
    <xf numFmtId="166" fontId="2" fillId="0" borderId="33" xfId="0" applyNumberFormat="1" applyFont="1" applyFill="1" applyBorder="1" applyAlignment="1" applyProtection="1">
      <alignment horizontal="right"/>
      <protection/>
    </xf>
    <xf numFmtId="168" fontId="2" fillId="0" borderId="20" xfId="42" applyNumberFormat="1" applyFont="1" applyFill="1" applyBorder="1" applyAlignment="1" applyProtection="1">
      <alignment horizontal="right"/>
      <protection/>
    </xf>
    <xf numFmtId="168" fontId="2" fillId="0" borderId="32" xfId="42" applyNumberFormat="1" applyFont="1" applyFill="1" applyBorder="1" applyAlignment="1" applyProtection="1">
      <alignment horizontal="right"/>
      <protection/>
    </xf>
    <xf numFmtId="168" fontId="2" fillId="0" borderId="33" xfId="42" applyNumberFormat="1" applyFont="1" applyFill="1" applyBorder="1" applyAlignment="1" applyProtection="1">
      <alignment horizontal="right"/>
      <protection/>
    </xf>
    <xf numFmtId="16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5" width="13.140625" style="0" customWidth="1"/>
    <col min="16" max="17" width="13.140625" style="0" hidden="1" customWidth="1"/>
    <col min="18" max="21" width="13.140625" style="0" customWidth="1"/>
    <col min="22" max="22" width="16.28125" style="0" customWidth="1"/>
    <col min="23" max="23" width="13.00390625" style="0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74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41</v>
      </c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47</v>
      </c>
      <c r="D3" s="8"/>
      <c r="E3" s="8"/>
      <c r="F3" s="8"/>
      <c r="G3" s="8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75</v>
      </c>
      <c r="U3" s="14"/>
      <c r="V3" s="67" t="s">
        <v>76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6</v>
      </c>
      <c r="D4" s="18" t="s">
        <v>48</v>
      </c>
      <c r="E4" s="18" t="s">
        <v>7</v>
      </c>
      <c r="F4" s="18" t="s">
        <v>8</v>
      </c>
      <c r="G4" s="18" t="s">
        <v>49</v>
      </c>
      <c r="H4" s="19" t="s">
        <v>9</v>
      </c>
      <c r="I4" s="60" t="s">
        <v>10</v>
      </c>
      <c r="J4" s="19" t="s">
        <v>50</v>
      </c>
      <c r="K4" s="60" t="s">
        <v>51</v>
      </c>
      <c r="L4" s="19" t="s">
        <v>65</v>
      </c>
      <c r="M4" s="60" t="s">
        <v>66</v>
      </c>
      <c r="N4" s="19" t="s">
        <v>67</v>
      </c>
      <c r="O4" s="60" t="s">
        <v>68</v>
      </c>
      <c r="P4" s="19" t="s">
        <v>69</v>
      </c>
      <c r="Q4" s="60" t="s">
        <v>70</v>
      </c>
      <c r="R4" s="19" t="s">
        <v>11</v>
      </c>
      <c r="S4" s="60" t="s">
        <v>12</v>
      </c>
      <c r="T4" s="20" t="s">
        <v>77</v>
      </c>
      <c r="U4" s="54" t="s">
        <v>78</v>
      </c>
      <c r="V4" s="20" t="s">
        <v>13</v>
      </c>
      <c r="W4" s="54" t="s">
        <v>14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15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30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49"/>
      <c r="H7" s="71"/>
      <c r="I7" s="70"/>
      <c r="J7" s="71"/>
      <c r="K7" s="70"/>
      <c r="L7" s="52"/>
      <c r="M7" s="53"/>
      <c r="N7" s="52"/>
      <c r="O7" s="53"/>
      <c r="P7" s="52"/>
      <c r="Q7" s="53"/>
      <c r="R7" s="52"/>
      <c r="S7" s="53"/>
      <c r="T7" s="52"/>
      <c r="U7" s="53"/>
      <c r="V7" s="52"/>
      <c r="W7" s="53"/>
      <c r="X7" s="36"/>
    </row>
    <row r="8" spans="2:24" ht="12.75">
      <c r="B8" s="35"/>
      <c r="C8" s="68" t="s">
        <v>16</v>
      </c>
      <c r="D8" s="51">
        <f>MIG!D8+FMG!D8+'NDPG CAPITAL'!D8+'NDPG TECHNICAL'!D8+MSIG!D8+PTIS!D8+RTIG!D8+'INEP MUNICIPAL'!D8+'INEP ESKOM'!D8+BIG!D8+'WSOS 6'!D8+'WSOS 7'!D8+MDRG!D8+'2010 FIFA DEVELOPMENT'!D8+'2010 FIFA OPERATING'!D8+EPWP!D8+'EDSM(Municipal)'!D8+'EDSM(Eskom)'!D8+RHI!D8</f>
        <v>4311144691</v>
      </c>
      <c r="E8" s="51">
        <f>MIG!E8+FMG!E8+'NDPG CAPITAL'!E8+'NDPG TECHNICAL'!E8+MSIG!E8+PTIS!E8+RTIG!E8+'INEP MUNICIPAL'!E8+'INEP ESKOM'!E8+BIG!E8+'WSOS 6'!E8+'WSOS 7'!E8+MDRG!E8+'2010 FIFA DEVELOPMENT'!E8+'2010 FIFA OPERATING'!E8+EPWP!E8+'EDSM(Municipal)'!E8+'EDSM(Eskom)'!E8+RHI!E8</f>
        <v>11665000</v>
      </c>
      <c r="F8" s="51">
        <f>MIG!F8+FMG!F8+'NDPG CAPITAL'!F8+'NDPG TECHNICAL'!F8+MSIG!F8+PTIS!F8+RTIG!F8+'INEP MUNICIPAL'!F8+'INEP ESKOM'!F8+BIG!F8+'WSOS 6'!F8+'WSOS 7'!F8+MDRG!F8+'2010 FIFA DEVELOPMENT'!F8+'2010 FIFA OPERATING'!F8+EPWP!F8+'EDSM(Municipal)'!F8+'EDSM(Eskom)'!F8+RHI!F8</f>
        <v>0</v>
      </c>
      <c r="G8" s="51">
        <f>MIG!G8+FMG!G8+'NDPG CAPITAL'!G8+'NDPG TECHNICAL'!G8+MSIG!G8+PTIS!G8+RTIG!G8+'INEP MUNICIPAL'!G8+'INEP ESKOM'!G8+BIG!G8+'WSOS 6'!G8+'WSOS 7'!G8+MDRG!G8+'2010 FIFA DEVELOPMENT'!G8+'2010 FIFA OPERATING'!G8+EPWP!G8+'EDSM(Municipal)'!G8+'EDSM(Eskom)'!G8+RHI!G8</f>
        <v>4322809691</v>
      </c>
      <c r="H8" s="57">
        <f>MIG!H8+FMG!H8+'NDPG CAPITAL'!H8+'NDPG TECHNICAL'!H8+MSIG!H8+PTIS!H8+RTIG!H8+'INEP MUNICIPAL'!H8+'INEP ESKOM'!H8+BIG!H8+'WSOS 6'!H8+'WSOS 7'!H8+MDRG!H8+'2010 FIFA DEVELOPMENT'!H8+'2010 FIFA OPERATING'!H8+EPWP!H8+'EDSM(Municipal)'!H8+'EDSM(Eskom)'!H8+RHI!H8</f>
        <v>4341860000</v>
      </c>
      <c r="I8" s="62">
        <f>MIG!I8+FMG!I8+'NDPG CAPITAL'!I8+'NDPG TECHNICAL'!I8+MSIG!I8+PTIS!I8+RTIG!I8+'INEP MUNICIPAL'!I8+'INEP ESKOM'!I8+BIG!I8+'WSOS 6'!I8+'WSOS 7'!I8+MDRG!I8+'2010 FIFA DEVELOPMENT'!I8+'2010 FIFA OPERATING'!I8+EPWP!I8+'EDSM(Municipal)'!I8+'EDSM(Eskom)'!I8+RHI!I8</f>
        <v>3673299000</v>
      </c>
      <c r="J8" s="57">
        <f>MIG!J8+FMG!J8+'NDPG CAPITAL'!J8+'NDPG TECHNICAL'!J8+MSIG!J8+PTIS!J8+RTIG!J8+'INEP MUNICIPAL'!J8+'INEP ESKOM'!J8+BIG!J8+'WSOS 6'!J8+'WSOS 7'!J8+MDRG!J8+'2010 FIFA DEVELOPMENT'!J8+'2010 FIFA OPERATING'!J8+EPWP!J8+'EDSM(Municipal)'!J8+'EDSM(Eskom)'!J8+RHI!J8</f>
        <v>987000000</v>
      </c>
      <c r="K8" s="62">
        <f>MIG!K8+FMG!K8+'NDPG CAPITAL'!K8+'NDPG TECHNICAL'!K8+MSIG!K8+PTIS!K8+RTIG!K8+'INEP MUNICIPAL'!K8+'INEP ESKOM'!K8+BIG!K8+'WSOS 6'!K8+'WSOS 7'!K8+MDRG!K8+'2010 FIFA DEVELOPMENT'!K8+'2010 FIFA OPERATING'!K8+EPWP!K8+'EDSM(Municipal)'!K8+'EDSM(Eskom)'!K8+RHI!K8</f>
        <v>536754949</v>
      </c>
      <c r="L8" s="57">
        <f>MIG!L8+FMG!L8+'NDPG CAPITAL'!L8+'NDPG TECHNICAL'!L8+MSIG!L8+PTIS!L8+RTIG!L8+'INEP MUNICIPAL'!L8+'INEP ESKOM'!L8+BIG!L8+'WSOS 6'!L8+'WSOS 7'!L8+MDRG!L8+'2010 FIFA DEVELOPMENT'!L8+'2010 FIFA OPERATING'!L8+EPWP!L8+'EDSM(Municipal)'!L8+'EDSM(Eskom)'!L8+RHI!L8</f>
        <v>670401000</v>
      </c>
      <c r="M8" s="62">
        <f>MIG!M8+FMG!M8+'NDPG CAPITAL'!M8+'NDPG TECHNICAL'!M8+MSIG!M8+PTIS!M8+RTIG!M8+'INEP MUNICIPAL'!M8+'INEP ESKOM'!M8+BIG!M8+'WSOS 6'!M8+'WSOS 7'!M8+MDRG!M8+'2010 FIFA DEVELOPMENT'!M8+'2010 FIFA OPERATING'!M8+EPWP!M8+'EDSM(Municipal)'!M8+'EDSM(Eskom)'!M8+RHI!M8</f>
        <v>830684281</v>
      </c>
      <c r="N8" s="51">
        <f>MIG!N8+FMG!N8+'NDPG CAPITAL'!N8+'NDPG TECHNICAL'!N8+MSIG!N8+PTIS!N8+RTIG!N8+'INEP MUNICIPAL'!N8+'INEP ESKOM'!N8+BIG!N8+'WSOS 6'!N8+'WSOS 7'!N8+MDRG!N8+'2010 FIFA DEVELOPMENT'!N8+'2010 FIFA OPERATING'!N8+EPWP!N8+'EDSM(Municipal)'!N8+'EDSM(Eskom)'!N8+RHI!N8</f>
        <v>589785000</v>
      </c>
      <c r="O8" s="51">
        <f>MIG!O8+FMG!O8+'NDPG CAPITAL'!O8+'NDPG TECHNICAL'!O8+MSIG!O8+PTIS!O8+RTIG!O8+'INEP MUNICIPAL'!O8+'INEP ESKOM'!O8+BIG!O8+'WSOS 6'!O8+'WSOS 7'!O8+MDRG!O8+'2010 FIFA DEVELOPMENT'!O8+'2010 FIFA OPERATING'!O8+EPWP!O8+'EDSM(Municipal)'!O8+'EDSM(Eskom)'!O8+RHI!O8</f>
        <v>574300278</v>
      </c>
      <c r="P8" s="51" t="e">
        <f>MIG!P8+FMG!P8+'NDPG CAPITAL'!P8+'NDPG TECHNICAL'!P8+MSIG!P8+PTIS!P8+RTIG!P8+'INEP MUNICIPAL'!P8+'INEP ESKOM'!P8+BIG!P8+'WSOS 6'!P8+'WSOS 7'!P8+MDRG!P8+'2010 FIFA DEVELOPMENT'!P8+'2010 FIFA OPERATING'!P8+EPWP!P8+'EDSM(Municipal)'!P8+'EDSM(Eskom)'!P8+RHI!P8</f>
        <v>#REF!</v>
      </c>
      <c r="Q8" s="51" t="e">
        <f>MIG!Q8+FMG!Q8+'NDPG CAPITAL'!Q8+'NDPG TECHNICAL'!Q8+MSIG!Q8+PTIS!Q8+RTIG!Q8+'INEP MUNICIPAL'!Q8+'INEP ESKOM'!Q8+BIG!Q8+'WSOS 6'!Q8+'WSOS 7'!Q8+MDRG!Q8+'2010 FIFA DEVELOPMENT'!Q8+'2010 FIFA OPERATING'!Q8+EPWP!Q8+'EDSM(Municipal)'!Q8+'EDSM(Eskom)'!Q8+RHI!Q8</f>
        <v>#REF!</v>
      </c>
      <c r="R8" s="57">
        <f>MIG!R8+FMG!R8+'NDPG CAPITAL'!R8+'NDPG TECHNICAL'!R8+MSIG!R8+PTIS!R8+RTIG!R8+'INEP MUNICIPAL'!R8+'INEP ESKOM'!R8+BIG!R8+'WSOS 6'!R8+'WSOS 7'!R8+MDRG!R8+'2010 FIFA DEVELOPMENT'!R8+'2010 FIFA OPERATING'!R8+EPWP!R8+'EDSM(Municipal)'!R8+'EDSM(Eskom)'!R8+RHI!R8</f>
        <v>2247186000</v>
      </c>
      <c r="S8" s="62">
        <f>MIG!S8+FMG!S8+'NDPG CAPITAL'!S8+'NDPG TECHNICAL'!S8+MSIG!S8+PTIS!S8+RTIG!S8+'INEP MUNICIPAL'!S8+'INEP ESKOM'!S8+BIG!S8+'WSOS 6'!S8+'WSOS 7'!S8+MDRG!S8+'2010 FIFA DEVELOPMENT'!S8+'2010 FIFA OPERATING'!S8+EPWP!S8+'EDSM(Municipal)'!S8+'EDSM(Eskom)'!S8+RHI!S8</f>
        <v>1941739508</v>
      </c>
      <c r="T8" s="66">
        <f>IF(L8=0,"-",(N8-L8)/L8)</f>
        <v>-0.12025041728756371</v>
      </c>
      <c r="U8" s="69">
        <f>IF(M8=0,"-",(O8-M8)/M8)</f>
        <v>-0.3086419339623931</v>
      </c>
      <c r="V8" s="66">
        <f>IF(G8=0," ",(R8/SUM(G8-BIG!G8-'NDPG TECHNICAL'!G8-'INEP ESKOM'!G8-'WSOS 7'!G8-EPWP!G8-'EDSM(Eskom)'!G8-RHI!G8)))</f>
        <v>0.647676828231415</v>
      </c>
      <c r="W8" s="69">
        <f>IF(G8=0," ",(S8/SUM(G8-BIG!G8-'NDPG TECHNICAL'!G8-'INEP ESKOM'!G8-'WSOS 7'!G8-EPWP!G8-'EDSM(Eskom)'!G8-RHI!G8)))</f>
        <v>0.5596420081795936</v>
      </c>
      <c r="X8" s="36"/>
    </row>
    <row r="9" spans="2:24" ht="12.75">
      <c r="B9" s="35"/>
      <c r="C9" s="68" t="s">
        <v>17</v>
      </c>
      <c r="D9" s="51">
        <f>MIG!D9+FMG!D9+'NDPG CAPITAL'!D9+'NDPG TECHNICAL'!D9+MSIG!D9+PTIS!D9+RTIG!D9+'INEP MUNICIPAL'!D9+'INEP ESKOM'!D9+BIG!D9+'WSOS 6'!D9+'WSOS 7'!D9+MDRG!D9+'2010 FIFA DEVELOPMENT'!D9+'2010 FIFA OPERATING'!D9+EPWP!D9+'EDSM(Municipal)'!D9+'EDSM(Eskom)'!D9+RHI!D9</f>
        <v>1207707929</v>
      </c>
      <c r="E9" s="51">
        <f>MIG!E9+FMG!E9+'NDPG CAPITAL'!E9+'NDPG TECHNICAL'!E9+MSIG!E9+PTIS!E9+RTIG!E9+'INEP MUNICIPAL'!E9+'INEP ESKOM'!E9+BIG!E9+'WSOS 6'!E9+'WSOS 7'!E9+MDRG!E9+'2010 FIFA DEVELOPMENT'!E9+'2010 FIFA OPERATING'!E9+EPWP!E9+'EDSM(Municipal)'!E9+'EDSM(Eskom)'!E9+RHI!E9</f>
        <v>156377000</v>
      </c>
      <c r="F9" s="51">
        <f>MIG!F9+FMG!F9+'NDPG CAPITAL'!F9+'NDPG TECHNICAL'!F9+MSIG!F9+PTIS!F9+RTIG!F9+'INEP MUNICIPAL'!F9+'INEP ESKOM'!F9+BIG!F9+'WSOS 6'!F9+'WSOS 7'!F9+MDRG!F9+'2010 FIFA DEVELOPMENT'!F9+'2010 FIFA OPERATING'!F9+EPWP!F9+'EDSM(Municipal)'!F9+'EDSM(Eskom)'!F9+RHI!F9</f>
        <v>0</v>
      </c>
      <c r="G9" s="51">
        <f>MIG!G9+FMG!G9+'NDPG CAPITAL'!G9+'NDPG TECHNICAL'!G9+MSIG!G9+PTIS!G9+RTIG!G9+'INEP MUNICIPAL'!G9+'INEP ESKOM'!G9+BIG!G9+'WSOS 6'!G9+'WSOS 7'!G9+MDRG!G9+'2010 FIFA DEVELOPMENT'!G9+'2010 FIFA OPERATING'!G9+EPWP!G9+'EDSM(Municipal)'!G9+'EDSM(Eskom)'!G9+RHI!G9</f>
        <v>1364084929</v>
      </c>
      <c r="H9" s="57">
        <f>MIG!H9+FMG!H9+'NDPG CAPITAL'!H9+'NDPG TECHNICAL'!H9+MSIG!H9+PTIS!H9+RTIG!H9+'INEP MUNICIPAL'!H9+'INEP ESKOM'!H9+BIG!H9+'WSOS 6'!H9+'WSOS 7'!H9+MDRG!H9+'2010 FIFA DEVELOPMENT'!H9+'2010 FIFA OPERATING'!H9+EPWP!H9+'EDSM(Municipal)'!H9+'EDSM(Eskom)'!H9+RHI!H9</f>
        <v>1350684000</v>
      </c>
      <c r="I9" s="62">
        <f>MIG!I9+FMG!I9+'NDPG CAPITAL'!I9+'NDPG TECHNICAL'!I9+MSIG!I9+PTIS!I9+RTIG!I9+'INEP MUNICIPAL'!I9+'INEP ESKOM'!I9+BIG!I9+'WSOS 6'!I9+'WSOS 7'!I9+MDRG!I9+'2010 FIFA DEVELOPMENT'!I9+'2010 FIFA OPERATING'!I9+EPWP!I9+'EDSM(Municipal)'!I9+'EDSM(Eskom)'!I9+RHI!I9</f>
        <v>1231642000</v>
      </c>
      <c r="J9" s="57">
        <f>MIG!J9+FMG!J9+'NDPG CAPITAL'!J9+'NDPG TECHNICAL'!J9+MSIG!J9+PTIS!J9+RTIG!J9+'INEP MUNICIPAL'!J9+'INEP ESKOM'!J9+BIG!J9+'WSOS 6'!J9+'WSOS 7'!J9+MDRG!J9+'2010 FIFA DEVELOPMENT'!J9+'2010 FIFA OPERATING'!J9+EPWP!J9+'EDSM(Municipal)'!J9+'EDSM(Eskom)'!J9+RHI!J9</f>
        <v>254790000</v>
      </c>
      <c r="K9" s="62">
        <f>MIG!K9+FMG!K9+'NDPG CAPITAL'!K9+'NDPG TECHNICAL'!K9+MSIG!K9+PTIS!K9+RTIG!K9+'INEP MUNICIPAL'!K9+'INEP ESKOM'!K9+BIG!K9+'WSOS 6'!K9+'WSOS 7'!K9+MDRG!K9+'2010 FIFA DEVELOPMENT'!K9+'2010 FIFA OPERATING'!K9+EPWP!K9+'EDSM(Municipal)'!K9+'EDSM(Eskom)'!K9+RHI!K9</f>
        <v>249007854</v>
      </c>
      <c r="L9" s="57">
        <f>MIG!L9+FMG!L9+'NDPG CAPITAL'!L9+'NDPG TECHNICAL'!L9+MSIG!L9+PTIS!L9+RTIG!L9+'INEP MUNICIPAL'!L9+'INEP ESKOM'!L9+BIG!L9+'WSOS 6'!L9+'WSOS 7'!L9+MDRG!L9+'2010 FIFA DEVELOPMENT'!L9+'2010 FIFA OPERATING'!L9+EPWP!L9+'EDSM(Municipal)'!L9+'EDSM(Eskom)'!L9+RHI!L9</f>
        <v>220713000</v>
      </c>
      <c r="M9" s="62">
        <f>MIG!M9+FMG!M9+'NDPG CAPITAL'!M9+'NDPG TECHNICAL'!M9+MSIG!M9+PTIS!M9+RTIG!M9+'INEP MUNICIPAL'!M9+'INEP ESKOM'!M9+BIG!M9+'WSOS 6'!M9+'WSOS 7'!M9+MDRG!M9+'2010 FIFA DEVELOPMENT'!M9+'2010 FIFA OPERATING'!M9+EPWP!M9+'EDSM(Municipal)'!M9+'EDSM(Eskom)'!M9+RHI!M9</f>
        <v>278604422</v>
      </c>
      <c r="N9" s="51">
        <f>MIG!N9+FMG!N9+'NDPG CAPITAL'!N9+'NDPG TECHNICAL'!N9+MSIG!N9+PTIS!N9+RTIG!N9+'INEP MUNICIPAL'!N9+'INEP ESKOM'!N9+BIG!N9+'WSOS 6'!N9+'WSOS 7'!N9+MDRG!N9+'2010 FIFA DEVELOPMENT'!N9+'2010 FIFA OPERATING'!N9+EPWP!N9+'EDSM(Municipal)'!N9+'EDSM(Eskom)'!N9+RHI!N9</f>
        <v>196712000</v>
      </c>
      <c r="O9" s="51">
        <f>MIG!O9+FMG!O9+'NDPG CAPITAL'!O9+'NDPG TECHNICAL'!O9+MSIG!O9+PTIS!O9+RTIG!O9+'INEP MUNICIPAL'!O9+'INEP ESKOM'!O9+BIG!O9+'WSOS 6'!O9+'WSOS 7'!O9+MDRG!O9+'2010 FIFA DEVELOPMENT'!O9+'2010 FIFA OPERATING'!O9+EPWP!O9+'EDSM(Municipal)'!O9+'EDSM(Eskom)'!O9+RHI!O9</f>
        <v>201182096</v>
      </c>
      <c r="P9" s="51">
        <f>MIG!P9+FMG!P9+'NDPG CAPITAL'!P9+'NDPG TECHNICAL'!P9+MSIG!P9+PTIS!P9+RTIG!P9+'INEP MUNICIPAL'!P9+'INEP ESKOM'!P9+BIG!P9+'WSOS 6'!P9+'WSOS 7'!P9+MDRG!P9+'2010 FIFA DEVELOPMENT'!P9+'2010 FIFA OPERATING'!P9+EPWP!P9+'EDSM(Municipal)'!P9+'EDSM(Eskom)'!P9+RHI!P9</f>
        <v>0</v>
      </c>
      <c r="Q9" s="51">
        <f>MIG!Q9+FMG!Q9+'NDPG CAPITAL'!Q9+'NDPG TECHNICAL'!Q9+MSIG!Q9+PTIS!Q9+RTIG!Q9+'INEP MUNICIPAL'!Q9+'INEP ESKOM'!Q9+BIG!Q9+'WSOS 6'!Q9+'WSOS 7'!Q9+MDRG!Q9+'2010 FIFA DEVELOPMENT'!Q9+'2010 FIFA OPERATING'!Q9+EPWP!Q9+'EDSM(Municipal)'!Q9+'EDSM(Eskom)'!Q9+RHI!Q9</f>
        <v>0</v>
      </c>
      <c r="R9" s="57">
        <f>MIG!R9+FMG!R9+'NDPG CAPITAL'!R9+'NDPG TECHNICAL'!R9+MSIG!R9+PTIS!R9+RTIG!R9+'INEP MUNICIPAL'!R9+'INEP ESKOM'!R9+BIG!R9+'WSOS 6'!R9+'WSOS 7'!R9+MDRG!R9+'2010 FIFA DEVELOPMENT'!R9+'2010 FIFA OPERATING'!R9+EPWP!R9+'EDSM(Municipal)'!R9+'EDSM(Eskom)'!R9+RHI!R9</f>
        <v>672215000</v>
      </c>
      <c r="S9" s="62">
        <f>MIG!S9+FMG!S9+'NDPG CAPITAL'!S9+'NDPG TECHNICAL'!S9+MSIG!S9+PTIS!S9+RTIG!S9+'INEP MUNICIPAL'!S9+'INEP ESKOM'!S9+BIG!S9+'WSOS 6'!S9+'WSOS 7'!S9+MDRG!S9+'2010 FIFA DEVELOPMENT'!S9+'2010 FIFA OPERATING'!S9+EPWP!S9+'EDSM(Municipal)'!S9+'EDSM(Eskom)'!S9+RHI!S9</f>
        <v>728794372</v>
      </c>
      <c r="T9" s="66">
        <f aca="true" t="shared" si="0" ref="T9:T16">IF(L9=0,"-",(N9-L9)/L9)</f>
        <v>-0.10874302827654012</v>
      </c>
      <c r="U9" s="69">
        <f aca="true" t="shared" si="1" ref="U9:U16">IF(M9=0,"-",(O9-M9)/M9)</f>
        <v>-0.27789338533901664</v>
      </c>
      <c r="V9" s="66">
        <f>IF(G9=0," ",(R9/SUM(G9-BIG!G9-'NDPG TECHNICAL'!G9-'INEP ESKOM'!G9-'WSOS 7'!G9-EPWP!G9-'EDSM(Eskom)'!G9-RHI!G9)))</f>
        <v>0.5628117184798562</v>
      </c>
      <c r="W9" s="69">
        <f>IF(G9=0," ",(S9/SUM(G9-BIG!G9-'NDPG TECHNICAL'!G9-'INEP ESKOM'!G9-'WSOS 7'!G9-EPWP!G9-'EDSM(Eskom)'!G9-RHI!G9)))</f>
        <v>0.6101827732552347</v>
      </c>
      <c r="X9" s="36"/>
    </row>
    <row r="10" spans="2:24" ht="12.75">
      <c r="B10" s="35"/>
      <c r="C10" s="68" t="s">
        <v>18</v>
      </c>
      <c r="D10" s="51">
        <f>MIG!D10+FMG!D10+'NDPG CAPITAL'!D10+'NDPG TECHNICAL'!D10+MSIG!D10+PTIS!D10+RTIG!D10+'INEP MUNICIPAL'!D10+'INEP ESKOM'!D10+BIG!D10+'WSOS 6'!D10+'WSOS 7'!D10+MDRG!D10+'2010 FIFA DEVELOPMENT'!D10+'2010 FIFA OPERATING'!D10+EPWP!D10+'EDSM(Municipal)'!D10+'EDSM(Eskom)'!D10+RHI!D10</f>
        <v>3362319992</v>
      </c>
      <c r="E10" s="51">
        <f>MIG!E10+FMG!E10+'NDPG CAPITAL'!E10+'NDPG TECHNICAL'!E10+MSIG!E10+PTIS!E10+RTIG!E10+'INEP MUNICIPAL'!E10+'INEP ESKOM'!E10+BIG!E10+'WSOS 6'!E10+'WSOS 7'!E10+MDRG!E10+'2010 FIFA DEVELOPMENT'!E10+'2010 FIFA OPERATING'!E10+EPWP!E10+'EDSM(Municipal)'!E10+'EDSM(Eskom)'!E10+RHI!E10</f>
        <v>-531815000</v>
      </c>
      <c r="F10" s="51">
        <f>MIG!F10+FMG!F10+'NDPG CAPITAL'!F10+'NDPG TECHNICAL'!F10+MSIG!F10+PTIS!F10+RTIG!F10+'INEP MUNICIPAL'!F10+'INEP ESKOM'!F10+BIG!F10+'WSOS 6'!F10+'WSOS 7'!F10+MDRG!F10+'2010 FIFA DEVELOPMENT'!F10+'2010 FIFA OPERATING'!F10+EPWP!F10+'EDSM(Municipal)'!F10+'EDSM(Eskom)'!F10+RHI!F10</f>
        <v>0</v>
      </c>
      <c r="G10" s="51">
        <f>MIG!G10+FMG!G10+'NDPG CAPITAL'!G10+'NDPG TECHNICAL'!G10+MSIG!G10+PTIS!G10+RTIG!G10+'INEP MUNICIPAL'!G10+'INEP ESKOM'!G10+BIG!G10+'WSOS 6'!G10+'WSOS 7'!G10+MDRG!G10+'2010 FIFA DEVELOPMENT'!G10+'2010 FIFA OPERATING'!G10+EPWP!G10+'EDSM(Municipal)'!G10+'EDSM(Eskom)'!G10+RHI!G10</f>
        <v>2830504992</v>
      </c>
      <c r="H10" s="57">
        <f>MIG!H10+FMG!H10+'NDPG CAPITAL'!H10+'NDPG TECHNICAL'!H10+MSIG!H10+PTIS!H10+RTIG!H10+'INEP MUNICIPAL'!H10+'INEP ESKOM'!H10+BIG!H10+'WSOS 6'!H10+'WSOS 7'!H10+MDRG!H10+'2010 FIFA DEVELOPMENT'!H10+'2010 FIFA OPERATING'!H10+EPWP!H10+'EDSM(Municipal)'!H10+'EDSM(Eskom)'!H10+RHI!H10</f>
        <v>2799620000</v>
      </c>
      <c r="I10" s="62">
        <f>MIG!I10+FMG!I10+'NDPG CAPITAL'!I10+'NDPG TECHNICAL'!I10+MSIG!I10+PTIS!I10+RTIG!I10+'INEP MUNICIPAL'!I10+'INEP ESKOM'!I10+BIG!I10+'WSOS 6'!I10+'WSOS 7'!I10+MDRG!I10+'2010 FIFA DEVELOPMENT'!I10+'2010 FIFA OPERATING'!I10+EPWP!I10+'EDSM(Municipal)'!I10+'EDSM(Eskom)'!I10+RHI!I10</f>
        <v>2418040000</v>
      </c>
      <c r="J10" s="57">
        <f>MIG!J10+FMG!J10+'NDPG CAPITAL'!J10+'NDPG TECHNICAL'!J10+MSIG!J10+PTIS!J10+RTIG!J10+'INEP MUNICIPAL'!J10+'INEP ESKOM'!J10+BIG!J10+'WSOS 6'!J10+'WSOS 7'!J10+MDRG!J10+'2010 FIFA DEVELOPMENT'!J10+'2010 FIFA OPERATING'!J10+EPWP!J10+'EDSM(Municipal)'!J10+'EDSM(Eskom)'!J10+RHI!J10</f>
        <v>1214469000</v>
      </c>
      <c r="K10" s="62">
        <f>MIG!K10+FMG!K10+'NDPG CAPITAL'!K10+'NDPG TECHNICAL'!K10+MSIG!K10+PTIS!K10+RTIG!K10+'INEP MUNICIPAL'!K10+'INEP ESKOM'!K10+BIG!K10+'WSOS 6'!K10+'WSOS 7'!K10+MDRG!K10+'2010 FIFA DEVELOPMENT'!K10+'2010 FIFA OPERATING'!K10+EPWP!K10+'EDSM(Municipal)'!K10+'EDSM(Eskom)'!K10+RHI!K10</f>
        <v>204096473</v>
      </c>
      <c r="L10" s="57">
        <f>MIG!L10+FMG!L10+'NDPG CAPITAL'!L10+'NDPG TECHNICAL'!L10+MSIG!L10+PTIS!L10+RTIG!L10+'INEP MUNICIPAL'!L10+'INEP ESKOM'!L10+BIG!L10+'WSOS 6'!L10+'WSOS 7'!L10+MDRG!L10+'2010 FIFA DEVELOPMENT'!L10+'2010 FIFA OPERATING'!L10+EPWP!L10+'EDSM(Municipal)'!L10+'EDSM(Eskom)'!L10+RHI!L10</f>
        <v>340196000</v>
      </c>
      <c r="M10" s="62">
        <f>MIG!M10+FMG!M10+'NDPG CAPITAL'!M10+'NDPG TECHNICAL'!M10+MSIG!M10+PTIS!M10+RTIG!M10+'INEP MUNICIPAL'!M10+'INEP ESKOM'!M10+BIG!M10+'WSOS 6'!M10+'WSOS 7'!M10+MDRG!M10+'2010 FIFA DEVELOPMENT'!M10+'2010 FIFA OPERATING'!M10+EPWP!M10+'EDSM(Municipal)'!M10+'EDSM(Eskom)'!M10+RHI!M10</f>
        <v>444427144</v>
      </c>
      <c r="N10" s="51">
        <f>MIG!N10+FMG!N10+'NDPG CAPITAL'!N10+'NDPG TECHNICAL'!N10+MSIG!N10+PTIS!N10+RTIG!N10+'INEP MUNICIPAL'!N10+'INEP ESKOM'!N10+BIG!N10+'WSOS 6'!N10+'WSOS 7'!N10+MDRG!N10+'2010 FIFA DEVELOPMENT'!N10+'2010 FIFA OPERATING'!N10+EPWP!N10+'EDSM(Municipal)'!N10+'EDSM(Eskom)'!N10+RHI!N10</f>
        <v>323360000</v>
      </c>
      <c r="O10" s="51">
        <f>MIG!O10+FMG!O10+'NDPG CAPITAL'!O10+'NDPG TECHNICAL'!O10+MSIG!O10+PTIS!O10+RTIG!O10+'INEP MUNICIPAL'!O10+'INEP ESKOM'!O10+BIG!O10+'WSOS 6'!O10+'WSOS 7'!O10+MDRG!O10+'2010 FIFA DEVELOPMENT'!O10+'2010 FIFA OPERATING'!O10+EPWP!O10+'EDSM(Municipal)'!O10+'EDSM(Eskom)'!O10+RHI!O10</f>
        <v>500380468</v>
      </c>
      <c r="P10" s="51">
        <f>MIG!P10+FMG!P10+'NDPG CAPITAL'!P10+'NDPG TECHNICAL'!P10+MSIG!P10+PTIS!P10+RTIG!P10+'INEP MUNICIPAL'!P10+'INEP ESKOM'!P10+BIG!P10+'WSOS 6'!P10+'WSOS 7'!P10+MDRG!P10+'2010 FIFA DEVELOPMENT'!P10+'2010 FIFA OPERATING'!P10+EPWP!P10+'EDSM(Municipal)'!P10+'EDSM(Eskom)'!P10+RHI!P10</f>
        <v>0</v>
      </c>
      <c r="Q10" s="51">
        <f>MIG!Q10+FMG!Q10+'NDPG CAPITAL'!Q10+'NDPG TECHNICAL'!Q10+MSIG!Q10+PTIS!Q10+RTIG!Q10+'INEP MUNICIPAL'!Q10+'INEP ESKOM'!Q10+BIG!Q10+'WSOS 6'!Q10+'WSOS 7'!Q10+MDRG!Q10+'2010 FIFA DEVELOPMENT'!Q10+'2010 FIFA OPERATING'!Q10+EPWP!Q10+'EDSM(Municipal)'!Q10+'EDSM(Eskom)'!Q10+RHI!Q10</f>
        <v>0</v>
      </c>
      <c r="R10" s="57">
        <f>MIG!R10+FMG!R10+'NDPG CAPITAL'!R10+'NDPG TECHNICAL'!R10+MSIG!R10+PTIS!R10+RTIG!R10+'INEP MUNICIPAL'!R10+'INEP ESKOM'!R10+BIG!R10+'WSOS 6'!R10+'WSOS 7'!R10+MDRG!R10+'2010 FIFA DEVELOPMENT'!R10+'2010 FIFA OPERATING'!R10+EPWP!R10+'EDSM(Municipal)'!R10+'EDSM(Eskom)'!R10+RHI!R10</f>
        <v>1878025000</v>
      </c>
      <c r="S10" s="62">
        <f>MIG!S10+FMG!S10+'NDPG CAPITAL'!S10+'NDPG TECHNICAL'!S10+MSIG!S10+PTIS!S10+RTIG!S10+'INEP MUNICIPAL'!S10+'INEP ESKOM'!S10+BIG!S10+'WSOS 6'!S10+'WSOS 7'!S10+MDRG!S10+'2010 FIFA DEVELOPMENT'!S10+'2010 FIFA OPERATING'!S10+EPWP!S10+'EDSM(Municipal)'!S10+'EDSM(Eskom)'!S10+RHI!S10</f>
        <v>1148904085</v>
      </c>
      <c r="T10" s="66">
        <f t="shared" si="0"/>
        <v>-0.04948911803783701</v>
      </c>
      <c r="U10" s="69">
        <f t="shared" si="1"/>
        <v>0.12589987977872028</v>
      </c>
      <c r="V10" s="66">
        <f>IF(G10=0," ",(R10/SUM(G10-BIG!G10-'NDPG TECHNICAL'!G10-'INEP ESKOM'!G10-'WSOS 7'!G10-EPWP!G10-'EDSM(Eskom)'!G10-RHI!G10)))</f>
        <v>0.757468813310623</v>
      </c>
      <c r="W10" s="69">
        <f>IF(G10=0," ",(S10/SUM(G10-BIG!G10-'NDPG TECHNICAL'!G10-'INEP ESKOM'!G10-'WSOS 7'!G10-EPWP!G10-'EDSM(Eskom)'!G10-RHI!G10)))</f>
        <v>0.46339053733186575</v>
      </c>
      <c r="X10" s="36"/>
    </row>
    <row r="11" spans="2:24" ht="12.75">
      <c r="B11" s="35"/>
      <c r="C11" s="68" t="s">
        <v>19</v>
      </c>
      <c r="D11" s="51">
        <f>MIG!D11+FMG!D11+'NDPG CAPITAL'!D11+'NDPG TECHNICAL'!D11+MSIG!D11+PTIS!D11+RTIG!D11+'INEP MUNICIPAL'!D11+'INEP ESKOM'!D11+BIG!D11+'WSOS 6'!D11+'WSOS 7'!D11+MDRG!D11+'2010 FIFA DEVELOPMENT'!D11+'2010 FIFA OPERATING'!D11+EPWP!D11+'EDSM(Municipal)'!D11+'EDSM(Eskom)'!D11+RHI!D11</f>
        <v>3956786341</v>
      </c>
      <c r="E11" s="51">
        <f>MIG!E11+FMG!E11+'NDPG CAPITAL'!E11+'NDPG TECHNICAL'!E11+MSIG!E11+PTIS!E11+RTIG!E11+'INEP MUNICIPAL'!E11+'INEP ESKOM'!E11+BIG!E11+'WSOS 6'!E11+'WSOS 7'!E11+MDRG!E11+'2010 FIFA DEVELOPMENT'!E11+'2010 FIFA OPERATING'!E11+EPWP!E11+'EDSM(Municipal)'!E11+'EDSM(Eskom)'!E11+RHI!E11</f>
        <v>4897000</v>
      </c>
      <c r="F11" s="51">
        <f>MIG!F11+FMG!F11+'NDPG CAPITAL'!F11+'NDPG TECHNICAL'!F11+MSIG!F11+PTIS!F11+RTIG!F11+'INEP MUNICIPAL'!F11+'INEP ESKOM'!F11+BIG!F11+'WSOS 6'!F11+'WSOS 7'!F11+MDRG!F11+'2010 FIFA DEVELOPMENT'!F11+'2010 FIFA OPERATING'!F11+EPWP!F11+'EDSM(Municipal)'!F11+'EDSM(Eskom)'!F11+RHI!F11</f>
        <v>0</v>
      </c>
      <c r="G11" s="51">
        <f>MIG!G11+FMG!G11+'NDPG CAPITAL'!G11+'NDPG TECHNICAL'!G11+MSIG!G11+PTIS!G11+RTIG!G11+'INEP MUNICIPAL'!G11+'INEP ESKOM'!G11+BIG!G11+'WSOS 6'!G11+'WSOS 7'!G11+MDRG!G11+'2010 FIFA DEVELOPMENT'!G11+'2010 FIFA OPERATING'!G11+EPWP!G11+'EDSM(Municipal)'!G11+'EDSM(Eskom)'!G11+RHI!G11</f>
        <v>3961683341</v>
      </c>
      <c r="H11" s="57">
        <f>MIG!H11+FMG!H11+'NDPG CAPITAL'!H11+'NDPG TECHNICAL'!H11+MSIG!H11+PTIS!H11+RTIG!H11+'INEP MUNICIPAL'!H11+'INEP ESKOM'!H11+BIG!H11+'WSOS 6'!H11+'WSOS 7'!H11+MDRG!H11+'2010 FIFA DEVELOPMENT'!H11+'2010 FIFA OPERATING'!H11+EPWP!H11+'EDSM(Municipal)'!H11+'EDSM(Eskom)'!H11+RHI!H11</f>
        <v>3962551000</v>
      </c>
      <c r="I11" s="62">
        <f>MIG!I11+FMG!I11+'NDPG CAPITAL'!I11+'NDPG TECHNICAL'!I11+MSIG!I11+PTIS!I11+RTIG!I11+'INEP MUNICIPAL'!I11+'INEP ESKOM'!I11+BIG!I11+'WSOS 6'!I11+'WSOS 7'!I11+MDRG!I11+'2010 FIFA DEVELOPMENT'!I11+'2010 FIFA OPERATING'!I11+EPWP!I11+'EDSM(Municipal)'!I11+'EDSM(Eskom)'!I11+RHI!I11</f>
        <v>3418249000</v>
      </c>
      <c r="J11" s="57">
        <f>MIG!J11+FMG!J11+'NDPG CAPITAL'!J11+'NDPG TECHNICAL'!J11+MSIG!J11+PTIS!J11+RTIG!J11+'INEP MUNICIPAL'!J11+'INEP ESKOM'!J11+BIG!J11+'WSOS 6'!J11+'WSOS 7'!J11+MDRG!J11+'2010 FIFA DEVELOPMENT'!J11+'2010 FIFA OPERATING'!J11+EPWP!J11+'EDSM(Municipal)'!J11+'EDSM(Eskom)'!J11+RHI!J11</f>
        <v>935562000</v>
      </c>
      <c r="K11" s="62">
        <f>MIG!K11+FMG!K11+'NDPG CAPITAL'!K11+'NDPG TECHNICAL'!K11+MSIG!K11+PTIS!K11+RTIG!K11+'INEP MUNICIPAL'!K11+'INEP ESKOM'!K11+BIG!K11+'WSOS 6'!K11+'WSOS 7'!K11+MDRG!K11+'2010 FIFA DEVELOPMENT'!K11+'2010 FIFA OPERATING'!K11+EPWP!K11+'EDSM(Municipal)'!K11+'EDSM(Eskom)'!K11+RHI!K11</f>
        <v>566145333</v>
      </c>
      <c r="L11" s="57">
        <f>MIG!L11+FMG!L11+'NDPG CAPITAL'!L11+'NDPG TECHNICAL'!L11+MSIG!L11+PTIS!L11+RTIG!L11+'INEP MUNICIPAL'!L11+'INEP ESKOM'!L11+BIG!L11+'WSOS 6'!L11+'WSOS 7'!L11+MDRG!L11+'2010 FIFA DEVELOPMENT'!L11+'2010 FIFA OPERATING'!L11+EPWP!L11+'EDSM(Municipal)'!L11+'EDSM(Eskom)'!L11+RHI!L11</f>
        <v>449019000</v>
      </c>
      <c r="M11" s="62">
        <f>MIG!M11+FMG!M11+'NDPG CAPITAL'!M11+'NDPG TECHNICAL'!M11+MSIG!M11+PTIS!M11+RTIG!M11+'INEP MUNICIPAL'!M11+'INEP ESKOM'!M11+BIG!M11+'WSOS 6'!M11+'WSOS 7'!M11+MDRG!M11+'2010 FIFA DEVELOPMENT'!M11+'2010 FIFA OPERATING'!M11+EPWP!M11+'EDSM(Municipal)'!M11+'EDSM(Eskom)'!M11+RHI!M11</f>
        <v>527105764</v>
      </c>
      <c r="N11" s="51">
        <f>MIG!N11+FMG!N11+'NDPG CAPITAL'!N11+'NDPG TECHNICAL'!N11+MSIG!N11+PTIS!N11+RTIG!N11+'INEP MUNICIPAL'!N11+'INEP ESKOM'!N11+BIG!N11+'WSOS 6'!N11+'WSOS 7'!N11+MDRG!N11+'2010 FIFA DEVELOPMENT'!N11+'2010 FIFA OPERATING'!N11+EPWP!N11+'EDSM(Municipal)'!N11+'EDSM(Eskom)'!N11+RHI!N11</f>
        <v>510040000</v>
      </c>
      <c r="O11" s="51">
        <f>MIG!O11+FMG!O11+'NDPG CAPITAL'!O11+'NDPG TECHNICAL'!O11+MSIG!O11+PTIS!O11+RTIG!O11+'INEP MUNICIPAL'!O11+'INEP ESKOM'!O11+BIG!O11+'WSOS 6'!O11+'WSOS 7'!O11+MDRG!O11+'2010 FIFA DEVELOPMENT'!O11+'2010 FIFA OPERATING'!O11+EPWP!O11+'EDSM(Municipal)'!O11+'EDSM(Eskom)'!O11+RHI!O11</f>
        <v>520910697</v>
      </c>
      <c r="P11" s="51">
        <f>MIG!P11+FMG!P11+'NDPG CAPITAL'!P11+'NDPG TECHNICAL'!P11+MSIG!P11+PTIS!P11+RTIG!P11+'INEP MUNICIPAL'!P11+'INEP ESKOM'!P11+BIG!P11+'WSOS 6'!P11+'WSOS 7'!P11+MDRG!P11+'2010 FIFA DEVELOPMENT'!P11+'2010 FIFA OPERATING'!P11+EPWP!P11+'EDSM(Municipal)'!P11+'EDSM(Eskom)'!P11+RHI!P11</f>
        <v>0</v>
      </c>
      <c r="Q11" s="51">
        <f>MIG!Q11+FMG!Q11+'NDPG CAPITAL'!Q11+'NDPG TECHNICAL'!Q11+MSIG!Q11+PTIS!Q11+RTIG!Q11+'INEP MUNICIPAL'!Q11+'INEP ESKOM'!Q11+BIG!Q11+'WSOS 6'!Q11+'WSOS 7'!Q11+MDRG!Q11+'2010 FIFA DEVELOPMENT'!Q11+'2010 FIFA OPERATING'!Q11+EPWP!Q11+'EDSM(Municipal)'!Q11+'EDSM(Eskom)'!Q11+RHI!Q11</f>
        <v>0</v>
      </c>
      <c r="R11" s="57">
        <f>MIG!R11+FMG!R11+'NDPG CAPITAL'!R11+'NDPG TECHNICAL'!R11+MSIG!R11+PTIS!R11+RTIG!R11+'INEP MUNICIPAL'!R11+'INEP ESKOM'!R11+BIG!R11+'WSOS 6'!R11+'WSOS 7'!R11+MDRG!R11+'2010 FIFA DEVELOPMENT'!R11+'2010 FIFA OPERATING'!R11+EPWP!R11+'EDSM(Municipal)'!R11+'EDSM(Eskom)'!R11+RHI!R11</f>
        <v>1894621000</v>
      </c>
      <c r="S11" s="62">
        <f>MIG!S11+FMG!S11+'NDPG CAPITAL'!S11+'NDPG TECHNICAL'!S11+MSIG!S11+PTIS!S11+RTIG!S11+'INEP MUNICIPAL'!S11+'INEP ESKOM'!S11+BIG!S11+'WSOS 6'!S11+'WSOS 7'!S11+MDRG!S11+'2010 FIFA DEVELOPMENT'!S11+'2010 FIFA OPERATING'!S11+EPWP!S11+'EDSM(Municipal)'!S11+'EDSM(Eskom)'!S11+RHI!S11</f>
        <v>1614161794</v>
      </c>
      <c r="T11" s="66">
        <f t="shared" si="0"/>
        <v>0.13589848091060736</v>
      </c>
      <c r="U11" s="69">
        <f t="shared" si="1"/>
        <v>-0.011752986635904062</v>
      </c>
      <c r="V11" s="66">
        <f>IF(G11=0," ",(R11/SUM(G11-BIG!G11-'NDPG TECHNICAL'!G11-'INEP ESKOM'!G11-'WSOS 7'!G11-EPWP!G11-'EDSM(Eskom)'!G11-RHI!G11)))</f>
        <v>0.5896645211448689</v>
      </c>
      <c r="W11" s="69">
        <f>IF(G11=0," ",(S11/SUM(G11-BIG!G11-'NDPG TECHNICAL'!G11-'INEP ESKOM'!G11-'WSOS 7'!G11-EPWP!G11-'EDSM(Eskom)'!G11-RHI!G11)))</f>
        <v>0.5023769615713921</v>
      </c>
      <c r="X11" s="36"/>
    </row>
    <row r="12" spans="2:24" ht="12.75">
      <c r="B12" s="35"/>
      <c r="C12" s="68" t="s">
        <v>20</v>
      </c>
      <c r="D12" s="51">
        <f>MIG!D12+FMG!D12+'NDPG CAPITAL'!D12+'NDPG TECHNICAL'!D12+MSIG!D12+PTIS!D12+RTIG!D12+'INEP MUNICIPAL'!D12+'INEP ESKOM'!D12+BIG!D12+'WSOS 6'!D12+'WSOS 7'!D12+MDRG!D12+'2010 FIFA DEVELOPMENT'!D12+'2010 FIFA OPERATING'!D12+EPWP!D12+'EDSM(Municipal)'!D12+'EDSM(Eskom)'!D12+RHI!D12</f>
        <v>2978582994</v>
      </c>
      <c r="E12" s="51">
        <f>MIG!E12+FMG!E12+'NDPG CAPITAL'!E12+'NDPG TECHNICAL'!E12+MSIG!E12+PTIS!E12+RTIG!E12+'INEP MUNICIPAL'!E12+'INEP ESKOM'!E12+BIG!E12+'WSOS 6'!E12+'WSOS 7'!E12+MDRG!E12+'2010 FIFA DEVELOPMENT'!E12+'2010 FIFA OPERATING'!E12+EPWP!E12+'EDSM(Municipal)'!E12+'EDSM(Eskom)'!E12+RHI!E12</f>
        <v>126052000</v>
      </c>
      <c r="F12" s="51">
        <f>MIG!F12+FMG!F12+'NDPG CAPITAL'!F12+'NDPG TECHNICAL'!F12+MSIG!F12+PTIS!F12+RTIG!F12+'INEP MUNICIPAL'!F12+'INEP ESKOM'!F12+BIG!F12+'WSOS 6'!F12+'WSOS 7'!F12+MDRG!F12+'2010 FIFA DEVELOPMENT'!F12+'2010 FIFA OPERATING'!F12+EPWP!F12+'EDSM(Municipal)'!F12+'EDSM(Eskom)'!F12+RHI!F12</f>
        <v>0</v>
      </c>
      <c r="G12" s="51">
        <f>MIG!G12+FMG!G12+'NDPG CAPITAL'!G12+'NDPG TECHNICAL'!G12+MSIG!G12+PTIS!G12+RTIG!G12+'INEP MUNICIPAL'!G12+'INEP ESKOM'!G12+BIG!G12+'WSOS 6'!G12+'WSOS 7'!G12+MDRG!G12+'2010 FIFA DEVELOPMENT'!G12+'2010 FIFA OPERATING'!G12+EPWP!G12+'EDSM(Municipal)'!G12+'EDSM(Eskom)'!G12+RHI!G12</f>
        <v>3104634994</v>
      </c>
      <c r="H12" s="57">
        <f>MIG!H12+FMG!H12+'NDPG CAPITAL'!H12+'NDPG TECHNICAL'!H12+MSIG!H12+PTIS!H12+RTIG!H12+'INEP MUNICIPAL'!H12+'INEP ESKOM'!H12+BIG!H12+'WSOS 6'!H12+'WSOS 7'!H12+MDRG!H12+'2010 FIFA DEVELOPMENT'!H12+'2010 FIFA OPERATING'!H12+EPWP!H12+'EDSM(Municipal)'!H12+'EDSM(Eskom)'!H12+RHI!H12</f>
        <v>3093770000</v>
      </c>
      <c r="I12" s="62">
        <f>MIG!I12+FMG!I12+'NDPG CAPITAL'!I12+'NDPG TECHNICAL'!I12+MSIG!I12+PTIS!I12+RTIG!I12+'INEP MUNICIPAL'!I12+'INEP ESKOM'!I12+BIG!I12+'WSOS 6'!I12+'WSOS 7'!I12+MDRG!I12+'2010 FIFA DEVELOPMENT'!I12+'2010 FIFA OPERATING'!I12+EPWP!I12+'EDSM(Municipal)'!I12+'EDSM(Eskom)'!I12+RHI!I12</f>
        <v>2613206000</v>
      </c>
      <c r="J12" s="57">
        <f>MIG!J12+FMG!J12+'NDPG CAPITAL'!J12+'NDPG TECHNICAL'!J12+MSIG!J12+PTIS!J12+RTIG!J12+'INEP MUNICIPAL'!J12+'INEP ESKOM'!J12+BIG!J12+'WSOS 6'!J12+'WSOS 7'!J12+MDRG!J12+'2010 FIFA DEVELOPMENT'!J12+'2010 FIFA OPERATING'!J12+EPWP!J12+'EDSM(Municipal)'!J12+'EDSM(Eskom)'!J12+RHI!J12</f>
        <v>856519000</v>
      </c>
      <c r="K12" s="62">
        <f>MIG!K12+FMG!K12+'NDPG CAPITAL'!K12+'NDPG TECHNICAL'!K12+MSIG!K12+PTIS!K12+RTIG!K12+'INEP MUNICIPAL'!K12+'INEP ESKOM'!K12+BIG!K12+'WSOS 6'!K12+'WSOS 7'!K12+MDRG!K12+'2010 FIFA DEVELOPMENT'!K12+'2010 FIFA OPERATING'!K12+EPWP!K12+'EDSM(Municipal)'!K12+'EDSM(Eskom)'!K12+RHI!K12</f>
        <v>413070117</v>
      </c>
      <c r="L12" s="57">
        <f>MIG!L12+FMG!L12+'NDPG CAPITAL'!L12+'NDPG TECHNICAL'!L12+MSIG!L12+PTIS!L12+RTIG!L12+'INEP MUNICIPAL'!L12+'INEP ESKOM'!L12+BIG!L12+'WSOS 6'!L12+'WSOS 7'!L12+MDRG!L12+'2010 FIFA DEVELOPMENT'!L12+'2010 FIFA OPERATING'!L12+EPWP!L12+'EDSM(Municipal)'!L12+'EDSM(Eskom)'!L12+RHI!L12</f>
        <v>432995000</v>
      </c>
      <c r="M12" s="62">
        <f>MIG!M12+FMG!M12+'NDPG CAPITAL'!M12+'NDPG TECHNICAL'!M12+MSIG!M12+PTIS!M12+RTIG!M12+'INEP MUNICIPAL'!M12+'INEP ESKOM'!M12+BIG!M12+'WSOS 6'!M12+'WSOS 7'!M12+MDRG!M12+'2010 FIFA DEVELOPMENT'!M12+'2010 FIFA OPERATING'!M12+EPWP!M12+'EDSM(Municipal)'!M12+'EDSM(Eskom)'!M12+RHI!M12</f>
        <v>686523129</v>
      </c>
      <c r="N12" s="51">
        <f>MIG!N12+FMG!N12+'NDPG CAPITAL'!N12+'NDPG TECHNICAL'!N12+MSIG!N12+PTIS!N12+RTIG!N12+'INEP MUNICIPAL'!N12+'INEP ESKOM'!N12+BIG!N12+'WSOS 6'!N12+'WSOS 7'!N12+MDRG!N12+'2010 FIFA DEVELOPMENT'!N12+'2010 FIFA OPERATING'!N12+EPWP!N12+'EDSM(Municipal)'!N12+'EDSM(Eskom)'!N12+RHI!N12</f>
        <v>311152000</v>
      </c>
      <c r="O12" s="51">
        <f>MIG!O12+FMG!O12+'NDPG CAPITAL'!O12+'NDPG TECHNICAL'!O12+MSIG!O12+PTIS!O12+RTIG!O12+'INEP MUNICIPAL'!O12+'INEP ESKOM'!O12+BIG!O12+'WSOS 6'!O12+'WSOS 7'!O12+MDRG!O12+'2010 FIFA DEVELOPMENT'!O12+'2010 FIFA OPERATING'!O12+EPWP!O12+'EDSM(Municipal)'!O12+'EDSM(Eskom)'!O12+RHI!O12</f>
        <v>552794186</v>
      </c>
      <c r="P12" s="51">
        <f>MIG!P12+FMG!P12+'NDPG CAPITAL'!P12+'NDPG TECHNICAL'!P12+MSIG!P12+PTIS!P12+RTIG!P12+'INEP MUNICIPAL'!P12+'INEP ESKOM'!P12+BIG!P12+'WSOS 6'!P12+'WSOS 7'!P12+MDRG!P12+'2010 FIFA DEVELOPMENT'!P12+'2010 FIFA OPERATING'!P12+EPWP!P12+'EDSM(Municipal)'!P12+'EDSM(Eskom)'!P12+RHI!P12</f>
        <v>0</v>
      </c>
      <c r="Q12" s="51">
        <f>MIG!Q12+FMG!Q12+'NDPG CAPITAL'!Q12+'NDPG TECHNICAL'!Q12+MSIG!Q12+PTIS!Q12+RTIG!Q12+'INEP MUNICIPAL'!Q12+'INEP ESKOM'!Q12+BIG!Q12+'WSOS 6'!Q12+'WSOS 7'!Q12+MDRG!Q12+'2010 FIFA DEVELOPMENT'!Q12+'2010 FIFA OPERATING'!Q12+EPWP!Q12+'EDSM(Municipal)'!Q12+'EDSM(Eskom)'!Q12+RHI!Q12</f>
        <v>0</v>
      </c>
      <c r="R12" s="57">
        <f>MIG!R12+FMG!R12+'NDPG CAPITAL'!R12+'NDPG TECHNICAL'!R12+MSIG!R12+PTIS!R12+RTIG!R12+'INEP MUNICIPAL'!R12+'INEP ESKOM'!R12+BIG!R12+'WSOS 6'!R12+'WSOS 7'!R12+MDRG!R12+'2010 FIFA DEVELOPMENT'!R12+'2010 FIFA OPERATING'!R12+EPWP!R12+'EDSM(Municipal)'!R12+'EDSM(Eskom)'!R12+RHI!R12</f>
        <v>1600666000</v>
      </c>
      <c r="S12" s="62">
        <f>MIG!S12+FMG!S12+'NDPG CAPITAL'!S12+'NDPG TECHNICAL'!S12+MSIG!S12+PTIS!S12+RTIG!S12+'INEP MUNICIPAL'!S12+'INEP ESKOM'!S12+BIG!S12+'WSOS 6'!S12+'WSOS 7'!S12+MDRG!S12+'2010 FIFA DEVELOPMENT'!S12+'2010 FIFA OPERATING'!S12+EPWP!S12+'EDSM(Municipal)'!S12+'EDSM(Eskom)'!S12+RHI!S12</f>
        <v>1652387432</v>
      </c>
      <c r="T12" s="66">
        <f t="shared" si="0"/>
        <v>-0.28139585907458514</v>
      </c>
      <c r="U12" s="69">
        <f t="shared" si="1"/>
        <v>-0.19479160621258546</v>
      </c>
      <c r="V12" s="66">
        <f>IF(G12=0," ",(R12/SUM(G12-BIG!G12-'NDPG TECHNICAL'!G12-'INEP ESKOM'!G12-'WSOS 7'!G12-EPWP!G12-'EDSM(Eskom)'!G12-RHI!G12)))</f>
        <v>0.6562788155652125</v>
      </c>
      <c r="W12" s="69">
        <f>IF(G12=0," ",(S12/SUM(G12-BIG!G12-'NDPG TECHNICAL'!G12-'INEP ESKOM'!G12-'WSOS 7'!G12-EPWP!G12-'EDSM(Eskom)'!G12-RHI!G12)))</f>
        <v>0.6774847886615966</v>
      </c>
      <c r="X12" s="36"/>
    </row>
    <row r="13" spans="2:24" ht="12.75">
      <c r="B13" s="35"/>
      <c r="C13" s="68" t="s">
        <v>21</v>
      </c>
      <c r="D13" s="51">
        <f>MIG!D13+FMG!D13+'NDPG CAPITAL'!D13+'NDPG TECHNICAL'!D13+MSIG!D13+PTIS!D13+RTIG!D13+'INEP MUNICIPAL'!D13+'INEP ESKOM'!D13+BIG!D13+'WSOS 6'!D13+'WSOS 7'!D13+MDRG!D13+'2010 FIFA DEVELOPMENT'!D13+'2010 FIFA OPERATING'!D13+EPWP!D13+'EDSM(Municipal)'!D13+'EDSM(Eskom)'!D13+RHI!D13</f>
        <v>1512879895</v>
      </c>
      <c r="E13" s="51">
        <f>MIG!E13+FMG!E13+'NDPG CAPITAL'!E13+'NDPG TECHNICAL'!E13+MSIG!E13+PTIS!E13+RTIG!E13+'INEP MUNICIPAL'!E13+'INEP ESKOM'!E13+BIG!E13+'WSOS 6'!E13+'WSOS 7'!E13+MDRG!E13+'2010 FIFA DEVELOPMENT'!E13+'2010 FIFA OPERATING'!E13+EPWP!E13+'EDSM(Municipal)'!E13+'EDSM(Eskom)'!E13+RHI!E13</f>
        <v>81293000</v>
      </c>
      <c r="F13" s="51">
        <f>MIG!F13+FMG!F13+'NDPG CAPITAL'!F13+'NDPG TECHNICAL'!F13+MSIG!F13+PTIS!F13+RTIG!F13+'INEP MUNICIPAL'!F13+'INEP ESKOM'!F13+BIG!F13+'WSOS 6'!F13+'WSOS 7'!F13+MDRG!F13+'2010 FIFA DEVELOPMENT'!F13+'2010 FIFA OPERATING'!F13+EPWP!F13+'EDSM(Municipal)'!F13+'EDSM(Eskom)'!F13+RHI!F13</f>
        <v>0</v>
      </c>
      <c r="G13" s="51">
        <f>MIG!G13+FMG!G13+'NDPG CAPITAL'!G13+'NDPG TECHNICAL'!G13+MSIG!G13+PTIS!G13+RTIG!G13+'INEP MUNICIPAL'!G13+'INEP ESKOM'!G13+BIG!G13+'WSOS 6'!G13+'WSOS 7'!G13+MDRG!G13+'2010 FIFA DEVELOPMENT'!G13+'2010 FIFA OPERATING'!G13+EPWP!G13+'EDSM(Municipal)'!G13+'EDSM(Eskom)'!G13+RHI!G13</f>
        <v>1594172895</v>
      </c>
      <c r="H13" s="57">
        <f>MIG!H13+FMG!H13+'NDPG CAPITAL'!H13+'NDPG TECHNICAL'!H13+MSIG!H13+PTIS!H13+RTIG!H13+'INEP MUNICIPAL'!H13+'INEP ESKOM'!H13+BIG!H13+'WSOS 6'!H13+'WSOS 7'!H13+MDRG!H13+'2010 FIFA DEVELOPMENT'!H13+'2010 FIFA OPERATING'!H13+EPWP!H13+'EDSM(Municipal)'!H13+'EDSM(Eskom)'!H13+RHI!H13</f>
        <v>1597430000</v>
      </c>
      <c r="I13" s="62">
        <f>MIG!I13+FMG!I13+'NDPG CAPITAL'!I13+'NDPG TECHNICAL'!I13+MSIG!I13+PTIS!I13+RTIG!I13+'INEP MUNICIPAL'!I13+'INEP ESKOM'!I13+BIG!I13+'WSOS 6'!I13+'WSOS 7'!I13+MDRG!I13+'2010 FIFA DEVELOPMENT'!I13+'2010 FIFA OPERATING'!I13+EPWP!I13+'EDSM(Municipal)'!I13+'EDSM(Eskom)'!I13+RHI!I13</f>
        <v>1397875000</v>
      </c>
      <c r="J13" s="57">
        <f>MIG!J13+FMG!J13+'NDPG CAPITAL'!J13+'NDPG TECHNICAL'!J13+MSIG!J13+PTIS!J13+RTIG!J13+'INEP MUNICIPAL'!J13+'INEP ESKOM'!J13+BIG!J13+'WSOS 6'!J13+'WSOS 7'!J13+MDRG!J13+'2010 FIFA DEVELOPMENT'!J13+'2010 FIFA OPERATING'!J13+EPWP!J13+'EDSM(Municipal)'!J13+'EDSM(Eskom)'!J13+RHI!J13</f>
        <v>243014000</v>
      </c>
      <c r="K13" s="62">
        <f>MIG!K13+FMG!K13+'NDPG CAPITAL'!K13+'NDPG TECHNICAL'!K13+MSIG!K13+PTIS!K13+RTIG!K13+'INEP MUNICIPAL'!K13+'INEP ESKOM'!K13+BIG!K13+'WSOS 6'!K13+'WSOS 7'!K13+MDRG!K13+'2010 FIFA DEVELOPMENT'!K13+'2010 FIFA OPERATING'!K13+EPWP!K13+'EDSM(Municipal)'!K13+'EDSM(Eskom)'!K13+RHI!K13</f>
        <v>159945066</v>
      </c>
      <c r="L13" s="57">
        <f>MIG!L13+FMG!L13+'NDPG CAPITAL'!L13+'NDPG TECHNICAL'!L13+MSIG!L13+PTIS!L13+RTIG!L13+'INEP MUNICIPAL'!L13+'INEP ESKOM'!L13+BIG!L13+'WSOS 6'!L13+'WSOS 7'!L13+MDRG!L13+'2010 FIFA DEVELOPMENT'!L13+'2010 FIFA OPERATING'!L13+EPWP!L13+'EDSM(Municipal)'!L13+'EDSM(Eskom)'!L13+RHI!L13</f>
        <v>163981000</v>
      </c>
      <c r="M13" s="62">
        <f>MIG!M13+FMG!M13+'NDPG CAPITAL'!M13+'NDPG TECHNICAL'!M13+MSIG!M13+PTIS!M13+RTIG!M13+'INEP MUNICIPAL'!M13+'INEP ESKOM'!M13+BIG!M13+'WSOS 6'!M13+'WSOS 7'!M13+MDRG!M13+'2010 FIFA DEVELOPMENT'!M13+'2010 FIFA OPERATING'!M13+EPWP!M13+'EDSM(Municipal)'!M13+'EDSM(Eskom)'!M13+RHI!M13</f>
        <v>193775728</v>
      </c>
      <c r="N13" s="51">
        <f>MIG!N13+FMG!N13+'NDPG CAPITAL'!N13+'NDPG TECHNICAL'!N13+MSIG!N13+PTIS!N13+RTIG!N13+'INEP MUNICIPAL'!N13+'INEP ESKOM'!N13+BIG!N13+'WSOS 6'!N13+'WSOS 7'!N13+MDRG!N13+'2010 FIFA DEVELOPMENT'!N13+'2010 FIFA OPERATING'!N13+EPWP!N13+'EDSM(Municipal)'!N13+'EDSM(Eskom)'!N13+RHI!N13</f>
        <v>224137000</v>
      </c>
      <c r="O13" s="51">
        <f>MIG!O13+FMG!O13+'NDPG CAPITAL'!O13+'NDPG TECHNICAL'!O13+MSIG!O13+PTIS!O13+RTIG!O13+'INEP MUNICIPAL'!O13+'INEP ESKOM'!O13+BIG!O13+'WSOS 6'!O13+'WSOS 7'!O13+MDRG!O13+'2010 FIFA DEVELOPMENT'!O13+'2010 FIFA OPERATING'!O13+EPWP!O13+'EDSM(Municipal)'!O13+'EDSM(Eskom)'!O13+RHI!O13</f>
        <v>195183332</v>
      </c>
      <c r="P13" s="51">
        <f>MIG!P13+FMG!P13+'NDPG CAPITAL'!P13+'NDPG TECHNICAL'!P13+MSIG!P13+PTIS!P13+RTIG!P13+'INEP MUNICIPAL'!P13+'INEP ESKOM'!P13+BIG!P13+'WSOS 6'!P13+'WSOS 7'!P13+MDRG!P13+'2010 FIFA DEVELOPMENT'!P13+'2010 FIFA OPERATING'!P13+EPWP!P13+'EDSM(Municipal)'!P13+'EDSM(Eskom)'!P13+RHI!P13</f>
        <v>0</v>
      </c>
      <c r="Q13" s="51">
        <f>MIG!Q13+FMG!Q13+'NDPG CAPITAL'!Q13+'NDPG TECHNICAL'!Q13+MSIG!Q13+PTIS!Q13+RTIG!Q13+'INEP MUNICIPAL'!Q13+'INEP ESKOM'!Q13+BIG!Q13+'WSOS 6'!Q13+'WSOS 7'!Q13+MDRG!Q13+'2010 FIFA DEVELOPMENT'!Q13+'2010 FIFA OPERATING'!Q13+EPWP!Q13+'EDSM(Municipal)'!Q13+'EDSM(Eskom)'!Q13+RHI!Q13</f>
        <v>0</v>
      </c>
      <c r="R13" s="57">
        <f>MIG!R13+FMG!R13+'NDPG CAPITAL'!R13+'NDPG TECHNICAL'!R13+MSIG!R13+PTIS!R13+RTIG!R13+'INEP MUNICIPAL'!R13+'INEP ESKOM'!R13+BIG!R13+'WSOS 6'!R13+'WSOS 7'!R13+MDRG!R13+'2010 FIFA DEVELOPMENT'!R13+'2010 FIFA OPERATING'!R13+EPWP!R13+'EDSM(Municipal)'!R13+'EDSM(Eskom)'!R13+RHI!R13</f>
        <v>631132000</v>
      </c>
      <c r="S13" s="62">
        <f>MIG!S13+FMG!S13+'NDPG CAPITAL'!S13+'NDPG TECHNICAL'!S13+MSIG!S13+PTIS!S13+RTIG!S13+'INEP MUNICIPAL'!S13+'INEP ESKOM'!S13+BIG!S13+'WSOS 6'!S13+'WSOS 7'!S13+MDRG!S13+'2010 FIFA DEVELOPMENT'!S13+'2010 FIFA OPERATING'!S13+EPWP!S13+'EDSM(Municipal)'!S13+'EDSM(Eskom)'!S13+RHI!S13</f>
        <v>548904126</v>
      </c>
      <c r="T13" s="66">
        <f t="shared" si="0"/>
        <v>0.3668473786597228</v>
      </c>
      <c r="U13" s="69">
        <f t="shared" si="1"/>
        <v>0.007264088307282737</v>
      </c>
      <c r="V13" s="66">
        <f>IF(G13=0," ",(R13/SUM(G13-BIG!G13-'NDPG TECHNICAL'!G13-'INEP ESKOM'!G13-'WSOS 7'!G13-EPWP!G13-'EDSM(Eskom)'!G13-RHI!G13)))</f>
        <v>0.45873918899372507</v>
      </c>
      <c r="W13" s="69">
        <f>IF(G13=0," ",(S13/SUM(G13-BIG!G13-'NDPG TECHNICAL'!G13-'INEP ESKOM'!G13-'WSOS 7'!G13-EPWP!G13-'EDSM(Eskom)'!G13-RHI!G13)))</f>
        <v>0.39897174219743176</v>
      </c>
      <c r="X13" s="36"/>
    </row>
    <row r="14" spans="2:24" ht="12.75">
      <c r="B14" s="35"/>
      <c r="C14" s="68" t="s">
        <v>22</v>
      </c>
      <c r="D14" s="51">
        <f>MIG!D14+FMG!D14+'NDPG CAPITAL'!D14+'NDPG TECHNICAL'!D14+MSIG!D14+PTIS!D14+RTIG!D14+'INEP MUNICIPAL'!D14+'INEP ESKOM'!D14+BIG!D14+'WSOS 6'!D14+'WSOS 7'!D14+MDRG!D14+'2010 FIFA DEVELOPMENT'!D14+'2010 FIFA OPERATING'!D14+EPWP!D14+'EDSM(Municipal)'!D14+'EDSM(Eskom)'!D14+RHI!D14</f>
        <v>724850564</v>
      </c>
      <c r="E14" s="51">
        <f>MIG!E14+FMG!E14+'NDPG CAPITAL'!E14+'NDPG TECHNICAL'!E14+MSIG!E14+PTIS!E14+RTIG!E14+'INEP MUNICIPAL'!E14+'INEP ESKOM'!E14+BIG!E14+'WSOS 6'!E14+'WSOS 7'!E14+MDRG!E14+'2010 FIFA DEVELOPMENT'!E14+'2010 FIFA OPERATING'!E14+EPWP!E14+'EDSM(Municipal)'!E14+'EDSM(Eskom)'!E14+RHI!E14</f>
        <v>16141000</v>
      </c>
      <c r="F14" s="51">
        <f>MIG!F14+FMG!F14+'NDPG CAPITAL'!F14+'NDPG TECHNICAL'!F14+MSIG!F14+PTIS!F14+RTIG!F14+'INEP MUNICIPAL'!F14+'INEP ESKOM'!F14+BIG!F14+'WSOS 6'!F14+'WSOS 7'!F14+MDRG!F14+'2010 FIFA DEVELOPMENT'!F14+'2010 FIFA OPERATING'!F14+EPWP!F14+'EDSM(Municipal)'!F14+'EDSM(Eskom)'!F14+RHI!F14</f>
        <v>0</v>
      </c>
      <c r="G14" s="51">
        <f>MIG!G14+FMG!G14+'NDPG CAPITAL'!G14+'NDPG TECHNICAL'!G14+MSIG!G14+PTIS!G14+RTIG!G14+'INEP MUNICIPAL'!G14+'INEP ESKOM'!G14+BIG!G14+'WSOS 6'!G14+'WSOS 7'!G14+MDRG!G14+'2010 FIFA DEVELOPMENT'!G14+'2010 FIFA OPERATING'!G14+EPWP!G14+'EDSM(Municipal)'!G14+'EDSM(Eskom)'!G14+RHI!G14</f>
        <v>740991564</v>
      </c>
      <c r="H14" s="57">
        <f>MIG!H14+FMG!H14+'NDPG CAPITAL'!H14+'NDPG TECHNICAL'!H14+MSIG!H14+PTIS!H14+RTIG!H14+'INEP MUNICIPAL'!H14+'INEP ESKOM'!H14+BIG!H14+'WSOS 6'!H14+'WSOS 7'!H14+MDRG!H14+'2010 FIFA DEVELOPMENT'!H14+'2010 FIFA OPERATING'!H14+EPWP!H14+'EDSM(Municipal)'!H14+'EDSM(Eskom)'!H14+RHI!H14</f>
        <v>664305000</v>
      </c>
      <c r="I14" s="62">
        <f>MIG!I14+FMG!I14+'NDPG CAPITAL'!I14+'NDPG TECHNICAL'!I14+MSIG!I14+PTIS!I14+RTIG!I14+'INEP MUNICIPAL'!I14+'INEP ESKOM'!I14+BIG!I14+'WSOS 6'!I14+'WSOS 7'!I14+MDRG!I14+'2010 FIFA DEVELOPMENT'!I14+'2010 FIFA OPERATING'!I14+EPWP!I14+'EDSM(Municipal)'!I14+'EDSM(Eskom)'!I14+RHI!I14</f>
        <v>574359000</v>
      </c>
      <c r="J14" s="57">
        <f>MIG!J14+FMG!J14+'NDPG CAPITAL'!J14+'NDPG TECHNICAL'!J14+MSIG!J14+PTIS!J14+RTIG!J14+'INEP MUNICIPAL'!J14+'INEP ESKOM'!J14+BIG!J14+'WSOS 6'!J14+'WSOS 7'!J14+MDRG!J14+'2010 FIFA DEVELOPMENT'!J14+'2010 FIFA OPERATING'!J14+EPWP!J14+'EDSM(Municipal)'!J14+'EDSM(Eskom)'!J14+RHI!J14</f>
        <v>93422000</v>
      </c>
      <c r="K14" s="62">
        <f>MIG!K14+FMG!K14+'NDPG CAPITAL'!K14+'NDPG TECHNICAL'!K14+MSIG!K14+PTIS!K14+RTIG!K14+'INEP MUNICIPAL'!K14+'INEP ESKOM'!K14+BIG!K14+'WSOS 6'!K14+'WSOS 7'!K14+MDRG!K14+'2010 FIFA DEVELOPMENT'!K14+'2010 FIFA OPERATING'!K14+EPWP!K14+'EDSM(Municipal)'!K14+'EDSM(Eskom)'!K14+RHI!K14</f>
        <v>100011678</v>
      </c>
      <c r="L14" s="57">
        <f>MIG!L14+FMG!L14+'NDPG CAPITAL'!L14+'NDPG TECHNICAL'!L14+MSIG!L14+PTIS!L14+RTIG!L14+'INEP MUNICIPAL'!L14+'INEP ESKOM'!L14+BIG!L14+'WSOS 6'!L14+'WSOS 7'!L14+MDRG!L14+'2010 FIFA DEVELOPMENT'!L14+'2010 FIFA OPERATING'!L14+EPWP!L14+'EDSM(Municipal)'!L14+'EDSM(Eskom)'!L14+RHI!L14</f>
        <v>72283000</v>
      </c>
      <c r="M14" s="62">
        <f>MIG!M14+FMG!M14+'NDPG CAPITAL'!M14+'NDPG TECHNICAL'!M14+MSIG!M14+PTIS!M14+RTIG!M14+'INEP MUNICIPAL'!M14+'INEP ESKOM'!M14+BIG!M14+'WSOS 6'!M14+'WSOS 7'!M14+MDRG!M14+'2010 FIFA DEVELOPMENT'!M14+'2010 FIFA OPERATING'!M14+EPWP!M14+'EDSM(Municipal)'!M14+'EDSM(Eskom)'!M14+RHI!M14</f>
        <v>96314217</v>
      </c>
      <c r="N14" s="51">
        <f>MIG!N14+FMG!N14+'NDPG CAPITAL'!N14+'NDPG TECHNICAL'!N14+MSIG!N14+PTIS!N14+RTIG!N14+'INEP MUNICIPAL'!N14+'INEP ESKOM'!N14+BIG!N14+'WSOS 6'!N14+'WSOS 7'!N14+MDRG!N14+'2010 FIFA DEVELOPMENT'!N14+'2010 FIFA OPERATING'!N14+EPWP!N14+'EDSM(Municipal)'!N14+'EDSM(Eskom)'!N14+RHI!N14</f>
        <v>85108000</v>
      </c>
      <c r="O14" s="51">
        <f>MIG!O14+FMG!O14+'NDPG CAPITAL'!O14+'NDPG TECHNICAL'!O14+MSIG!O14+PTIS!O14+RTIG!O14+'INEP MUNICIPAL'!O14+'INEP ESKOM'!O14+BIG!O14+'WSOS 6'!O14+'WSOS 7'!O14+MDRG!O14+'2010 FIFA DEVELOPMENT'!O14+'2010 FIFA OPERATING'!O14+EPWP!O14+'EDSM(Municipal)'!O14+'EDSM(Eskom)'!O14+RHI!O14</f>
        <v>74678794</v>
      </c>
      <c r="P14" s="51">
        <f>MIG!P14+FMG!P14+'NDPG CAPITAL'!P14+'NDPG TECHNICAL'!P14+MSIG!P14+PTIS!P14+RTIG!P14+'INEP MUNICIPAL'!P14+'INEP ESKOM'!P14+BIG!P14+'WSOS 6'!P14+'WSOS 7'!P14+MDRG!P14+'2010 FIFA DEVELOPMENT'!P14+'2010 FIFA OPERATING'!P14+EPWP!P14+'EDSM(Municipal)'!P14+'EDSM(Eskom)'!P14+RHI!P14</f>
        <v>0</v>
      </c>
      <c r="Q14" s="51">
        <f>MIG!Q14+FMG!Q14+'NDPG CAPITAL'!Q14+'NDPG TECHNICAL'!Q14+MSIG!Q14+PTIS!Q14+RTIG!Q14+'INEP MUNICIPAL'!Q14+'INEP ESKOM'!Q14+BIG!Q14+'WSOS 6'!Q14+'WSOS 7'!Q14+MDRG!Q14+'2010 FIFA DEVELOPMENT'!Q14+'2010 FIFA OPERATING'!Q14+EPWP!Q14+'EDSM(Municipal)'!Q14+'EDSM(Eskom)'!Q14+RHI!Q14</f>
        <v>0</v>
      </c>
      <c r="R14" s="57">
        <f>MIG!R14+FMG!R14+'NDPG CAPITAL'!R14+'NDPG TECHNICAL'!R14+MSIG!R14+PTIS!R14+RTIG!R14+'INEP MUNICIPAL'!R14+'INEP ESKOM'!R14+BIG!R14+'WSOS 6'!R14+'WSOS 7'!R14+MDRG!R14+'2010 FIFA DEVELOPMENT'!R14+'2010 FIFA OPERATING'!R14+EPWP!R14+'EDSM(Municipal)'!R14+'EDSM(Eskom)'!R14+RHI!R14</f>
        <v>250813000</v>
      </c>
      <c r="S14" s="62">
        <f>MIG!S14+FMG!S14+'NDPG CAPITAL'!S14+'NDPG TECHNICAL'!S14+MSIG!S14+PTIS!S14+RTIG!S14+'INEP MUNICIPAL'!S14+'INEP ESKOM'!S14+BIG!S14+'WSOS 6'!S14+'WSOS 7'!S14+MDRG!S14+'2010 FIFA DEVELOPMENT'!S14+'2010 FIFA OPERATING'!S14+EPWP!S14+'EDSM(Municipal)'!S14+'EDSM(Eskom)'!S14+RHI!S14</f>
        <v>586416884</v>
      </c>
      <c r="T14" s="66">
        <f t="shared" si="0"/>
        <v>0.17742761091819653</v>
      </c>
      <c r="U14" s="69">
        <f t="shared" si="1"/>
        <v>-0.22463374228541982</v>
      </c>
      <c r="V14" s="66">
        <f>IF(G14=0," ",(R14/SUM(G14-BIG!G14-'NDPG TECHNICAL'!G14-'INEP ESKOM'!G14-'WSOS 7'!G14-EPWP!G14-'EDSM(Eskom)'!G14-RHI!G14)))</f>
        <v>0.5049678774127173</v>
      </c>
      <c r="W14" s="69">
        <f>IF(G14=0," ",(S14/SUM(G14-BIG!G14-'NDPG TECHNICAL'!G14-'INEP ESKOM'!G14-'WSOS 7'!G14-EPWP!G14-'EDSM(Eskom)'!G14-RHI!G14)))</f>
        <v>1.1806472917769801</v>
      </c>
      <c r="X14" s="36"/>
    </row>
    <row r="15" spans="2:24" ht="12.75">
      <c r="B15" s="35"/>
      <c r="C15" s="68" t="s">
        <v>23</v>
      </c>
      <c r="D15" s="51">
        <f>MIG!D15+FMG!D15+'NDPG CAPITAL'!D15+'NDPG TECHNICAL'!D15+MSIG!D15+PTIS!D15+RTIG!D15+'INEP MUNICIPAL'!D15+'INEP ESKOM'!D15+BIG!D15+'WSOS 6'!D15+'WSOS 7'!D15+MDRG!D15+'2010 FIFA DEVELOPMENT'!D15+'2010 FIFA OPERATING'!D15+EPWP!D15+'EDSM(Municipal)'!D15+'EDSM(Eskom)'!D15+RHI!D15</f>
        <v>1550161930</v>
      </c>
      <c r="E15" s="51">
        <f>MIG!E15+FMG!E15+'NDPG CAPITAL'!E15+'NDPG TECHNICAL'!E15+MSIG!E15+PTIS!E15+RTIG!E15+'INEP MUNICIPAL'!E15+'INEP ESKOM'!E15+BIG!E15+'WSOS 6'!E15+'WSOS 7'!E15+MDRG!E15+'2010 FIFA DEVELOPMENT'!E15+'2010 FIFA OPERATING'!E15+EPWP!E15+'EDSM(Municipal)'!E15+'EDSM(Eskom)'!E15+RHI!E15</f>
        <v>46405000</v>
      </c>
      <c r="F15" s="51">
        <f>MIG!F15+FMG!F15+'NDPG CAPITAL'!F15+'NDPG TECHNICAL'!F15+MSIG!F15+PTIS!F15+RTIG!F15+'INEP MUNICIPAL'!F15+'INEP ESKOM'!F15+BIG!F15+'WSOS 6'!F15+'WSOS 7'!F15+MDRG!F15+'2010 FIFA DEVELOPMENT'!F15+'2010 FIFA OPERATING'!F15+EPWP!F15+'EDSM(Municipal)'!F15+'EDSM(Eskom)'!F15+RHI!F15</f>
        <v>0</v>
      </c>
      <c r="G15" s="51">
        <f>MIG!G15+FMG!G15+'NDPG CAPITAL'!G15+'NDPG TECHNICAL'!G15+MSIG!G15+PTIS!G15+RTIG!G15+'INEP MUNICIPAL'!G15+'INEP ESKOM'!G15+BIG!G15+'WSOS 6'!G15+'WSOS 7'!G15+MDRG!G15+'2010 FIFA DEVELOPMENT'!G15+'2010 FIFA OPERATING'!G15+EPWP!G15+'EDSM(Municipal)'!G15+'EDSM(Eskom)'!G15+RHI!G15</f>
        <v>1596566930</v>
      </c>
      <c r="H15" s="57">
        <f>MIG!H15+FMG!H15+'NDPG CAPITAL'!H15+'NDPG TECHNICAL'!H15+MSIG!H15+PTIS!H15+RTIG!H15+'INEP MUNICIPAL'!H15+'INEP ESKOM'!H15+BIG!H15+'WSOS 6'!H15+'WSOS 7'!H15+MDRG!H15+'2010 FIFA DEVELOPMENT'!H15+'2010 FIFA OPERATING'!H15+EPWP!H15+'EDSM(Municipal)'!H15+'EDSM(Eskom)'!H15+RHI!H15</f>
        <v>1552742000</v>
      </c>
      <c r="I15" s="62">
        <f>MIG!I15+FMG!I15+'NDPG CAPITAL'!I15+'NDPG TECHNICAL'!I15+MSIG!I15+PTIS!I15+RTIG!I15+'INEP MUNICIPAL'!I15+'INEP ESKOM'!I15+BIG!I15+'WSOS 6'!I15+'WSOS 7'!I15+MDRG!I15+'2010 FIFA DEVELOPMENT'!I15+'2010 FIFA OPERATING'!I15+EPWP!I15+'EDSM(Municipal)'!I15+'EDSM(Eskom)'!I15+RHI!I15</f>
        <v>1315928000</v>
      </c>
      <c r="J15" s="57">
        <f>MIG!J15+FMG!J15+'NDPG CAPITAL'!J15+'NDPG TECHNICAL'!J15+MSIG!J15+PTIS!J15+RTIG!J15+'INEP MUNICIPAL'!J15+'INEP ESKOM'!J15+BIG!J15+'WSOS 6'!J15+'WSOS 7'!J15+MDRG!J15+'2010 FIFA DEVELOPMENT'!J15+'2010 FIFA OPERATING'!J15+EPWP!J15+'EDSM(Municipal)'!J15+'EDSM(Eskom)'!J15+RHI!J15</f>
        <v>253507000</v>
      </c>
      <c r="K15" s="62">
        <f>MIG!K15+FMG!K15+'NDPG CAPITAL'!K15+'NDPG TECHNICAL'!K15+MSIG!K15+PTIS!K15+RTIG!K15+'INEP MUNICIPAL'!K15+'INEP ESKOM'!K15+BIG!K15+'WSOS 6'!K15+'WSOS 7'!K15+MDRG!K15+'2010 FIFA DEVELOPMENT'!K15+'2010 FIFA OPERATING'!K15+EPWP!K15+'EDSM(Municipal)'!K15+'EDSM(Eskom)'!K15+RHI!K15</f>
        <v>188720704</v>
      </c>
      <c r="L15" s="57">
        <f>MIG!L15+FMG!L15+'NDPG CAPITAL'!L15+'NDPG TECHNICAL'!L15+MSIG!L15+PTIS!L15+RTIG!L15+'INEP MUNICIPAL'!L15+'INEP ESKOM'!L15+BIG!L15+'WSOS 6'!L15+'WSOS 7'!L15+MDRG!L15+'2010 FIFA DEVELOPMENT'!L15+'2010 FIFA OPERATING'!L15+EPWP!L15+'EDSM(Municipal)'!L15+'EDSM(Eskom)'!L15+RHI!L15</f>
        <v>153118000</v>
      </c>
      <c r="M15" s="62">
        <f>MIG!M15+FMG!M15+'NDPG CAPITAL'!M15+'NDPG TECHNICAL'!M15+MSIG!M15+PTIS!M15+RTIG!M15+'INEP MUNICIPAL'!M15+'INEP ESKOM'!M15+BIG!M15+'WSOS 6'!M15+'WSOS 7'!M15+MDRG!M15+'2010 FIFA DEVELOPMENT'!M15+'2010 FIFA OPERATING'!M15+EPWP!M15+'EDSM(Municipal)'!M15+'EDSM(Eskom)'!M15+RHI!M15</f>
        <v>223383256</v>
      </c>
      <c r="N15" s="51">
        <f>MIG!N15+FMG!N15+'NDPG CAPITAL'!N15+'NDPG TECHNICAL'!N15+MSIG!N15+PTIS!N15+RTIG!N15+'INEP MUNICIPAL'!N15+'INEP ESKOM'!N15+BIG!N15+'WSOS 6'!N15+'WSOS 7'!N15+MDRG!N15+'2010 FIFA DEVELOPMENT'!N15+'2010 FIFA OPERATING'!N15+EPWP!N15+'EDSM(Municipal)'!N15+'EDSM(Eskom)'!N15+RHI!N15</f>
        <v>193700000</v>
      </c>
      <c r="O15" s="51">
        <f>MIG!O15+FMG!O15+'NDPG CAPITAL'!O15+'NDPG TECHNICAL'!O15+MSIG!O15+PTIS!O15+RTIG!O15+'INEP MUNICIPAL'!O15+'INEP ESKOM'!O15+BIG!O15+'WSOS 6'!O15+'WSOS 7'!O15+MDRG!O15+'2010 FIFA DEVELOPMENT'!O15+'2010 FIFA OPERATING'!O15+EPWP!O15+'EDSM(Municipal)'!O15+'EDSM(Eskom)'!O15+RHI!O15</f>
        <v>186599839</v>
      </c>
      <c r="P15" s="51">
        <f>MIG!P15+FMG!P15+'NDPG CAPITAL'!P15+'NDPG TECHNICAL'!P15+MSIG!P15+PTIS!P15+RTIG!P15+'INEP MUNICIPAL'!P15+'INEP ESKOM'!P15+BIG!P15+'WSOS 6'!P15+'WSOS 7'!P15+MDRG!P15+'2010 FIFA DEVELOPMENT'!P15+'2010 FIFA OPERATING'!P15+EPWP!P15+'EDSM(Municipal)'!P15+'EDSM(Eskom)'!P15+RHI!P15</f>
        <v>0</v>
      </c>
      <c r="Q15" s="51">
        <f>MIG!Q15+FMG!Q15+'NDPG CAPITAL'!Q15+'NDPG TECHNICAL'!Q15+MSIG!Q15+PTIS!Q15+RTIG!Q15+'INEP MUNICIPAL'!Q15+'INEP ESKOM'!Q15+BIG!Q15+'WSOS 6'!Q15+'WSOS 7'!Q15+MDRG!Q15+'2010 FIFA DEVELOPMENT'!Q15+'2010 FIFA OPERATING'!Q15+EPWP!Q15+'EDSM(Municipal)'!Q15+'EDSM(Eskom)'!Q15+RHI!Q15</f>
        <v>0</v>
      </c>
      <c r="R15" s="57">
        <f>MIG!R15+FMG!R15+'NDPG CAPITAL'!R15+'NDPG TECHNICAL'!R15+MSIG!R15+PTIS!R15+RTIG!R15+'INEP MUNICIPAL'!R15+'INEP ESKOM'!R15+BIG!R15+'WSOS 6'!R15+'WSOS 7'!R15+MDRG!R15+'2010 FIFA DEVELOPMENT'!R15+'2010 FIFA OPERATING'!R15+EPWP!R15+'EDSM(Municipal)'!R15+'EDSM(Eskom)'!R15+RHI!R15</f>
        <v>600325000</v>
      </c>
      <c r="S15" s="62">
        <f>MIG!S15+FMG!S15+'NDPG CAPITAL'!S15+'NDPG TECHNICAL'!S15+MSIG!S15+PTIS!S15+RTIG!S15+'INEP MUNICIPAL'!S15+'INEP ESKOM'!S15+BIG!S15+'WSOS 6'!S15+'WSOS 7'!S15+MDRG!S15+'2010 FIFA DEVELOPMENT'!S15+'2010 FIFA OPERATING'!S15+EPWP!S15+'EDSM(Municipal)'!S15+'EDSM(Eskom)'!S15+RHI!S15</f>
        <v>283291604</v>
      </c>
      <c r="T15" s="66">
        <f t="shared" si="0"/>
        <v>0.2650374221188887</v>
      </c>
      <c r="U15" s="69">
        <f t="shared" si="1"/>
        <v>-0.16466505887084035</v>
      </c>
      <c r="V15" s="66">
        <f>IF(G15=0," ",(R15/SUM(G15-BIG!G15-'NDPG TECHNICAL'!G15-'INEP ESKOM'!G15-'WSOS 7'!G15-EPWP!G15-'EDSM(Eskom)'!G15-RHI!G15)))</f>
        <v>0.47148324509589096</v>
      </c>
      <c r="W15" s="69">
        <f>IF(G15=0," ",(S15/SUM(G15-BIG!G15-'NDPG TECHNICAL'!G15-'INEP ESKOM'!G15-'WSOS 7'!G15-EPWP!G15-'EDSM(Eskom)'!G15-RHI!G15)))</f>
        <v>0.22249155834313095</v>
      </c>
      <c r="X15" s="36"/>
    </row>
    <row r="16" spans="2:24" ht="12.75">
      <c r="B16" s="35"/>
      <c r="C16" s="68" t="s">
        <v>24</v>
      </c>
      <c r="D16" s="51">
        <f>MIG!D16+FMG!D16+'NDPG CAPITAL'!D16+'NDPG TECHNICAL'!D16+MSIG!D16+PTIS!D16+RTIG!D16+'INEP MUNICIPAL'!D16+'INEP ESKOM'!D16+BIG!D16+'WSOS 6'!D16+'WSOS 7'!D16+MDRG!D16+'2010 FIFA DEVELOPMENT'!D16+'2010 FIFA OPERATING'!D16+EPWP!D16+'EDSM(Municipal)'!D16+'EDSM(Eskom)'!D16+RHI!D16</f>
        <v>1955211666</v>
      </c>
      <c r="E16" s="51">
        <f>MIG!E16+FMG!E16+'NDPG CAPITAL'!E16+'NDPG TECHNICAL'!E16+MSIG!E16+PTIS!E16+RTIG!E16+'INEP MUNICIPAL'!E16+'INEP ESKOM'!E16+BIG!E16+'WSOS 6'!E16+'WSOS 7'!E16+MDRG!E16+'2010 FIFA DEVELOPMENT'!E16+'2010 FIFA OPERATING'!E16+EPWP!E16+'EDSM(Municipal)'!E16+'EDSM(Eskom)'!E16+RHI!E16</f>
        <v>259347000</v>
      </c>
      <c r="F16" s="51">
        <f>MIG!F16+FMG!F16+'NDPG CAPITAL'!F16+'NDPG TECHNICAL'!F16+MSIG!F16+PTIS!F16+RTIG!F16+'INEP MUNICIPAL'!F16+'INEP ESKOM'!F16+BIG!F16+'WSOS 6'!F16+'WSOS 7'!F16+MDRG!F16+'2010 FIFA DEVELOPMENT'!F16+'2010 FIFA OPERATING'!F16+EPWP!F16+'EDSM(Municipal)'!F16+'EDSM(Eskom)'!F16+RHI!F16</f>
        <v>0</v>
      </c>
      <c r="G16" s="51">
        <f>MIG!G16+FMG!G16+'NDPG CAPITAL'!G16+'NDPG TECHNICAL'!G16+MSIG!G16+PTIS!G16+RTIG!G16+'INEP MUNICIPAL'!G16+'INEP ESKOM'!G16+BIG!G16+'WSOS 6'!G16+'WSOS 7'!G16+MDRG!G16+'2010 FIFA DEVELOPMENT'!G16+'2010 FIFA OPERATING'!G16+EPWP!G16+'EDSM(Municipal)'!G16+'EDSM(Eskom)'!G16+RHI!G16</f>
        <v>2214558666</v>
      </c>
      <c r="H16" s="57">
        <f>MIG!H16+FMG!H16+'NDPG CAPITAL'!H16+'NDPG TECHNICAL'!H16+MSIG!H16+PTIS!H16+RTIG!H16+'INEP MUNICIPAL'!H16+'INEP ESKOM'!H16+BIG!H16+'WSOS 6'!H16+'WSOS 7'!H16+MDRG!H16+'2010 FIFA DEVELOPMENT'!H16+'2010 FIFA OPERATING'!H16+EPWP!H16+'EDSM(Municipal)'!H16+'EDSM(Eskom)'!H16+RHI!H16</f>
        <v>2215559000</v>
      </c>
      <c r="I16" s="62">
        <f>MIG!I16+FMG!I16+'NDPG CAPITAL'!I16+'NDPG TECHNICAL'!I16+MSIG!I16+PTIS!I16+RTIG!I16+'INEP MUNICIPAL'!I16+'INEP ESKOM'!I16+BIG!I16+'WSOS 6'!I16+'WSOS 7'!I16+MDRG!I16+'2010 FIFA DEVELOPMENT'!I16+'2010 FIFA OPERATING'!I16+EPWP!I16+'EDSM(Municipal)'!I16+'EDSM(Eskom)'!I16+RHI!I16</f>
        <v>2060906000</v>
      </c>
      <c r="J16" s="57">
        <f>MIG!J16+FMG!J16+'NDPG CAPITAL'!J16+'NDPG TECHNICAL'!J16+MSIG!J16+PTIS!J16+RTIG!J16+'INEP MUNICIPAL'!J16+'INEP ESKOM'!J16+BIG!J16+'WSOS 6'!J16+'WSOS 7'!J16+MDRG!J16+'2010 FIFA DEVELOPMENT'!J16+'2010 FIFA OPERATING'!J16+EPWP!J16+'EDSM(Municipal)'!J16+'EDSM(Eskom)'!J16+RHI!J16</f>
        <v>1023921000</v>
      </c>
      <c r="K16" s="62">
        <f>MIG!K16+FMG!K16+'NDPG CAPITAL'!K16+'NDPG TECHNICAL'!K16+MSIG!K16+PTIS!K16+RTIG!K16+'INEP MUNICIPAL'!K16+'INEP ESKOM'!K16+BIG!K16+'WSOS 6'!K16+'WSOS 7'!K16+MDRG!K16+'2010 FIFA DEVELOPMENT'!K16+'2010 FIFA OPERATING'!K16+EPWP!K16+'EDSM(Municipal)'!K16+'EDSM(Eskom)'!K16+RHI!K16</f>
        <v>241454368</v>
      </c>
      <c r="L16" s="57">
        <f>MIG!L16+FMG!L16+'NDPG CAPITAL'!L16+'NDPG TECHNICAL'!L16+MSIG!L16+PTIS!L16+RTIG!L16+'INEP MUNICIPAL'!L16+'INEP ESKOM'!L16+BIG!L16+'WSOS 6'!L16+'WSOS 7'!L16+MDRG!L16+'2010 FIFA DEVELOPMENT'!L16+'2010 FIFA OPERATING'!L16+EPWP!L16+'EDSM(Municipal)'!L16+'EDSM(Eskom)'!L16+RHI!L16</f>
        <v>233256000</v>
      </c>
      <c r="M16" s="62">
        <f>MIG!M16+FMG!M16+'NDPG CAPITAL'!M16+'NDPG TECHNICAL'!M16+MSIG!M16+PTIS!M16+RTIG!M16+'INEP MUNICIPAL'!M16+'INEP ESKOM'!M16+BIG!M16+'WSOS 6'!M16+'WSOS 7'!M16+MDRG!M16+'2010 FIFA DEVELOPMENT'!M16+'2010 FIFA OPERATING'!M16+EPWP!M16+'EDSM(Municipal)'!M16+'EDSM(Eskom)'!M16+RHI!M16</f>
        <v>298647495</v>
      </c>
      <c r="N16" s="51">
        <f>MIG!N16+FMG!N16+'NDPG CAPITAL'!N16+'NDPG TECHNICAL'!N16+MSIG!N16+PTIS!N16+RTIG!N16+'INEP MUNICIPAL'!N16+'INEP ESKOM'!N16+BIG!N16+'WSOS 6'!N16+'WSOS 7'!N16+MDRG!N16+'2010 FIFA DEVELOPMENT'!N16+'2010 FIFA OPERATING'!N16+EPWP!N16+'EDSM(Municipal)'!N16+'EDSM(Eskom)'!N16+RHI!N16</f>
        <v>130171000</v>
      </c>
      <c r="O16" s="51">
        <f>MIG!O16+FMG!O16+'NDPG CAPITAL'!O16+'NDPG TECHNICAL'!O16+MSIG!O16+PTIS!O16+RTIG!O16+'INEP MUNICIPAL'!O16+'INEP ESKOM'!O16+BIG!O16+'WSOS 6'!O16+'WSOS 7'!O16+MDRG!O16+'2010 FIFA DEVELOPMENT'!O16+'2010 FIFA OPERATING'!O16+EPWP!O16+'EDSM(Municipal)'!O16+'EDSM(Eskom)'!O16+RHI!O16</f>
        <v>157243785</v>
      </c>
      <c r="P16" s="51">
        <f>MIG!P16+FMG!P16+'NDPG CAPITAL'!P16+'NDPG TECHNICAL'!P16+MSIG!P16+PTIS!P16+RTIG!P16+'INEP MUNICIPAL'!P16+'INEP ESKOM'!P16+BIG!P16+'WSOS 6'!P16+'WSOS 7'!P16+MDRG!P16+'2010 FIFA DEVELOPMENT'!P16+'2010 FIFA OPERATING'!P16+EPWP!P16+'EDSM(Municipal)'!P16+'EDSM(Eskom)'!P16+RHI!P16</f>
        <v>0</v>
      </c>
      <c r="Q16" s="51">
        <f>MIG!Q16+FMG!Q16+'NDPG CAPITAL'!Q16+'NDPG TECHNICAL'!Q16+MSIG!Q16+PTIS!Q16+RTIG!Q16+'INEP MUNICIPAL'!Q16+'INEP ESKOM'!Q16+BIG!Q16+'WSOS 6'!Q16+'WSOS 7'!Q16+MDRG!Q16+'2010 FIFA DEVELOPMENT'!Q16+'2010 FIFA OPERATING'!Q16+EPWP!Q16+'EDSM(Municipal)'!Q16+'EDSM(Eskom)'!Q16+RHI!Q16</f>
        <v>0</v>
      </c>
      <c r="R16" s="57">
        <f>MIG!R16+FMG!R16+'NDPG CAPITAL'!R16+'NDPG TECHNICAL'!R16+MSIG!R16+PTIS!R16+RTIG!R16+'INEP MUNICIPAL'!R16+'INEP ESKOM'!R16+BIG!R16+'WSOS 6'!R16+'WSOS 7'!R16+MDRG!R16+'2010 FIFA DEVELOPMENT'!R16+'2010 FIFA OPERATING'!R16+EPWP!R16+'EDSM(Municipal)'!R16+'EDSM(Eskom)'!R16+RHI!R16</f>
        <v>1387348000</v>
      </c>
      <c r="S16" s="62">
        <f>MIG!S16+FMG!S16+'NDPG CAPITAL'!S16+'NDPG TECHNICAL'!S16+MSIG!S16+PTIS!S16+RTIG!S16+'INEP MUNICIPAL'!S16+'INEP ESKOM'!S16+BIG!S16+'WSOS 6'!S16+'WSOS 7'!S16+MDRG!S16+'2010 FIFA DEVELOPMENT'!S16+'2010 FIFA OPERATING'!S16+EPWP!S16+'EDSM(Municipal)'!S16+'EDSM(Eskom)'!S16+RHI!S16</f>
        <v>697345648</v>
      </c>
      <c r="T16" s="66">
        <f t="shared" si="0"/>
        <v>-0.44193932846314776</v>
      </c>
      <c r="U16" s="69">
        <f t="shared" si="1"/>
        <v>-0.4734803149780312</v>
      </c>
      <c r="V16" s="66">
        <f>IF(G16=0," ",(R16/SUM(G16-BIG!G16-'NDPG TECHNICAL'!G16-'INEP ESKOM'!G16-'WSOS 7'!G16-EPWP!G16-'EDSM(Eskom)'!G16-RHI!G16)))</f>
        <v>0.678994811177161</v>
      </c>
      <c r="W16" s="69">
        <f>IF(G16=0," ",(S16/SUM(G16-BIG!G16-'NDPG TECHNICAL'!G16-'INEP ESKOM'!G16-'WSOS 7'!G16-EPWP!G16-'EDSM(Eskom)'!G16-RHI!G16)))</f>
        <v>0.3412943807818766</v>
      </c>
      <c r="X16" s="36"/>
    </row>
    <row r="17" spans="2:24" ht="12.75">
      <c r="B17" s="35"/>
      <c r="C17" s="73" t="s">
        <v>46</v>
      </c>
      <c r="D17" s="51">
        <f>MIG!D17+FMG!D17+'NDPG CAPITAL'!D17+'NDPG TECHNICAL'!D17+MSIG!D17+PTIS!D17+RTIG!D17+'INEP MUNICIPAL'!D17+'INEP ESKOM'!D17+BIG!D17+'WSOS 6'!D17+'WSOS 7'!D17+MDRG!D17+'2010 FIFA DEVELOPMENT'!D17+'2010 FIFA OPERATING'!D17+EPWP!D17+'EDSM(Municipal)'!D17+'EDSM(Eskom)'!D17</f>
        <v>60000000</v>
      </c>
      <c r="E17" s="51">
        <f>MIG!E17+FMG!E17+'NDPG CAPITAL'!E17+'NDPG TECHNICAL'!E17+MSIG!E17+PTIS!E17+RTIG!E17+'INEP MUNICIPAL'!E17+'INEP ESKOM'!E17+BIG!E17+'WSOS 6'!E17+'WSOS 7'!E17+MDRG!E17+'2010 FIFA DEVELOPMENT'!E17+'2010 FIFA OPERATING'!E17+EPWP!E17+'EDSM(Municipal)'!E17+'EDSM(Eskom)'!E17</f>
        <v>0</v>
      </c>
      <c r="F17" s="51">
        <f>MIG!F17+FMG!F17+'NDPG CAPITAL'!F17+'NDPG TECHNICAL'!F17+MSIG!F17+PTIS!F17+RTIG!F17+'INEP MUNICIPAL'!F17+'INEP ESKOM'!F17+BIG!F17+'WSOS 6'!F17+'WSOS 7'!F17+MDRG!F17+'2010 FIFA DEVELOPMENT'!F17+'2010 FIFA OPERATING'!F17+EPWP!F17+'EDSM(Municipal)'!F17+'EDSM(Eskom)'!F17</f>
        <v>0</v>
      </c>
      <c r="G17" s="51">
        <f>MIG!G17+FMG!G17+'NDPG CAPITAL'!G17+'NDPG TECHNICAL'!G17+MSIG!G17+PTIS!G17+RTIG!G17+'INEP MUNICIPAL'!G17+'INEP ESKOM'!G17+BIG!G17+'WSOS 6'!G17+'WSOS 7'!G17+MDRG!G17+'2010 FIFA DEVELOPMENT'!G17+'2010 FIFA OPERATING'!G17+EPWP!G17+'EDSM(Municipal)'!G17+'EDSM(Eskom)'!G17</f>
        <v>60000000</v>
      </c>
      <c r="H17" s="57">
        <f>MIG!H17+FMG!H17+'NDPG CAPITAL'!H17+'NDPG TECHNICAL'!H17+MSIG!H17+PTIS!H17+RTIG!H17+'INEP MUNICIPAL'!H17+'INEP ESKOM'!H17+BIG!H17+'WSOS 6'!H17+'WSOS 7'!H17+MDRG!H17+'2010 FIFA DEVELOPMENT'!H17+'2010 FIFA OPERATING'!H17+EPWP!H17+'EDSM(Municipal)'!H17+'EDSM(Eskom)'!H17</f>
        <v>60000000</v>
      </c>
      <c r="I17" s="62">
        <f>MIG!I17+FMG!I17+'NDPG CAPITAL'!I17+'NDPG TECHNICAL'!I17+MSIG!I17+PTIS!I17+RTIG!I17+'INEP MUNICIPAL'!I17+'INEP ESKOM'!I17+BIG!I17+'WSOS 6'!I17+'WSOS 7'!I17+MDRG!I17+'2010 FIFA DEVELOPMENT'!I17+'2010 FIFA OPERATING'!I17+EPWP!I17+'EDSM(Municipal)'!I17+'EDSM(Eskom)'!I17</f>
        <v>6821000</v>
      </c>
      <c r="J17" s="57">
        <f>MIG!J17+FMG!J17+'NDPG CAPITAL'!J17+'NDPG TECHNICAL'!J17+MSIG!J17+PTIS!J17+RTIG!J17+'INEP MUNICIPAL'!J17+'INEP ESKOM'!J17+BIG!J17+'WSOS 6'!J17+'WSOS 7'!J17+MDRG!J17+'2010 FIFA DEVELOPMENT'!J17+'2010 FIFA OPERATING'!J17+EPWP!J17+'EDSM(Municipal)'!J17+'EDSM(Eskom)'!J17</f>
        <v>0</v>
      </c>
      <c r="K17" s="62">
        <f>MIG!K17+FMG!K17+'NDPG CAPITAL'!K17+'NDPG TECHNICAL'!K17+MSIG!K17+PTIS!K17+RTIG!K17+'INEP MUNICIPAL'!K17+'INEP ESKOM'!K17+BIG!K17+'WSOS 6'!K17+'WSOS 7'!K17+MDRG!K17+'2010 FIFA DEVELOPMENT'!K17+'2010 FIFA OPERATING'!K17+EPWP!K17+'EDSM(Municipal)'!K17+'EDSM(Eskom)'!K17</f>
        <v>0</v>
      </c>
      <c r="L17" s="57">
        <f>MIG!L17+FMG!L17+'NDPG CAPITAL'!L17+'NDPG TECHNICAL'!L17+MSIG!L17+PTIS!L17+RTIG!L17+'INEP MUNICIPAL'!L17+'INEP ESKOM'!L17+BIG!L17+'WSOS 6'!L17+'WSOS 7'!L17+MDRG!L17+'2010 FIFA DEVELOPMENT'!L17+'2010 FIFA OPERATING'!L17+EPWP!L17+'EDSM(Municipal)'!L17+'EDSM(Eskom)'!L17</f>
        <v>0</v>
      </c>
      <c r="M17" s="62">
        <f>MIG!M17+FMG!M17+'NDPG CAPITAL'!M17+'NDPG TECHNICAL'!M17+MSIG!M17+PTIS!M17+RTIG!M17+'INEP MUNICIPAL'!M17+'INEP ESKOM'!M17+BIG!M17+'WSOS 6'!M17+'WSOS 7'!M17+MDRG!M17+'2010 FIFA DEVELOPMENT'!M17+'2010 FIFA OPERATING'!M17+EPWP!M17+'EDSM(Municipal)'!M17+'EDSM(Eskom)'!M17</f>
        <v>0</v>
      </c>
      <c r="N17" s="58"/>
      <c r="O17" s="63"/>
      <c r="P17" s="58"/>
      <c r="Q17" s="63"/>
      <c r="R17" s="58"/>
      <c r="S17" s="63"/>
      <c r="T17" s="66" t="str">
        <f aca="true" t="shared" si="2" ref="T17:U19">IF(J17=0," ",(L17-J17)/J17)</f>
        <v> </v>
      </c>
      <c r="U17" s="69" t="str">
        <f t="shared" si="2"/>
        <v> </v>
      </c>
      <c r="V17" s="66"/>
      <c r="W17" s="69"/>
      <c r="X17" s="36"/>
    </row>
    <row r="18" spans="2:24" ht="12.75">
      <c r="B18" s="35"/>
      <c r="C18" s="68"/>
      <c r="D18" s="51"/>
      <c r="E18" s="51"/>
      <c r="F18" s="51"/>
      <c r="G18" s="51"/>
      <c r="H18" s="57"/>
      <c r="I18" s="62"/>
      <c r="J18" s="57"/>
      <c r="K18" s="62"/>
      <c r="L18" s="58"/>
      <c r="M18" s="63"/>
      <c r="N18" s="58"/>
      <c r="O18" s="63"/>
      <c r="P18" s="58"/>
      <c r="Q18" s="63"/>
      <c r="R18" s="58"/>
      <c r="S18" s="63"/>
      <c r="T18" s="66" t="str">
        <f t="shared" si="2"/>
        <v> </v>
      </c>
      <c r="U18" s="69" t="str">
        <f t="shared" si="2"/>
        <v> </v>
      </c>
      <c r="V18" s="66" t="str">
        <f>IF(G18=0," ",(L18/G18))</f>
        <v> </v>
      </c>
      <c r="W18" s="69" t="str">
        <f>IF(H18=0," ",(M18/H18))</f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76"/>
      <c r="I19" s="62"/>
      <c r="J19" s="57"/>
      <c r="K19" s="62"/>
      <c r="L19" s="59"/>
      <c r="M19" s="64"/>
      <c r="N19" s="59"/>
      <c r="O19" s="64"/>
      <c r="P19" s="59"/>
      <c r="Q19" s="64"/>
      <c r="R19" s="59"/>
      <c r="S19" s="64"/>
      <c r="T19" s="66" t="str">
        <f t="shared" si="2"/>
        <v> </v>
      </c>
      <c r="U19" s="69" t="str">
        <f t="shared" si="2"/>
        <v> </v>
      </c>
      <c r="V19" s="66" t="str">
        <f>IF(G19=0," ",(L19/G19))</f>
        <v> </v>
      </c>
      <c r="W19" s="69" t="str">
        <f>IF(H19=0," ",(M19/H19))</f>
        <v> </v>
      </c>
      <c r="X19" s="36"/>
    </row>
    <row r="20" spans="2:24" s="31" customFormat="1" ht="12.75">
      <c r="B20" s="46"/>
      <c r="C20" s="41" t="s">
        <v>25</v>
      </c>
      <c r="D20" s="48">
        <f aca="true" t="shared" si="3" ref="D20:K20">SUM(D8:D19)</f>
        <v>21619646002</v>
      </c>
      <c r="E20" s="48">
        <f t="shared" si="3"/>
        <v>170362000</v>
      </c>
      <c r="F20" s="48">
        <f t="shared" si="3"/>
        <v>0</v>
      </c>
      <c r="G20" s="48">
        <f t="shared" si="3"/>
        <v>21790008002</v>
      </c>
      <c r="H20" s="48">
        <f>SUM(H8:H19)</f>
        <v>21638521000</v>
      </c>
      <c r="I20" s="84">
        <f t="shared" si="3"/>
        <v>18710325000</v>
      </c>
      <c r="J20" s="48">
        <f t="shared" si="3"/>
        <v>5862204000</v>
      </c>
      <c r="K20" s="77">
        <f t="shared" si="3"/>
        <v>2659206542</v>
      </c>
      <c r="L20" s="48">
        <f>SUM(L8:L19)</f>
        <v>2735962000</v>
      </c>
      <c r="M20" s="77">
        <f>SUM(M8:M19)</f>
        <v>3579465436</v>
      </c>
      <c r="N20" s="77">
        <f>SUM(N8:N19)</f>
        <v>2564165000</v>
      </c>
      <c r="O20" s="77">
        <f>SUM(O8:O19)</f>
        <v>2963273475</v>
      </c>
      <c r="P20" s="48">
        <v>0</v>
      </c>
      <c r="Q20" s="48">
        <v>0</v>
      </c>
      <c r="R20" s="48">
        <f>SUM(R8:R16)</f>
        <v>11162331000</v>
      </c>
      <c r="S20" s="84">
        <f>SUM(S8:S16)</f>
        <v>9201945453</v>
      </c>
      <c r="T20" s="79">
        <f>IF(L20=0,"-",(N20-L20)/L20)</f>
        <v>-0.06279217328310846</v>
      </c>
      <c r="U20" s="79">
        <f>IF(M20=0,"-",(O20-M20)/M20)</f>
        <v>-0.17214636431538935</v>
      </c>
      <c r="V20" s="78">
        <f>IF(G20=0," ",(R20/SUM(G20-BIG!G20-'NDPG TECHNICAL'!G20-'INEP ESKOM'!G20-'WSOS 7'!G20-EPWP!G20-'EDSM(Eskom)'!G20-RHI!G20)))</f>
        <v>0.6206678604058065</v>
      </c>
      <c r="W20" s="79">
        <f>IF(G20=0," ",(S20/SUM(G20-BIG!G20-'NDPG TECHNICAL'!G20-'INEP ESKOM'!G20-'WSOS 7'!G20-EPWP!G20-'EDSM(Eskom)'!G20-RHI!G20)))</f>
        <v>0.511663002636676</v>
      </c>
      <c r="X20" s="47"/>
    </row>
    <row r="21" spans="2:24" ht="13.5" thickBot="1"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9" ht="13.5" thickTop="1">
      <c r="B22" s="74" t="s">
        <v>52</v>
      </c>
      <c r="C22" s="74" t="s">
        <v>53</v>
      </c>
      <c r="D22" s="90"/>
      <c r="G22" s="90"/>
      <c r="H22" s="90"/>
      <c r="I22" s="90"/>
    </row>
    <row r="23" spans="1:254" s="11" customFormat="1" ht="12.75">
      <c r="A23" s="32"/>
      <c r="B23" s="74" t="s">
        <v>54</v>
      </c>
      <c r="C23" s="74" t="s">
        <v>55</v>
      </c>
      <c r="D23" s="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4" ref="IS23:IT26">T23</f>
        <v>0</v>
      </c>
      <c r="IT23" s="34">
        <f t="shared" si="4"/>
        <v>0</v>
      </c>
    </row>
    <row r="24" spans="1:254" s="11" customFormat="1" ht="12.75">
      <c r="A24" s="32"/>
      <c r="B24" s="74" t="s">
        <v>56</v>
      </c>
      <c r="C24" s="74" t="s">
        <v>27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4"/>
        <v>0</v>
      </c>
      <c r="IT24" s="34">
        <f t="shared" si="4"/>
        <v>0</v>
      </c>
    </row>
    <row r="25" spans="1:254" s="11" customFormat="1" ht="12.75">
      <c r="A25" s="3"/>
      <c r="B25" s="74" t="s">
        <v>57</v>
      </c>
      <c r="C25" s="74" t="s">
        <v>58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4"/>
        <v>0</v>
      </c>
      <c r="IT25" s="34">
        <f t="shared" si="4"/>
        <v>0</v>
      </c>
    </row>
    <row r="26" spans="1:254" s="11" customFormat="1" ht="12.75">
      <c r="A26" s="3"/>
      <c r="B26" s="74" t="s">
        <v>59</v>
      </c>
      <c r="C26" s="74" t="s">
        <v>28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4"/>
        <v>0</v>
      </c>
      <c r="IT26" s="34">
        <f t="shared" si="4"/>
        <v>0</v>
      </c>
    </row>
    <row r="27" spans="2:3" ht="12.75">
      <c r="B27" s="74"/>
      <c r="C27" s="74" t="s">
        <v>60</v>
      </c>
    </row>
    <row r="28" spans="2:6" ht="12.75">
      <c r="B28" s="74" t="s">
        <v>62</v>
      </c>
      <c r="C28" s="74" t="s">
        <v>72</v>
      </c>
      <c r="D28" s="74"/>
      <c r="E28" s="74"/>
      <c r="F28" s="74"/>
    </row>
    <row r="29" spans="2:6" ht="12.75">
      <c r="B29" s="74" t="s">
        <v>61</v>
      </c>
      <c r="C29" s="74"/>
      <c r="D29" s="74"/>
      <c r="E29" s="74"/>
      <c r="F29" s="74"/>
    </row>
  </sheetData>
  <sheetProtection password="F954" sheet="1" objects="1" scenarios="1"/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D4">
      <selection activeCell="O7" sqref="O7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5" width="13.140625" style="0" customWidth="1"/>
    <col min="16" max="17" width="13.140625" style="0" hidden="1" customWidth="1"/>
    <col min="18" max="21" width="13.140625" style="0" customWidth="1"/>
    <col min="22" max="22" width="16.28125" style="0" customWidth="1"/>
    <col min="23" max="23" width="13.28125" style="0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74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35</v>
      </c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47</v>
      </c>
      <c r="D3" s="8"/>
      <c r="E3" s="8"/>
      <c r="F3" s="8"/>
      <c r="G3" s="8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75</v>
      </c>
      <c r="U3" s="14"/>
      <c r="V3" s="67" t="s">
        <v>76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6</v>
      </c>
      <c r="D4" s="18" t="s">
        <v>48</v>
      </c>
      <c r="E4" s="18" t="s">
        <v>7</v>
      </c>
      <c r="F4" s="18" t="s">
        <v>8</v>
      </c>
      <c r="G4" s="18" t="s">
        <v>49</v>
      </c>
      <c r="H4" s="19" t="s">
        <v>9</v>
      </c>
      <c r="I4" s="60" t="s">
        <v>10</v>
      </c>
      <c r="J4" s="19" t="s">
        <v>50</v>
      </c>
      <c r="K4" s="60" t="s">
        <v>51</v>
      </c>
      <c r="L4" s="19" t="s">
        <v>65</v>
      </c>
      <c r="M4" s="60" t="s">
        <v>66</v>
      </c>
      <c r="N4" s="19" t="s">
        <v>67</v>
      </c>
      <c r="O4" s="60" t="s">
        <v>68</v>
      </c>
      <c r="P4" s="19" t="s">
        <v>69</v>
      </c>
      <c r="Q4" s="60" t="s">
        <v>70</v>
      </c>
      <c r="R4" s="19" t="s">
        <v>11</v>
      </c>
      <c r="S4" s="60" t="s">
        <v>12</v>
      </c>
      <c r="T4" s="20" t="s">
        <v>77</v>
      </c>
      <c r="U4" s="54" t="s">
        <v>78</v>
      </c>
      <c r="V4" s="20" t="s">
        <v>13</v>
      </c>
      <c r="W4" s="54" t="s">
        <v>14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15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30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49"/>
      <c r="H7" s="71"/>
      <c r="I7" s="70"/>
      <c r="J7" s="71"/>
      <c r="K7" s="70"/>
      <c r="L7" s="52"/>
      <c r="M7" s="53"/>
      <c r="N7" s="52"/>
      <c r="O7" s="53"/>
      <c r="P7" s="52"/>
      <c r="Q7" s="53"/>
      <c r="R7" s="52"/>
      <c r="S7" s="53"/>
      <c r="T7" s="52"/>
      <c r="U7" s="53"/>
      <c r="V7" s="52"/>
      <c r="W7" s="53"/>
      <c r="X7" s="36"/>
    </row>
    <row r="8" spans="2:24" ht="12.75">
      <c r="B8" s="35"/>
      <c r="C8" s="68" t="s">
        <v>16</v>
      </c>
      <c r="D8" s="51">
        <v>551485691</v>
      </c>
      <c r="E8" s="51">
        <v>3476000</v>
      </c>
      <c r="F8" s="51">
        <v>0</v>
      </c>
      <c r="G8" s="51">
        <f>D8+E8</f>
        <v>554961691</v>
      </c>
      <c r="H8" s="57">
        <v>554964000</v>
      </c>
      <c r="I8" s="62">
        <v>116617000</v>
      </c>
      <c r="J8" s="57">
        <v>0</v>
      </c>
      <c r="K8" s="62">
        <v>0</v>
      </c>
      <c r="L8" s="57">
        <v>0</v>
      </c>
      <c r="M8" s="62">
        <v>0</v>
      </c>
      <c r="N8" s="51">
        <v>0</v>
      </c>
      <c r="O8" s="51">
        <v>0</v>
      </c>
      <c r="P8" s="51">
        <v>0</v>
      </c>
      <c r="Q8" s="51">
        <v>0</v>
      </c>
      <c r="R8" s="57">
        <v>0</v>
      </c>
      <c r="S8" s="62">
        <v>0</v>
      </c>
      <c r="T8" s="66" t="str">
        <f>IF(L8=0,"-",(N8-L8)/L8)</f>
        <v>-</v>
      </c>
      <c r="U8" s="69" t="str">
        <f>IF(M8=0,"-",(O8-M8)/M8)</f>
        <v>-</v>
      </c>
      <c r="V8" s="66">
        <f>IF(G8=0," ",(R8/G8))</f>
        <v>0</v>
      </c>
      <c r="W8" s="69">
        <f>IF(G8=0," ",(S8/G8))</f>
        <v>0</v>
      </c>
      <c r="X8" s="36"/>
    </row>
    <row r="9" spans="2:24" ht="12.75">
      <c r="B9" s="35"/>
      <c r="C9" s="68" t="s">
        <v>17</v>
      </c>
      <c r="D9" s="51">
        <v>38920929</v>
      </c>
      <c r="E9" s="51">
        <v>6377000</v>
      </c>
      <c r="F9" s="51">
        <v>0</v>
      </c>
      <c r="G9" s="51">
        <f aca="true" t="shared" si="0" ref="G9:G16">D9+E9</f>
        <v>45297929</v>
      </c>
      <c r="H9" s="57">
        <v>45297000</v>
      </c>
      <c r="I9" s="62">
        <v>21764000</v>
      </c>
      <c r="J9" s="57">
        <v>0</v>
      </c>
      <c r="K9" s="62">
        <v>0</v>
      </c>
      <c r="L9" s="57"/>
      <c r="M9" s="62"/>
      <c r="N9" s="51"/>
      <c r="O9" s="51"/>
      <c r="P9" s="51"/>
      <c r="Q9" s="51"/>
      <c r="R9" s="57">
        <v>0</v>
      </c>
      <c r="S9" s="62">
        <v>0</v>
      </c>
      <c r="T9" s="66" t="str">
        <f aca="true" t="shared" si="1" ref="T9:T16">IF(L9=0,"-",(N9-L9)/L9)</f>
        <v>-</v>
      </c>
      <c r="U9" s="69" t="str">
        <f aca="true" t="shared" si="2" ref="U9:U16">IF(M9=0,"-",(O9-M9)/M9)</f>
        <v>-</v>
      </c>
      <c r="V9" s="66">
        <f aca="true" t="shared" si="3" ref="V9:V16">IF(G9=0," ",(R9/G9))</f>
        <v>0</v>
      </c>
      <c r="W9" s="69">
        <f aca="true" t="shared" si="4" ref="W9:W16">IF(G9=0," ",(S9/G9))</f>
        <v>0</v>
      </c>
      <c r="X9" s="36"/>
    </row>
    <row r="10" spans="2:24" ht="12.75">
      <c r="B10" s="35"/>
      <c r="C10" s="68" t="s">
        <v>18</v>
      </c>
      <c r="D10" s="51">
        <v>107729992</v>
      </c>
      <c r="E10" s="51">
        <v>-11904000</v>
      </c>
      <c r="F10" s="51">
        <v>0</v>
      </c>
      <c r="G10" s="51">
        <f t="shared" si="0"/>
        <v>95825992</v>
      </c>
      <c r="H10" s="57">
        <v>95826000</v>
      </c>
      <c r="I10" s="62">
        <v>19095000</v>
      </c>
      <c r="J10" s="57">
        <v>0</v>
      </c>
      <c r="K10" s="62">
        <v>0</v>
      </c>
      <c r="L10" s="57">
        <v>0</v>
      </c>
      <c r="M10" s="62">
        <v>0</v>
      </c>
      <c r="N10" s="57">
        <v>0</v>
      </c>
      <c r="O10" s="62">
        <v>0</v>
      </c>
      <c r="P10" s="57">
        <v>0</v>
      </c>
      <c r="Q10" s="62">
        <v>0</v>
      </c>
      <c r="R10" s="57">
        <v>0</v>
      </c>
      <c r="S10" s="62">
        <v>0</v>
      </c>
      <c r="T10" s="66" t="str">
        <f t="shared" si="1"/>
        <v>-</v>
      </c>
      <c r="U10" s="69" t="str">
        <f t="shared" si="2"/>
        <v>-</v>
      </c>
      <c r="V10" s="66">
        <f t="shared" si="3"/>
        <v>0</v>
      </c>
      <c r="W10" s="69">
        <f t="shared" si="4"/>
        <v>0</v>
      </c>
      <c r="X10" s="36"/>
    </row>
    <row r="11" spans="2:24" ht="12.75">
      <c r="B11" s="35"/>
      <c r="C11" s="68" t="s">
        <v>19</v>
      </c>
      <c r="D11" s="51">
        <v>409294341</v>
      </c>
      <c r="E11" s="51">
        <v>5451000</v>
      </c>
      <c r="F11" s="51">
        <v>0</v>
      </c>
      <c r="G11" s="51">
        <f t="shared" si="0"/>
        <v>414745341</v>
      </c>
      <c r="H11" s="57">
        <v>414745000</v>
      </c>
      <c r="I11" s="62">
        <v>172941000</v>
      </c>
      <c r="J11" s="57">
        <v>0</v>
      </c>
      <c r="K11" s="62">
        <v>0</v>
      </c>
      <c r="L11" s="57">
        <v>0</v>
      </c>
      <c r="M11" s="62">
        <v>0</v>
      </c>
      <c r="N11" s="57">
        <v>0</v>
      </c>
      <c r="O11" s="62">
        <v>0</v>
      </c>
      <c r="P11" s="57">
        <v>0</v>
      </c>
      <c r="Q11" s="62">
        <v>0</v>
      </c>
      <c r="R11" s="57">
        <v>0</v>
      </c>
      <c r="S11" s="62">
        <v>0</v>
      </c>
      <c r="T11" s="66" t="str">
        <f t="shared" si="1"/>
        <v>-</v>
      </c>
      <c r="U11" s="69" t="str">
        <f t="shared" si="2"/>
        <v>-</v>
      </c>
      <c r="V11" s="66">
        <f t="shared" si="3"/>
        <v>0</v>
      </c>
      <c r="W11" s="69">
        <f t="shared" si="4"/>
        <v>0</v>
      </c>
      <c r="X11" s="36"/>
    </row>
    <row r="12" spans="2:24" ht="12.75">
      <c r="B12" s="35"/>
      <c r="C12" s="68" t="s">
        <v>20</v>
      </c>
      <c r="D12" s="51">
        <v>188267994</v>
      </c>
      <c r="E12" s="51">
        <v>14889000</v>
      </c>
      <c r="F12" s="51">
        <v>0</v>
      </c>
      <c r="G12" s="51">
        <f t="shared" si="0"/>
        <v>203156994</v>
      </c>
      <c r="H12" s="57">
        <v>203155000</v>
      </c>
      <c r="I12" s="62">
        <v>71298000</v>
      </c>
      <c r="J12" s="57">
        <v>0</v>
      </c>
      <c r="K12" s="62">
        <v>0</v>
      </c>
      <c r="L12" s="57">
        <v>0</v>
      </c>
      <c r="M12" s="62">
        <v>0</v>
      </c>
      <c r="N12" s="57">
        <v>0</v>
      </c>
      <c r="O12" s="62">
        <v>0</v>
      </c>
      <c r="P12" s="57">
        <v>0</v>
      </c>
      <c r="Q12" s="62">
        <v>0</v>
      </c>
      <c r="R12" s="57">
        <v>0</v>
      </c>
      <c r="S12" s="62">
        <v>0</v>
      </c>
      <c r="T12" s="66" t="str">
        <f t="shared" si="1"/>
        <v>-</v>
      </c>
      <c r="U12" s="69" t="str">
        <f t="shared" si="2"/>
        <v>-</v>
      </c>
      <c r="V12" s="66">
        <f t="shared" si="3"/>
        <v>0</v>
      </c>
      <c r="W12" s="69">
        <f t="shared" si="4"/>
        <v>0</v>
      </c>
      <c r="X12" s="36"/>
    </row>
    <row r="13" spans="2:24" ht="12.75">
      <c r="B13" s="35"/>
      <c r="C13" s="68" t="s">
        <v>21</v>
      </c>
      <c r="D13" s="51">
        <v>117656895</v>
      </c>
      <c r="E13" s="51">
        <v>11304000</v>
      </c>
      <c r="F13" s="51">
        <v>0</v>
      </c>
      <c r="G13" s="51">
        <f t="shared" si="0"/>
        <v>128960895</v>
      </c>
      <c r="H13" s="57">
        <v>128962000</v>
      </c>
      <c r="I13" s="62">
        <v>22724000</v>
      </c>
      <c r="J13" s="57">
        <v>0</v>
      </c>
      <c r="K13" s="62">
        <v>0</v>
      </c>
      <c r="L13" s="57">
        <v>0</v>
      </c>
      <c r="M13" s="62">
        <v>0</v>
      </c>
      <c r="N13" s="57">
        <v>0</v>
      </c>
      <c r="O13" s="62">
        <v>0</v>
      </c>
      <c r="P13" s="57">
        <v>0</v>
      </c>
      <c r="Q13" s="62">
        <v>0</v>
      </c>
      <c r="R13" s="57">
        <v>0</v>
      </c>
      <c r="S13" s="62">
        <v>0</v>
      </c>
      <c r="T13" s="66" t="str">
        <f t="shared" si="1"/>
        <v>-</v>
      </c>
      <c r="U13" s="69" t="str">
        <f t="shared" si="2"/>
        <v>-</v>
      </c>
      <c r="V13" s="66">
        <f t="shared" si="3"/>
        <v>0</v>
      </c>
      <c r="W13" s="69">
        <f t="shared" si="4"/>
        <v>0</v>
      </c>
      <c r="X13" s="36"/>
    </row>
    <row r="14" spans="2:24" ht="12.75">
      <c r="B14" s="35"/>
      <c r="C14" s="68" t="s">
        <v>22</v>
      </c>
      <c r="D14" s="51">
        <v>47264564</v>
      </c>
      <c r="E14" s="51">
        <v>-6811000</v>
      </c>
      <c r="F14" s="51">
        <v>0</v>
      </c>
      <c r="G14" s="51">
        <f t="shared" si="0"/>
        <v>40453564</v>
      </c>
      <c r="H14" s="57">
        <v>40454000</v>
      </c>
      <c r="I14" s="62">
        <v>12363000</v>
      </c>
      <c r="J14" s="57">
        <v>0</v>
      </c>
      <c r="K14" s="62">
        <v>0</v>
      </c>
      <c r="L14" s="57">
        <v>0</v>
      </c>
      <c r="M14" s="62">
        <v>0</v>
      </c>
      <c r="N14" s="57">
        <v>0</v>
      </c>
      <c r="O14" s="62">
        <v>0</v>
      </c>
      <c r="P14" s="57">
        <v>0</v>
      </c>
      <c r="Q14" s="62">
        <v>0</v>
      </c>
      <c r="R14" s="57">
        <v>0</v>
      </c>
      <c r="S14" s="62">
        <v>0</v>
      </c>
      <c r="T14" s="66" t="str">
        <f t="shared" si="1"/>
        <v>-</v>
      </c>
      <c r="U14" s="69" t="str">
        <f t="shared" si="2"/>
        <v>-</v>
      </c>
      <c r="V14" s="66">
        <f t="shared" si="3"/>
        <v>0</v>
      </c>
      <c r="W14" s="69">
        <f t="shared" si="4"/>
        <v>0</v>
      </c>
      <c r="X14" s="36"/>
    </row>
    <row r="15" spans="2:24" ht="12.75">
      <c r="B15" s="35"/>
      <c r="C15" s="68" t="s">
        <v>23</v>
      </c>
      <c r="D15" s="51">
        <v>192768930</v>
      </c>
      <c r="E15" s="51">
        <v>-23021000</v>
      </c>
      <c r="F15" s="51">
        <v>0</v>
      </c>
      <c r="G15" s="51">
        <f t="shared" si="0"/>
        <v>169747930</v>
      </c>
      <c r="H15" s="57">
        <v>169747000</v>
      </c>
      <c r="I15" s="62">
        <v>48206000</v>
      </c>
      <c r="J15" s="57">
        <v>0</v>
      </c>
      <c r="K15" s="62">
        <v>0</v>
      </c>
      <c r="L15" s="57">
        <v>0</v>
      </c>
      <c r="M15" s="62">
        <v>0</v>
      </c>
      <c r="N15" s="57">
        <v>0</v>
      </c>
      <c r="O15" s="62">
        <v>0</v>
      </c>
      <c r="P15" s="57">
        <v>0</v>
      </c>
      <c r="Q15" s="62">
        <v>0</v>
      </c>
      <c r="R15" s="57">
        <v>0</v>
      </c>
      <c r="S15" s="62">
        <v>0</v>
      </c>
      <c r="T15" s="66" t="str">
        <f t="shared" si="1"/>
        <v>-</v>
      </c>
      <c r="U15" s="69" t="str">
        <f t="shared" si="2"/>
        <v>-</v>
      </c>
      <c r="V15" s="66">
        <f t="shared" si="3"/>
        <v>0</v>
      </c>
      <c r="W15" s="69">
        <f t="shared" si="4"/>
        <v>0</v>
      </c>
      <c r="X15" s="36"/>
    </row>
    <row r="16" spans="2:24" ht="12.75">
      <c r="B16" s="35"/>
      <c r="C16" s="68" t="s">
        <v>24</v>
      </c>
      <c r="D16" s="51">
        <v>98390666</v>
      </c>
      <c r="E16" s="51">
        <v>235000</v>
      </c>
      <c r="F16" s="51">
        <v>0</v>
      </c>
      <c r="G16" s="51">
        <f t="shared" si="0"/>
        <v>98625666</v>
      </c>
      <c r="H16" s="57">
        <v>98626000</v>
      </c>
      <c r="I16" s="62">
        <v>25586000</v>
      </c>
      <c r="J16" s="57">
        <v>0</v>
      </c>
      <c r="K16" s="62">
        <v>0</v>
      </c>
      <c r="L16" s="57">
        <v>0</v>
      </c>
      <c r="M16" s="62">
        <v>0</v>
      </c>
      <c r="N16" s="57">
        <v>0</v>
      </c>
      <c r="O16" s="62">
        <v>0</v>
      </c>
      <c r="P16" s="57">
        <v>0</v>
      </c>
      <c r="Q16" s="62">
        <v>0</v>
      </c>
      <c r="R16" s="57">
        <v>0</v>
      </c>
      <c r="S16" s="62">
        <v>0</v>
      </c>
      <c r="T16" s="66" t="str">
        <f t="shared" si="1"/>
        <v>-</v>
      </c>
      <c r="U16" s="69" t="str">
        <f t="shared" si="2"/>
        <v>-</v>
      </c>
      <c r="V16" s="66">
        <f t="shared" si="3"/>
        <v>0</v>
      </c>
      <c r="W16" s="69">
        <f t="shared" si="4"/>
        <v>0</v>
      </c>
      <c r="X16" s="36"/>
    </row>
    <row r="17" spans="2:24" ht="12.75">
      <c r="B17" s="35"/>
      <c r="C17" s="68"/>
      <c r="D17" s="51"/>
      <c r="E17" s="51"/>
      <c r="F17" s="51"/>
      <c r="G17" s="51"/>
      <c r="H17" s="57"/>
      <c r="I17" s="62"/>
      <c r="J17" s="57"/>
      <c r="K17" s="62"/>
      <c r="L17" s="58"/>
      <c r="M17" s="63"/>
      <c r="N17" s="58"/>
      <c r="O17" s="63"/>
      <c r="P17" s="58"/>
      <c r="Q17" s="63"/>
      <c r="R17" s="58"/>
      <c r="S17" s="63"/>
      <c r="T17" s="66"/>
      <c r="U17" s="69"/>
      <c r="V17" s="66"/>
      <c r="W17" s="69"/>
      <c r="X17" s="36"/>
    </row>
    <row r="18" spans="2:24" ht="12.75">
      <c r="B18" s="35"/>
      <c r="C18" s="68"/>
      <c r="D18" s="51"/>
      <c r="E18" s="51"/>
      <c r="F18" s="51"/>
      <c r="G18" s="51"/>
      <c r="H18" s="57"/>
      <c r="I18" s="62"/>
      <c r="J18" s="57"/>
      <c r="K18" s="62"/>
      <c r="L18" s="58"/>
      <c r="M18" s="63"/>
      <c r="N18" s="58"/>
      <c r="O18" s="63"/>
      <c r="P18" s="58"/>
      <c r="Q18" s="63"/>
      <c r="R18" s="58"/>
      <c r="S18" s="63"/>
      <c r="T18" s="66"/>
      <c r="U18" s="69"/>
      <c r="V18" s="66" t="str">
        <f>IF(G18=0," ",(L18/G18))</f>
        <v> </v>
      </c>
      <c r="W18" s="69" t="str">
        <f>IF(H18=0," ",(M18/H18))</f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76"/>
      <c r="I19" s="62"/>
      <c r="J19" s="57"/>
      <c r="K19" s="62"/>
      <c r="L19" s="59"/>
      <c r="M19" s="64"/>
      <c r="N19" s="59"/>
      <c r="O19" s="64"/>
      <c r="P19" s="59"/>
      <c r="Q19" s="64"/>
      <c r="R19" s="59"/>
      <c r="S19" s="64"/>
      <c r="T19" s="66"/>
      <c r="U19" s="81"/>
      <c r="V19" s="66" t="str">
        <f>IF(G19=0," ",(L19/G19))</f>
        <v> </v>
      </c>
      <c r="W19" s="69" t="str">
        <f>IF(H19=0," ",(M19/H19))</f>
        <v> </v>
      </c>
      <c r="X19" s="36"/>
    </row>
    <row r="20" spans="2:24" s="31" customFormat="1" ht="12.75">
      <c r="B20" s="46"/>
      <c r="C20" s="41" t="s">
        <v>25</v>
      </c>
      <c r="D20" s="48">
        <f aca="true" t="shared" si="5" ref="D20:I20">SUM(D8:D19)</f>
        <v>1751780002</v>
      </c>
      <c r="E20" s="48">
        <f t="shared" si="5"/>
        <v>-4000</v>
      </c>
      <c r="F20" s="48">
        <f t="shared" si="5"/>
        <v>0</v>
      </c>
      <c r="G20" s="48">
        <f t="shared" si="5"/>
        <v>1751776002</v>
      </c>
      <c r="H20" s="48">
        <f t="shared" si="5"/>
        <v>1751776000</v>
      </c>
      <c r="I20" s="84">
        <f t="shared" si="5"/>
        <v>510594000</v>
      </c>
      <c r="J20" s="48">
        <v>0</v>
      </c>
      <c r="K20" s="84">
        <f>SUM(K8:K19)</f>
        <v>0</v>
      </c>
      <c r="L20" s="48">
        <f aca="true" t="shared" si="6" ref="L20:R20">SUM(L8:L19)</f>
        <v>0</v>
      </c>
      <c r="M20" s="77">
        <f t="shared" si="6"/>
        <v>0</v>
      </c>
      <c r="N20" s="75">
        <f t="shared" si="6"/>
        <v>0</v>
      </c>
      <c r="O20" s="77">
        <f t="shared" si="6"/>
        <v>0</v>
      </c>
      <c r="P20" s="75">
        <f t="shared" si="6"/>
        <v>0</v>
      </c>
      <c r="Q20" s="75">
        <f t="shared" si="6"/>
        <v>0</v>
      </c>
      <c r="R20" s="75">
        <f t="shared" si="6"/>
        <v>0</v>
      </c>
      <c r="S20" s="77">
        <f>SUM(S8:S19)</f>
        <v>0</v>
      </c>
      <c r="T20" s="78" t="str">
        <f>IF(L20=0,"-",(N20-L20)/L20)</f>
        <v>-</v>
      </c>
      <c r="U20" s="78" t="str">
        <f>IF(M20=0,"-",(O20-M20)/M20)</f>
        <v>-</v>
      </c>
      <c r="V20" s="78">
        <f>IF(G20=0," ",(R20/G20))</f>
        <v>0</v>
      </c>
      <c r="W20" s="79">
        <f>IF(G20=0," ",(S20/G20))</f>
        <v>0</v>
      </c>
      <c r="X20" s="47"/>
    </row>
    <row r="21" spans="2:24" ht="13.5" thickBot="1"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74" t="s">
        <v>52</v>
      </c>
      <c r="C23" s="74" t="s">
        <v>53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7" ref="IS23:IT27">T23</f>
        <v>0</v>
      </c>
      <c r="IT23" s="34">
        <f t="shared" si="7"/>
        <v>0</v>
      </c>
    </row>
    <row r="24" spans="1:254" s="11" customFormat="1" ht="12.75">
      <c r="A24" s="32"/>
      <c r="B24" s="74" t="s">
        <v>54</v>
      </c>
      <c r="C24" s="74" t="s">
        <v>55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7"/>
        <v>0</v>
      </c>
      <c r="IT24" s="34">
        <f t="shared" si="7"/>
        <v>0</v>
      </c>
    </row>
    <row r="25" spans="1:254" s="11" customFormat="1" ht="12.75">
      <c r="A25" s="3"/>
      <c r="B25" s="74" t="s">
        <v>56</v>
      </c>
      <c r="C25" s="74" t="s">
        <v>27</v>
      </c>
      <c r="D25" s="3"/>
      <c r="E25" s="33"/>
      <c r="F25" s="3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7"/>
        <v>0</v>
      </c>
      <c r="IT25" s="34">
        <f t="shared" si="7"/>
        <v>0</v>
      </c>
    </row>
    <row r="26" spans="1:254" s="11" customFormat="1" ht="12.75">
      <c r="A26" s="3"/>
      <c r="B26" s="74" t="s">
        <v>57</v>
      </c>
      <c r="C26" s="74" t="s">
        <v>58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7"/>
        <v>0</v>
      </c>
      <c r="IT26" s="34">
        <f t="shared" si="7"/>
        <v>0</v>
      </c>
    </row>
    <row r="27" spans="1:254" s="11" customFormat="1" ht="12.75">
      <c r="A27" s="3"/>
      <c r="B27" s="74" t="s">
        <v>59</v>
      </c>
      <c r="C27" s="74" t="s">
        <v>28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7"/>
        <v>0</v>
      </c>
      <c r="IT27" s="34">
        <f t="shared" si="7"/>
        <v>0</v>
      </c>
    </row>
    <row r="28" spans="2:3" ht="12.75">
      <c r="B28" s="74"/>
      <c r="C28" s="74" t="s">
        <v>72</v>
      </c>
    </row>
    <row r="29" spans="2:6" ht="12.75">
      <c r="B29" s="74" t="s">
        <v>63</v>
      </c>
      <c r="C29" s="74"/>
      <c r="D29" s="74"/>
      <c r="E29" s="74"/>
      <c r="F29" s="74"/>
    </row>
    <row r="30" spans="2:6" ht="12.75">
      <c r="B30" s="74" t="s">
        <v>61</v>
      </c>
      <c r="C30" s="74"/>
      <c r="D30" s="74"/>
      <c r="E30" s="74"/>
      <c r="F30" s="74"/>
    </row>
  </sheetData>
  <sheetProtection password="F954" sheet="1" objects="1" scenarios="1"/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D1">
      <selection activeCell="O7" sqref="O7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5" width="13.140625" style="0" customWidth="1"/>
    <col min="16" max="17" width="13.140625" style="0" hidden="1" customWidth="1"/>
    <col min="18" max="21" width="13.140625" style="0" customWidth="1"/>
    <col min="22" max="22" width="16.28125" style="0" customWidth="1"/>
    <col min="23" max="23" width="13.57421875" style="0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74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36</v>
      </c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47</v>
      </c>
      <c r="D3" s="8"/>
      <c r="E3" s="8"/>
      <c r="F3" s="8"/>
      <c r="G3" s="8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75</v>
      </c>
      <c r="U3" s="14"/>
      <c r="V3" s="67" t="s">
        <v>76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6</v>
      </c>
      <c r="D4" s="18" t="s">
        <v>48</v>
      </c>
      <c r="E4" s="18" t="s">
        <v>7</v>
      </c>
      <c r="F4" s="18" t="s">
        <v>8</v>
      </c>
      <c r="G4" s="18" t="s">
        <v>49</v>
      </c>
      <c r="H4" s="19" t="s">
        <v>9</v>
      </c>
      <c r="I4" s="60" t="s">
        <v>10</v>
      </c>
      <c r="J4" s="19" t="s">
        <v>50</v>
      </c>
      <c r="K4" s="60" t="s">
        <v>51</v>
      </c>
      <c r="L4" s="19" t="s">
        <v>65</v>
      </c>
      <c r="M4" s="60" t="s">
        <v>66</v>
      </c>
      <c r="N4" s="19" t="s">
        <v>67</v>
      </c>
      <c r="O4" s="60" t="s">
        <v>68</v>
      </c>
      <c r="P4" s="19" t="s">
        <v>69</v>
      </c>
      <c r="Q4" s="60" t="s">
        <v>70</v>
      </c>
      <c r="R4" s="19" t="s">
        <v>11</v>
      </c>
      <c r="S4" s="60" t="s">
        <v>12</v>
      </c>
      <c r="T4" s="20" t="s">
        <v>77</v>
      </c>
      <c r="U4" s="54" t="s">
        <v>78</v>
      </c>
      <c r="V4" s="20" t="s">
        <v>13</v>
      </c>
      <c r="W4" s="54" t="s">
        <v>14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15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30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49"/>
      <c r="H7" s="71"/>
      <c r="I7" s="70"/>
      <c r="J7" s="71"/>
      <c r="K7" s="70"/>
      <c r="L7" s="52"/>
      <c r="M7" s="53"/>
      <c r="N7" s="52"/>
      <c r="O7" s="53"/>
      <c r="P7" s="52"/>
      <c r="Q7" s="53"/>
      <c r="R7" s="52"/>
      <c r="S7" s="53"/>
      <c r="T7" s="52"/>
      <c r="U7" s="53"/>
      <c r="V7" s="52"/>
      <c r="W7" s="53"/>
      <c r="X7" s="36"/>
    </row>
    <row r="8" spans="2:24" ht="12.75">
      <c r="B8" s="35"/>
      <c r="C8" s="68" t="s">
        <v>16</v>
      </c>
      <c r="D8" s="51">
        <v>151000000</v>
      </c>
      <c r="E8" s="51">
        <v>12100000</v>
      </c>
      <c r="F8" s="51">
        <v>0</v>
      </c>
      <c r="G8" s="51">
        <f>D8+E8</f>
        <v>163100000</v>
      </c>
      <c r="H8" s="57">
        <v>163100000</v>
      </c>
      <c r="I8" s="62">
        <v>96412000</v>
      </c>
      <c r="J8" s="57"/>
      <c r="K8" s="62"/>
      <c r="L8" s="57">
        <v>0</v>
      </c>
      <c r="M8" s="62">
        <v>0</v>
      </c>
      <c r="N8" s="51">
        <v>0</v>
      </c>
      <c r="O8" s="51">
        <v>0</v>
      </c>
      <c r="P8" s="51">
        <v>0</v>
      </c>
      <c r="Q8" s="51">
        <v>0</v>
      </c>
      <c r="R8" s="57">
        <v>0</v>
      </c>
      <c r="S8" s="62">
        <v>0</v>
      </c>
      <c r="T8" s="66" t="str">
        <f>IF(L8=0,"-",(N8-L8)/L8)</f>
        <v>-</v>
      </c>
      <c r="U8" s="69" t="str">
        <f>IF(M8=0,"-",(O8-M8)/M8)</f>
        <v>-</v>
      </c>
      <c r="V8" s="66">
        <f>IF(G8=0," ",(R8/G8))</f>
        <v>0</v>
      </c>
      <c r="W8" s="69">
        <f>IF(G8=0," ",(S8/G8))</f>
        <v>0</v>
      </c>
      <c r="X8" s="36"/>
    </row>
    <row r="9" spans="2:24" ht="12.75">
      <c r="B9" s="35"/>
      <c r="C9" s="68" t="s">
        <v>17</v>
      </c>
      <c r="D9" s="51">
        <v>87000000</v>
      </c>
      <c r="E9" s="51">
        <v>-1000000</v>
      </c>
      <c r="F9" s="51">
        <v>0</v>
      </c>
      <c r="G9" s="51">
        <f aca="true" t="shared" si="0" ref="G9:G17">D9+E9</f>
        <v>86000000</v>
      </c>
      <c r="H9" s="57">
        <v>86000000</v>
      </c>
      <c r="I9" s="62">
        <v>30355000</v>
      </c>
      <c r="J9" s="57"/>
      <c r="K9" s="62"/>
      <c r="L9" s="57"/>
      <c r="M9" s="62"/>
      <c r="N9" s="51"/>
      <c r="O9" s="51"/>
      <c r="P9" s="51"/>
      <c r="Q9" s="51"/>
      <c r="R9" s="57">
        <v>0</v>
      </c>
      <c r="S9" s="62">
        <v>0</v>
      </c>
      <c r="T9" s="66" t="str">
        <f aca="true" t="shared" si="1" ref="T9:T16">IF(L9=0,"-",(N9-L9)/L9)</f>
        <v>-</v>
      </c>
      <c r="U9" s="69" t="str">
        <f aca="true" t="shared" si="2" ref="U9:U16">IF(M9=0,"-",(O9-M9)/M9)</f>
        <v>-</v>
      </c>
      <c r="V9" s="66">
        <f aca="true" t="shared" si="3" ref="V9:V16">IF(G9=0," ",(R9/G9))</f>
        <v>0</v>
      </c>
      <c r="W9" s="69">
        <f aca="true" t="shared" si="4" ref="W9:W16">IF(G9=0," ",(S9/G9))</f>
        <v>0</v>
      </c>
      <c r="X9" s="36"/>
    </row>
    <row r="10" spans="2:24" ht="12.75">
      <c r="B10" s="35"/>
      <c r="C10" s="68" t="s">
        <v>18</v>
      </c>
      <c r="D10" s="51">
        <v>54000000</v>
      </c>
      <c r="E10" s="51">
        <v>2000000</v>
      </c>
      <c r="F10" s="51">
        <v>0</v>
      </c>
      <c r="G10" s="51">
        <f t="shared" si="0"/>
        <v>56000000</v>
      </c>
      <c r="H10" s="57">
        <v>56000000</v>
      </c>
      <c r="I10" s="62">
        <v>21703000</v>
      </c>
      <c r="J10" s="57"/>
      <c r="K10" s="62"/>
      <c r="L10" s="57">
        <v>0</v>
      </c>
      <c r="M10" s="62">
        <v>0</v>
      </c>
      <c r="N10" s="57">
        <v>0</v>
      </c>
      <c r="O10" s="62">
        <v>0</v>
      </c>
      <c r="P10" s="57">
        <v>0</v>
      </c>
      <c r="Q10" s="62">
        <v>0</v>
      </c>
      <c r="R10" s="57">
        <v>0</v>
      </c>
      <c r="S10" s="62">
        <v>0</v>
      </c>
      <c r="T10" s="66" t="str">
        <f t="shared" si="1"/>
        <v>-</v>
      </c>
      <c r="U10" s="69" t="str">
        <f t="shared" si="2"/>
        <v>-</v>
      </c>
      <c r="V10" s="66">
        <f t="shared" si="3"/>
        <v>0</v>
      </c>
      <c r="W10" s="69">
        <f t="shared" si="4"/>
        <v>0</v>
      </c>
      <c r="X10" s="36"/>
    </row>
    <row r="11" spans="2:24" ht="12.75">
      <c r="B11" s="35"/>
      <c r="C11" s="68" t="s">
        <v>19</v>
      </c>
      <c r="D11" s="51">
        <v>157775000</v>
      </c>
      <c r="E11" s="51">
        <v>4000000</v>
      </c>
      <c r="F11" s="51">
        <v>0</v>
      </c>
      <c r="G11" s="51">
        <f t="shared" si="0"/>
        <v>161775000</v>
      </c>
      <c r="H11" s="57">
        <v>161775000</v>
      </c>
      <c r="I11" s="62">
        <v>72587000</v>
      </c>
      <c r="J11" s="57"/>
      <c r="K11" s="62"/>
      <c r="L11" s="57">
        <v>0</v>
      </c>
      <c r="M11" s="62">
        <v>0</v>
      </c>
      <c r="N11" s="57">
        <v>0</v>
      </c>
      <c r="O11" s="62">
        <v>0</v>
      </c>
      <c r="P11" s="57">
        <v>0</v>
      </c>
      <c r="Q11" s="62">
        <v>0</v>
      </c>
      <c r="R11" s="57">
        <v>0</v>
      </c>
      <c r="S11" s="62">
        <v>0</v>
      </c>
      <c r="T11" s="66" t="str">
        <f t="shared" si="1"/>
        <v>-</v>
      </c>
      <c r="U11" s="69" t="str">
        <f t="shared" si="2"/>
        <v>-</v>
      </c>
      <c r="V11" s="66">
        <f t="shared" si="3"/>
        <v>0</v>
      </c>
      <c r="W11" s="69">
        <f t="shared" si="4"/>
        <v>0</v>
      </c>
      <c r="X11" s="36"/>
    </row>
    <row r="12" spans="2:24" ht="12.75">
      <c r="B12" s="35"/>
      <c r="C12" s="68" t="s">
        <v>20</v>
      </c>
      <c r="D12" s="51">
        <v>190000000</v>
      </c>
      <c r="E12" s="51">
        <v>17000000</v>
      </c>
      <c r="F12" s="51">
        <v>0</v>
      </c>
      <c r="G12" s="51">
        <f t="shared" si="0"/>
        <v>207000000</v>
      </c>
      <c r="H12" s="57">
        <v>207000000</v>
      </c>
      <c r="I12" s="62">
        <v>62440000</v>
      </c>
      <c r="J12" s="57"/>
      <c r="K12" s="62"/>
      <c r="L12" s="57">
        <v>0</v>
      </c>
      <c r="M12" s="62">
        <v>0</v>
      </c>
      <c r="N12" s="57">
        <v>0</v>
      </c>
      <c r="O12" s="62">
        <v>0</v>
      </c>
      <c r="P12" s="57">
        <v>0</v>
      </c>
      <c r="Q12" s="62">
        <v>0</v>
      </c>
      <c r="R12" s="57">
        <v>0</v>
      </c>
      <c r="S12" s="62">
        <v>0</v>
      </c>
      <c r="T12" s="66" t="str">
        <f t="shared" si="1"/>
        <v>-</v>
      </c>
      <c r="U12" s="69" t="str">
        <f t="shared" si="2"/>
        <v>-</v>
      </c>
      <c r="V12" s="66">
        <f t="shared" si="3"/>
        <v>0</v>
      </c>
      <c r="W12" s="69">
        <f t="shared" si="4"/>
        <v>0</v>
      </c>
      <c r="X12" s="36"/>
    </row>
    <row r="13" spans="2:24" ht="12.75">
      <c r="B13" s="35"/>
      <c r="C13" s="68" t="s">
        <v>21</v>
      </c>
      <c r="D13" s="51">
        <v>64000000</v>
      </c>
      <c r="E13" s="51">
        <v>-24400000</v>
      </c>
      <c r="F13" s="51">
        <v>0</v>
      </c>
      <c r="G13" s="51">
        <f t="shared" si="0"/>
        <v>39600000</v>
      </c>
      <c r="H13" s="57">
        <v>39600000</v>
      </c>
      <c r="I13" s="62">
        <v>5100000</v>
      </c>
      <c r="J13" s="57"/>
      <c r="K13" s="62"/>
      <c r="L13" s="57">
        <v>0</v>
      </c>
      <c r="M13" s="62">
        <v>0</v>
      </c>
      <c r="N13" s="57">
        <v>0</v>
      </c>
      <c r="O13" s="62">
        <v>0</v>
      </c>
      <c r="P13" s="57">
        <v>0</v>
      </c>
      <c r="Q13" s="62">
        <v>0</v>
      </c>
      <c r="R13" s="57">
        <v>0</v>
      </c>
      <c r="S13" s="62">
        <v>0</v>
      </c>
      <c r="T13" s="66" t="str">
        <f t="shared" si="1"/>
        <v>-</v>
      </c>
      <c r="U13" s="69" t="str">
        <f t="shared" si="2"/>
        <v>-</v>
      </c>
      <c r="V13" s="66">
        <f t="shared" si="3"/>
        <v>0</v>
      </c>
      <c r="W13" s="69">
        <f t="shared" si="4"/>
        <v>0</v>
      </c>
      <c r="X13" s="36"/>
    </row>
    <row r="14" spans="2:24" ht="12.75">
      <c r="B14" s="35"/>
      <c r="C14" s="68" t="s">
        <v>22</v>
      </c>
      <c r="D14" s="51">
        <v>49225000</v>
      </c>
      <c r="E14" s="51">
        <v>17225000</v>
      </c>
      <c r="F14" s="51">
        <v>0</v>
      </c>
      <c r="G14" s="51">
        <f t="shared" si="0"/>
        <v>66450000</v>
      </c>
      <c r="H14" s="57">
        <v>66450000</v>
      </c>
      <c r="I14" s="62">
        <v>53252000</v>
      </c>
      <c r="J14" s="57"/>
      <c r="K14" s="62"/>
      <c r="L14" s="57">
        <v>0</v>
      </c>
      <c r="M14" s="62">
        <v>0</v>
      </c>
      <c r="N14" s="57">
        <v>0</v>
      </c>
      <c r="O14" s="62">
        <v>0</v>
      </c>
      <c r="P14" s="57">
        <v>0</v>
      </c>
      <c r="Q14" s="62">
        <v>0</v>
      </c>
      <c r="R14" s="57">
        <v>0</v>
      </c>
      <c r="S14" s="62">
        <v>0</v>
      </c>
      <c r="T14" s="66" t="str">
        <f t="shared" si="1"/>
        <v>-</v>
      </c>
      <c r="U14" s="69" t="str">
        <f t="shared" si="2"/>
        <v>-</v>
      </c>
      <c r="V14" s="66">
        <f t="shared" si="3"/>
        <v>0</v>
      </c>
      <c r="W14" s="69">
        <f t="shared" si="4"/>
        <v>0</v>
      </c>
      <c r="X14" s="36"/>
    </row>
    <row r="15" spans="2:24" ht="12.75">
      <c r="B15" s="35"/>
      <c r="C15" s="68" t="s">
        <v>23</v>
      </c>
      <c r="D15" s="51">
        <v>47000000</v>
      </c>
      <c r="E15" s="51">
        <v>-100000</v>
      </c>
      <c r="F15" s="51">
        <v>0</v>
      </c>
      <c r="G15" s="51">
        <f t="shared" si="0"/>
        <v>46900000</v>
      </c>
      <c r="H15" s="57">
        <v>46900000</v>
      </c>
      <c r="I15" s="62">
        <v>7549000</v>
      </c>
      <c r="J15" s="57"/>
      <c r="K15" s="62"/>
      <c r="L15" s="57">
        <v>0</v>
      </c>
      <c r="M15" s="62">
        <v>0</v>
      </c>
      <c r="N15" s="57">
        <v>0</v>
      </c>
      <c r="O15" s="62">
        <v>0</v>
      </c>
      <c r="P15" s="57">
        <v>0</v>
      </c>
      <c r="Q15" s="62">
        <v>0</v>
      </c>
      <c r="R15" s="57">
        <v>0</v>
      </c>
      <c r="S15" s="62">
        <v>0</v>
      </c>
      <c r="T15" s="66" t="str">
        <f t="shared" si="1"/>
        <v>-</v>
      </c>
      <c r="U15" s="69" t="str">
        <f t="shared" si="2"/>
        <v>-</v>
      </c>
      <c r="V15" s="66">
        <f t="shared" si="3"/>
        <v>0</v>
      </c>
      <c r="W15" s="69">
        <f t="shared" si="4"/>
        <v>0</v>
      </c>
      <c r="X15" s="36"/>
    </row>
    <row r="16" spans="2:24" ht="12.75">
      <c r="B16" s="35"/>
      <c r="C16" s="68" t="s">
        <v>24</v>
      </c>
      <c r="D16" s="51">
        <v>33000000</v>
      </c>
      <c r="E16" s="51">
        <v>557000</v>
      </c>
      <c r="F16" s="51">
        <v>0</v>
      </c>
      <c r="G16" s="51">
        <f t="shared" si="0"/>
        <v>33557000</v>
      </c>
      <c r="H16" s="57">
        <v>33557000</v>
      </c>
      <c r="I16" s="62">
        <v>19086000</v>
      </c>
      <c r="J16" s="57"/>
      <c r="K16" s="62"/>
      <c r="L16" s="57">
        <v>0</v>
      </c>
      <c r="M16" s="62">
        <v>0</v>
      </c>
      <c r="N16" s="57">
        <v>0</v>
      </c>
      <c r="O16" s="62">
        <v>0</v>
      </c>
      <c r="P16" s="57">
        <v>0</v>
      </c>
      <c r="Q16" s="62">
        <v>0</v>
      </c>
      <c r="R16" s="57">
        <v>0</v>
      </c>
      <c r="S16" s="62">
        <v>0</v>
      </c>
      <c r="T16" s="66" t="str">
        <f t="shared" si="1"/>
        <v>-</v>
      </c>
      <c r="U16" s="69" t="str">
        <f t="shared" si="2"/>
        <v>-</v>
      </c>
      <c r="V16" s="66">
        <f t="shared" si="3"/>
        <v>0</v>
      </c>
      <c r="W16" s="69">
        <f t="shared" si="4"/>
        <v>0</v>
      </c>
      <c r="X16" s="36"/>
    </row>
    <row r="17" spans="2:24" ht="12.75">
      <c r="B17" s="35"/>
      <c r="C17" s="68" t="s">
        <v>46</v>
      </c>
      <c r="D17" s="51">
        <v>60000000</v>
      </c>
      <c r="E17" s="51"/>
      <c r="F17" s="51"/>
      <c r="G17" s="51">
        <f t="shared" si="0"/>
        <v>60000000</v>
      </c>
      <c r="H17" s="57">
        <v>60000000</v>
      </c>
      <c r="I17" s="62">
        <v>6821000</v>
      </c>
      <c r="J17" s="57"/>
      <c r="K17" s="62"/>
      <c r="L17" s="57"/>
      <c r="M17" s="62"/>
      <c r="N17" s="51"/>
      <c r="O17" s="51"/>
      <c r="P17" s="51"/>
      <c r="Q17" s="51"/>
      <c r="R17" s="57"/>
      <c r="S17" s="62"/>
      <c r="T17" s="66"/>
      <c r="U17" s="69"/>
      <c r="V17" s="66"/>
      <c r="W17" s="69"/>
      <c r="X17" s="36"/>
    </row>
    <row r="18" spans="2:24" ht="12.75">
      <c r="B18" s="35"/>
      <c r="C18" s="68"/>
      <c r="D18" s="51"/>
      <c r="E18" s="51"/>
      <c r="F18" s="51"/>
      <c r="G18" s="51"/>
      <c r="H18" s="57"/>
      <c r="I18" s="72"/>
      <c r="J18" s="57"/>
      <c r="K18" s="62"/>
      <c r="L18" s="58"/>
      <c r="M18" s="63"/>
      <c r="N18" s="58"/>
      <c r="O18" s="63"/>
      <c r="P18" s="58"/>
      <c r="Q18" s="63"/>
      <c r="R18" s="58"/>
      <c r="S18" s="63"/>
      <c r="T18" s="66"/>
      <c r="U18" s="69"/>
      <c r="V18" s="66" t="str">
        <f>IF(G18=0," ",(L18/G18))</f>
        <v> </v>
      </c>
      <c r="W18" s="69" t="str">
        <f>IF(H18=0," ",(M18/H18))</f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76"/>
      <c r="I19" s="62"/>
      <c r="J19" s="57"/>
      <c r="K19" s="62"/>
      <c r="L19" s="59"/>
      <c r="M19" s="64"/>
      <c r="N19" s="59"/>
      <c r="O19" s="64"/>
      <c r="P19" s="59"/>
      <c r="Q19" s="64"/>
      <c r="R19" s="59"/>
      <c r="S19" s="64"/>
      <c r="T19" s="66"/>
      <c r="U19" s="81"/>
      <c r="V19" s="66" t="str">
        <f>IF(G19=0," ",(L19/G19))</f>
        <v> </v>
      </c>
      <c r="W19" s="69" t="str">
        <f>IF(H19=0," ",(M19/H19))</f>
        <v> </v>
      </c>
      <c r="X19" s="36"/>
    </row>
    <row r="20" spans="2:24" s="31" customFormat="1" ht="12.75">
      <c r="B20" s="46"/>
      <c r="C20" s="41" t="s">
        <v>25</v>
      </c>
      <c r="D20" s="48">
        <f aca="true" t="shared" si="5" ref="D20:I20">SUM(D8:D19)</f>
        <v>893000000</v>
      </c>
      <c r="E20" s="48">
        <f t="shared" si="5"/>
        <v>27382000</v>
      </c>
      <c r="F20" s="48">
        <f t="shared" si="5"/>
        <v>0</v>
      </c>
      <c r="G20" s="48">
        <f t="shared" si="5"/>
        <v>920382000</v>
      </c>
      <c r="H20" s="48">
        <f t="shared" si="5"/>
        <v>920382000</v>
      </c>
      <c r="I20" s="84">
        <f t="shared" si="5"/>
        <v>375305000</v>
      </c>
      <c r="J20" s="48">
        <f aca="true" t="shared" si="6" ref="J20:R20">SUM(J8:J19)</f>
        <v>0</v>
      </c>
      <c r="K20" s="48">
        <f t="shared" si="6"/>
        <v>0</v>
      </c>
      <c r="L20" s="48">
        <f t="shared" si="6"/>
        <v>0</v>
      </c>
      <c r="M20" s="77">
        <f t="shared" si="6"/>
        <v>0</v>
      </c>
      <c r="N20" s="75">
        <f t="shared" si="6"/>
        <v>0</v>
      </c>
      <c r="O20" s="75">
        <f t="shared" si="6"/>
        <v>0</v>
      </c>
      <c r="P20" s="75">
        <f t="shared" si="6"/>
        <v>0</v>
      </c>
      <c r="Q20" s="75">
        <f t="shared" si="6"/>
        <v>0</v>
      </c>
      <c r="R20" s="75">
        <f t="shared" si="6"/>
        <v>0</v>
      </c>
      <c r="S20" s="77">
        <f>SUM(S8:S19)</f>
        <v>0</v>
      </c>
      <c r="T20" s="66" t="str">
        <f>IF(L20=0,"-",(N20-L20)/L20)</f>
        <v>-</v>
      </c>
      <c r="U20" s="78" t="str">
        <f>IF(M20=0,"-",(O20-M20)/M20)</f>
        <v>-</v>
      </c>
      <c r="V20" s="78">
        <f>IF(G20=0," ",(R20/G20))</f>
        <v>0</v>
      </c>
      <c r="W20" s="79">
        <f>IF(G20=0," ",(S20/G20))</f>
        <v>0</v>
      </c>
      <c r="X20" s="47"/>
    </row>
    <row r="21" spans="2:24" ht="13.5" thickBot="1"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74" t="s">
        <v>52</v>
      </c>
      <c r="C23" s="74" t="s">
        <v>53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7" ref="IS23:IT27">T23</f>
        <v>0</v>
      </c>
      <c r="IT23" s="34">
        <f t="shared" si="7"/>
        <v>0</v>
      </c>
    </row>
    <row r="24" spans="1:254" s="11" customFormat="1" ht="12.75">
      <c r="A24" s="32"/>
      <c r="B24" s="74" t="s">
        <v>54</v>
      </c>
      <c r="C24" s="74" t="s">
        <v>55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7"/>
        <v>0</v>
      </c>
      <c r="IT24" s="34">
        <f t="shared" si="7"/>
        <v>0</v>
      </c>
    </row>
    <row r="25" spans="1:254" s="11" customFormat="1" ht="12.75">
      <c r="A25" s="3"/>
      <c r="B25" s="74" t="s">
        <v>56</v>
      </c>
      <c r="C25" s="74" t="s">
        <v>27</v>
      </c>
      <c r="D25" s="3"/>
      <c r="E25" s="33"/>
      <c r="F25" s="3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7"/>
        <v>0</v>
      </c>
      <c r="IT25" s="34">
        <f t="shared" si="7"/>
        <v>0</v>
      </c>
    </row>
    <row r="26" spans="1:254" s="11" customFormat="1" ht="12.75">
      <c r="A26" s="3"/>
      <c r="B26" s="74" t="s">
        <v>57</v>
      </c>
      <c r="C26" s="74" t="s">
        <v>58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7"/>
        <v>0</v>
      </c>
      <c r="IT26" s="34">
        <f t="shared" si="7"/>
        <v>0</v>
      </c>
    </row>
    <row r="27" spans="1:254" s="11" customFormat="1" ht="12.75">
      <c r="A27" s="3"/>
      <c r="B27" s="74" t="s">
        <v>59</v>
      </c>
      <c r="C27" s="74" t="s">
        <v>28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7"/>
        <v>0</v>
      </c>
      <c r="IT27" s="34">
        <f t="shared" si="7"/>
        <v>0</v>
      </c>
    </row>
    <row r="28" spans="2:3" ht="12.75">
      <c r="B28" s="74"/>
      <c r="C28" s="74" t="s">
        <v>72</v>
      </c>
    </row>
    <row r="29" spans="2:6" ht="12.75">
      <c r="B29" s="74" t="s">
        <v>63</v>
      </c>
      <c r="C29" s="74"/>
      <c r="D29" s="74"/>
      <c r="E29" s="74"/>
      <c r="F29" s="74"/>
    </row>
    <row r="30" spans="2:6" ht="12.75">
      <c r="B30" s="74" t="s">
        <v>61</v>
      </c>
      <c r="C30" s="74"/>
      <c r="D30" s="74"/>
      <c r="E30" s="74"/>
      <c r="F30" s="74"/>
    </row>
  </sheetData>
  <sheetProtection password="F954" sheet="1" objects="1" scenarios="1"/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C4">
      <selection activeCell="O7" sqref="O7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5" width="13.140625" style="0" customWidth="1"/>
    <col min="16" max="17" width="13.140625" style="0" hidden="1" customWidth="1"/>
    <col min="18" max="21" width="13.140625" style="0" customWidth="1"/>
    <col min="22" max="22" width="16.28125" style="0" customWidth="1"/>
    <col min="23" max="23" width="13.421875" style="0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74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37</v>
      </c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47</v>
      </c>
      <c r="D3" s="8"/>
      <c r="E3" s="8"/>
      <c r="F3" s="8"/>
      <c r="G3" s="8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75</v>
      </c>
      <c r="U3" s="14"/>
      <c r="V3" s="67" t="s">
        <v>76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6</v>
      </c>
      <c r="D4" s="18" t="s">
        <v>48</v>
      </c>
      <c r="E4" s="18" t="s">
        <v>7</v>
      </c>
      <c r="F4" s="18" t="s">
        <v>8</v>
      </c>
      <c r="G4" s="18" t="s">
        <v>49</v>
      </c>
      <c r="H4" s="19" t="s">
        <v>9</v>
      </c>
      <c r="I4" s="60" t="s">
        <v>10</v>
      </c>
      <c r="J4" s="19" t="s">
        <v>50</v>
      </c>
      <c r="K4" s="60" t="s">
        <v>51</v>
      </c>
      <c r="L4" s="19" t="s">
        <v>65</v>
      </c>
      <c r="M4" s="60" t="s">
        <v>66</v>
      </c>
      <c r="N4" s="19" t="s">
        <v>67</v>
      </c>
      <c r="O4" s="60" t="s">
        <v>68</v>
      </c>
      <c r="P4" s="19" t="s">
        <v>69</v>
      </c>
      <c r="Q4" s="60" t="s">
        <v>70</v>
      </c>
      <c r="R4" s="19" t="s">
        <v>11</v>
      </c>
      <c r="S4" s="60" t="s">
        <v>12</v>
      </c>
      <c r="T4" s="20" t="s">
        <v>77</v>
      </c>
      <c r="U4" s="54" t="s">
        <v>78</v>
      </c>
      <c r="V4" s="20" t="s">
        <v>13</v>
      </c>
      <c r="W4" s="54" t="s">
        <v>14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15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30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49"/>
      <c r="H7" s="71"/>
      <c r="I7" s="70"/>
      <c r="J7" s="71"/>
      <c r="K7" s="70"/>
      <c r="L7" s="52"/>
      <c r="M7" s="53"/>
      <c r="N7" s="52"/>
      <c r="O7" s="53"/>
      <c r="P7" s="52"/>
      <c r="Q7" s="53"/>
      <c r="R7" s="52"/>
      <c r="S7" s="53"/>
      <c r="T7" s="52"/>
      <c r="U7" s="53"/>
      <c r="V7" s="52"/>
      <c r="W7" s="53"/>
      <c r="X7" s="36"/>
    </row>
    <row r="8" spans="2:24" ht="12.75">
      <c r="B8" s="35"/>
      <c r="C8" s="68" t="s">
        <v>16</v>
      </c>
      <c r="D8" s="51">
        <v>49600000</v>
      </c>
      <c r="E8" s="51">
        <v>1089000</v>
      </c>
      <c r="F8" s="51">
        <v>0</v>
      </c>
      <c r="G8" s="51">
        <f>D8+E8</f>
        <v>50689000</v>
      </c>
      <c r="H8" s="57">
        <v>50689000</v>
      </c>
      <c r="I8" s="62">
        <v>50689000</v>
      </c>
      <c r="J8" s="57">
        <v>28858000</v>
      </c>
      <c r="K8" s="62">
        <v>17416121</v>
      </c>
      <c r="L8" s="57">
        <v>18151000</v>
      </c>
      <c r="M8" s="62">
        <v>17070782</v>
      </c>
      <c r="N8" s="51">
        <v>5259000</v>
      </c>
      <c r="O8" s="51">
        <v>19144686</v>
      </c>
      <c r="P8" s="51">
        <v>0</v>
      </c>
      <c r="Q8" s="51">
        <v>0</v>
      </c>
      <c r="R8" s="57">
        <v>52268000</v>
      </c>
      <c r="S8" s="62">
        <v>53631589</v>
      </c>
      <c r="T8" s="66">
        <f>IF(L8=0,"-",(N8-L8)/L8)</f>
        <v>-0.7102638973059335</v>
      </c>
      <c r="U8" s="69">
        <f>IF(M8=0,"-",(O8-M8)/M8)</f>
        <v>0.12148851763205692</v>
      </c>
      <c r="V8" s="66">
        <f>IF(G8=0," ",(R8/G8))</f>
        <v>1.0311507427647024</v>
      </c>
      <c r="W8" s="69">
        <f>IF(G8=0," ",(S8/G8))</f>
        <v>1.0580518258399259</v>
      </c>
      <c r="X8" s="36"/>
    </row>
    <row r="9" spans="2:24" ht="12.75">
      <c r="B9" s="35"/>
      <c r="C9" s="68" t="s">
        <v>17</v>
      </c>
      <c r="D9" s="51">
        <v>12064000</v>
      </c>
      <c r="E9" s="51">
        <v>0</v>
      </c>
      <c r="F9" s="51">
        <v>0</v>
      </c>
      <c r="G9" s="51">
        <f aca="true" t="shared" si="0" ref="G9:G16">D9+E9</f>
        <v>12064000</v>
      </c>
      <c r="H9" s="57">
        <v>12064000</v>
      </c>
      <c r="I9" s="62">
        <v>12064000</v>
      </c>
      <c r="J9" s="57">
        <v>5610000</v>
      </c>
      <c r="K9" s="62">
        <v>3144766</v>
      </c>
      <c r="L9" s="57">
        <v>2805000</v>
      </c>
      <c r="M9" s="62">
        <v>1880126</v>
      </c>
      <c r="N9" s="51">
        <v>2875000</v>
      </c>
      <c r="O9" s="51">
        <v>1899541</v>
      </c>
      <c r="P9" s="51">
        <v>0</v>
      </c>
      <c r="Q9" s="51">
        <v>0</v>
      </c>
      <c r="R9" s="57">
        <v>11290000</v>
      </c>
      <c r="S9" s="62">
        <v>6924433</v>
      </c>
      <c r="T9" s="66">
        <f aca="true" t="shared" si="1" ref="T9:T16">IF(L9=0,"-",(N9-L9)/L9)</f>
        <v>0.024955436720142603</v>
      </c>
      <c r="U9" s="69">
        <f aca="true" t="shared" si="2" ref="U9:U16">IF(M9=0,"-",(O9-M9)/M9)</f>
        <v>0.010326435568679971</v>
      </c>
      <c r="V9" s="66">
        <f aca="true" t="shared" si="3" ref="V9:V16">IF(G9=0," ",(R9/G9))</f>
        <v>0.935842175066313</v>
      </c>
      <c r="W9" s="69">
        <f aca="true" t="shared" si="4" ref="W9:W16">IF(G9=0," ",(S9/G9))</f>
        <v>0.5739748839522546</v>
      </c>
      <c r="X9" s="36"/>
    </row>
    <row r="10" spans="2:24" ht="12.75">
      <c r="B10" s="35"/>
      <c r="C10" s="68" t="s">
        <v>18</v>
      </c>
      <c r="D10" s="51">
        <v>22893000</v>
      </c>
      <c r="E10" s="51">
        <v>1112000</v>
      </c>
      <c r="F10" s="51">
        <v>0</v>
      </c>
      <c r="G10" s="51">
        <f t="shared" si="0"/>
        <v>24005000</v>
      </c>
      <c r="H10" s="57">
        <v>24005000</v>
      </c>
      <c r="I10" s="62">
        <v>24005000</v>
      </c>
      <c r="J10" s="57">
        <v>4519000</v>
      </c>
      <c r="K10" s="62">
        <v>3123404</v>
      </c>
      <c r="L10" s="57">
        <v>9080000</v>
      </c>
      <c r="M10" s="62">
        <v>3738518</v>
      </c>
      <c r="N10" s="51">
        <v>4078000</v>
      </c>
      <c r="O10" s="51">
        <v>6448426</v>
      </c>
      <c r="P10" s="51">
        <v>0</v>
      </c>
      <c r="Q10" s="51">
        <v>0</v>
      </c>
      <c r="R10" s="57">
        <v>17677000</v>
      </c>
      <c r="S10" s="62">
        <v>13310348</v>
      </c>
      <c r="T10" s="66">
        <f t="shared" si="1"/>
        <v>-0.5508810572687225</v>
      </c>
      <c r="U10" s="69">
        <f t="shared" si="2"/>
        <v>0.7248615627903892</v>
      </c>
      <c r="V10" s="66">
        <f t="shared" si="3"/>
        <v>0.7363882524474068</v>
      </c>
      <c r="W10" s="69">
        <f t="shared" si="4"/>
        <v>0.5544823161841284</v>
      </c>
      <c r="X10" s="36"/>
    </row>
    <row r="11" spans="2:24" ht="12.75">
      <c r="B11" s="35"/>
      <c r="C11" s="68" t="s">
        <v>19</v>
      </c>
      <c r="D11" s="51">
        <v>540000</v>
      </c>
      <c r="E11" s="51">
        <v>0</v>
      </c>
      <c r="F11" s="51">
        <v>0</v>
      </c>
      <c r="G11" s="51">
        <f t="shared" si="0"/>
        <v>540000</v>
      </c>
      <c r="H11" s="57">
        <v>540000</v>
      </c>
      <c r="I11" s="62">
        <v>540000</v>
      </c>
      <c r="J11" s="57">
        <v>102000</v>
      </c>
      <c r="K11" s="62">
        <v>251313</v>
      </c>
      <c r="L11" s="57">
        <v>137000</v>
      </c>
      <c r="M11" s="62">
        <v>265251</v>
      </c>
      <c r="N11" s="51">
        <v>74000</v>
      </c>
      <c r="O11" s="51">
        <v>155065</v>
      </c>
      <c r="P11" s="51">
        <v>0</v>
      </c>
      <c r="Q11" s="51">
        <v>0</v>
      </c>
      <c r="R11" s="57">
        <v>313000</v>
      </c>
      <c r="S11" s="62">
        <v>671629</v>
      </c>
      <c r="T11" s="66">
        <f t="shared" si="1"/>
        <v>-0.45985401459854014</v>
      </c>
      <c r="U11" s="69">
        <f t="shared" si="2"/>
        <v>-0.41540276945233007</v>
      </c>
      <c r="V11" s="66">
        <f t="shared" si="3"/>
        <v>0.5796296296296296</v>
      </c>
      <c r="W11" s="69">
        <f t="shared" si="4"/>
        <v>1.2437574074074074</v>
      </c>
      <c r="X11" s="36"/>
    </row>
    <row r="12" spans="2:24" ht="12.75">
      <c r="B12" s="35"/>
      <c r="C12" s="68" t="s">
        <v>20</v>
      </c>
      <c r="D12" s="51">
        <v>379048000</v>
      </c>
      <c r="E12" s="51">
        <v>6050000</v>
      </c>
      <c r="F12" s="51">
        <v>0</v>
      </c>
      <c r="G12" s="51">
        <f t="shared" si="0"/>
        <v>385098000</v>
      </c>
      <c r="H12" s="57">
        <v>385098000</v>
      </c>
      <c r="I12" s="62">
        <v>385098000</v>
      </c>
      <c r="J12" s="57">
        <v>164731000</v>
      </c>
      <c r="K12" s="62">
        <v>115870924</v>
      </c>
      <c r="L12" s="57">
        <v>125661000</v>
      </c>
      <c r="M12" s="62">
        <v>150480124</v>
      </c>
      <c r="N12" s="51">
        <v>79232000</v>
      </c>
      <c r="O12" s="51">
        <v>140564907</v>
      </c>
      <c r="P12" s="51">
        <v>0</v>
      </c>
      <c r="Q12" s="51">
        <v>0</v>
      </c>
      <c r="R12" s="57">
        <v>369624000</v>
      </c>
      <c r="S12" s="62">
        <v>406915955</v>
      </c>
      <c r="T12" s="66">
        <f t="shared" si="1"/>
        <v>-0.3694781992821958</v>
      </c>
      <c r="U12" s="69">
        <f t="shared" si="2"/>
        <v>-0.06589054246127549</v>
      </c>
      <c r="V12" s="66">
        <f t="shared" si="3"/>
        <v>0.9598180203480673</v>
      </c>
      <c r="W12" s="69">
        <f t="shared" si="4"/>
        <v>1.056655591563706</v>
      </c>
      <c r="X12" s="36"/>
    </row>
    <row r="13" spans="2:24" ht="12.75">
      <c r="B13" s="35"/>
      <c r="C13" s="68" t="s">
        <v>21</v>
      </c>
      <c r="D13" s="51">
        <v>133135000</v>
      </c>
      <c r="E13" s="51">
        <v>-4428000</v>
      </c>
      <c r="F13" s="51">
        <v>0</v>
      </c>
      <c r="G13" s="51">
        <f t="shared" si="0"/>
        <v>128707000</v>
      </c>
      <c r="H13" s="57">
        <v>128707000</v>
      </c>
      <c r="I13" s="62">
        <v>128707000</v>
      </c>
      <c r="J13" s="57">
        <v>46343000</v>
      </c>
      <c r="K13" s="62">
        <v>24268165</v>
      </c>
      <c r="L13" s="57">
        <v>9795000</v>
      </c>
      <c r="M13" s="62">
        <v>31414192</v>
      </c>
      <c r="N13" s="51">
        <v>21182000</v>
      </c>
      <c r="O13" s="51">
        <v>26499450</v>
      </c>
      <c r="P13" s="51">
        <v>0</v>
      </c>
      <c r="Q13" s="51">
        <v>0</v>
      </c>
      <c r="R13" s="57">
        <v>77320000</v>
      </c>
      <c r="S13" s="62">
        <v>82181807</v>
      </c>
      <c r="T13" s="66">
        <f t="shared" si="1"/>
        <v>1.1625319040326698</v>
      </c>
      <c r="U13" s="69">
        <f t="shared" si="2"/>
        <v>-0.15644973456582936</v>
      </c>
      <c r="V13" s="66">
        <f t="shared" si="3"/>
        <v>0.600744326260421</v>
      </c>
      <c r="W13" s="69">
        <f t="shared" si="4"/>
        <v>0.6385185498846216</v>
      </c>
      <c r="X13" s="36"/>
    </row>
    <row r="14" spans="2:24" ht="12.75">
      <c r="B14" s="35"/>
      <c r="C14" s="68" t="s">
        <v>22</v>
      </c>
      <c r="D14" s="51">
        <v>8823000</v>
      </c>
      <c r="E14" s="51">
        <v>-10000</v>
      </c>
      <c r="F14" s="51">
        <v>0</v>
      </c>
      <c r="G14" s="51">
        <f t="shared" si="0"/>
        <v>8813000</v>
      </c>
      <c r="H14" s="57">
        <v>8813000</v>
      </c>
      <c r="I14" s="62">
        <v>8813000</v>
      </c>
      <c r="J14" s="57">
        <v>2332000</v>
      </c>
      <c r="K14" s="62">
        <v>6287639</v>
      </c>
      <c r="L14" s="57">
        <v>2204000</v>
      </c>
      <c r="M14" s="62">
        <v>7324423</v>
      </c>
      <c r="N14" s="51">
        <v>818000</v>
      </c>
      <c r="O14" s="51">
        <v>6507123</v>
      </c>
      <c r="P14" s="51">
        <v>0</v>
      </c>
      <c r="Q14" s="51">
        <v>0</v>
      </c>
      <c r="R14" s="57">
        <v>5354000</v>
      </c>
      <c r="S14" s="62">
        <v>20119185</v>
      </c>
      <c r="T14" s="66">
        <f t="shared" si="1"/>
        <v>-0.6288566243194192</v>
      </c>
      <c r="U14" s="69">
        <f t="shared" si="2"/>
        <v>-0.11158558155365958</v>
      </c>
      <c r="V14" s="66">
        <f t="shared" si="3"/>
        <v>0.6075116305457846</v>
      </c>
      <c r="W14" s="69">
        <f t="shared" si="4"/>
        <v>2.28289855894701</v>
      </c>
      <c r="X14" s="36"/>
    </row>
    <row r="15" spans="2:24" ht="12.75">
      <c r="B15" s="35"/>
      <c r="C15" s="68" t="s">
        <v>23</v>
      </c>
      <c r="D15" s="51">
        <v>52186000</v>
      </c>
      <c r="E15" s="51">
        <v>4585000</v>
      </c>
      <c r="F15" s="51">
        <v>0</v>
      </c>
      <c r="G15" s="51">
        <f t="shared" si="0"/>
        <v>56771000</v>
      </c>
      <c r="H15" s="57">
        <v>56771000</v>
      </c>
      <c r="I15" s="62">
        <v>56771000</v>
      </c>
      <c r="J15" s="57">
        <v>16153000</v>
      </c>
      <c r="K15" s="62">
        <v>2531604</v>
      </c>
      <c r="L15" s="57">
        <v>10946000</v>
      </c>
      <c r="M15" s="62">
        <v>4401698</v>
      </c>
      <c r="N15" s="51">
        <v>14650000</v>
      </c>
      <c r="O15" s="51">
        <v>17481412</v>
      </c>
      <c r="P15" s="51">
        <v>0</v>
      </c>
      <c r="Q15" s="51">
        <v>0</v>
      </c>
      <c r="R15" s="57">
        <v>41749000</v>
      </c>
      <c r="S15" s="62">
        <v>24414714</v>
      </c>
      <c r="T15" s="66">
        <f t="shared" si="1"/>
        <v>0.3383884524027042</v>
      </c>
      <c r="U15" s="69">
        <f t="shared" si="2"/>
        <v>2.971515537867432</v>
      </c>
      <c r="V15" s="66">
        <f t="shared" si="3"/>
        <v>0.7353930704056648</v>
      </c>
      <c r="W15" s="69">
        <f t="shared" si="4"/>
        <v>0.43005608497296155</v>
      </c>
      <c r="X15" s="36"/>
    </row>
    <row r="16" spans="2:24" ht="12.75">
      <c r="B16" s="35"/>
      <c r="C16" s="68" t="s">
        <v>24</v>
      </c>
      <c r="D16" s="51">
        <v>3415000</v>
      </c>
      <c r="E16" s="51">
        <v>0</v>
      </c>
      <c r="F16" s="51">
        <v>0</v>
      </c>
      <c r="G16" s="51">
        <f t="shared" si="0"/>
        <v>3415000</v>
      </c>
      <c r="H16" s="57">
        <v>3415000</v>
      </c>
      <c r="I16" s="62">
        <v>3415000</v>
      </c>
      <c r="J16" s="57">
        <v>2171000</v>
      </c>
      <c r="K16" s="62">
        <v>1634623</v>
      </c>
      <c r="L16" s="57">
        <v>1164000</v>
      </c>
      <c r="M16" s="62">
        <v>2042842</v>
      </c>
      <c r="N16" s="51">
        <v>34000</v>
      </c>
      <c r="O16" s="51">
        <v>2048100</v>
      </c>
      <c r="P16" s="51">
        <v>0</v>
      </c>
      <c r="Q16" s="51">
        <v>0</v>
      </c>
      <c r="R16" s="57">
        <v>3369000</v>
      </c>
      <c r="S16" s="62">
        <v>5725565</v>
      </c>
      <c r="T16" s="66">
        <f t="shared" si="1"/>
        <v>-0.9707903780068728</v>
      </c>
      <c r="U16" s="69">
        <f t="shared" si="2"/>
        <v>0.0025738652328471806</v>
      </c>
      <c r="V16" s="66">
        <f t="shared" si="3"/>
        <v>0.9865300146412884</v>
      </c>
      <c r="W16" s="69">
        <f t="shared" si="4"/>
        <v>1.676592972181552</v>
      </c>
      <c r="X16" s="36"/>
    </row>
    <row r="17" spans="2:24" ht="12.75">
      <c r="B17" s="35"/>
      <c r="C17" s="68"/>
      <c r="D17" s="51"/>
      <c r="E17" s="51"/>
      <c r="F17" s="51"/>
      <c r="G17" s="51"/>
      <c r="H17" s="57"/>
      <c r="I17" s="62"/>
      <c r="J17" s="57"/>
      <c r="K17" s="62"/>
      <c r="L17" s="58"/>
      <c r="M17" s="63"/>
      <c r="N17" s="58"/>
      <c r="O17" s="63"/>
      <c r="P17" s="58"/>
      <c r="Q17" s="63"/>
      <c r="R17" s="58"/>
      <c r="S17" s="63"/>
      <c r="T17" s="66"/>
      <c r="U17" s="69"/>
      <c r="V17" s="66"/>
      <c r="W17" s="69"/>
      <c r="X17" s="36"/>
    </row>
    <row r="18" spans="2:24" ht="12.75">
      <c r="B18" s="35"/>
      <c r="C18" s="68"/>
      <c r="D18" s="51"/>
      <c r="E18" s="51"/>
      <c r="F18" s="51"/>
      <c r="G18" s="51"/>
      <c r="H18" s="57"/>
      <c r="I18" s="62"/>
      <c r="J18" s="57"/>
      <c r="K18" s="62"/>
      <c r="L18" s="58"/>
      <c r="M18" s="63"/>
      <c r="N18" s="58"/>
      <c r="O18" s="63"/>
      <c r="P18" s="58"/>
      <c r="Q18" s="63"/>
      <c r="R18" s="58"/>
      <c r="S18" s="63"/>
      <c r="T18" s="66"/>
      <c r="U18" s="69"/>
      <c r="V18" s="66" t="str">
        <f>IF(G18=0," ",(L18/G18))</f>
        <v> </v>
      </c>
      <c r="W18" s="69" t="str">
        <f>IF(H18=0," ",(M18/H18))</f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76"/>
      <c r="I19" s="62"/>
      <c r="J19" s="57"/>
      <c r="K19" s="62"/>
      <c r="L19" s="59"/>
      <c r="M19" s="64"/>
      <c r="N19" s="59"/>
      <c r="O19" s="64"/>
      <c r="P19" s="59"/>
      <c r="Q19" s="64"/>
      <c r="R19" s="59"/>
      <c r="S19" s="64"/>
      <c r="T19" s="66"/>
      <c r="U19" s="81"/>
      <c r="V19" s="66" t="str">
        <f>IF(G19=0," ",(L19/G19))</f>
        <v> </v>
      </c>
      <c r="W19" s="69" t="str">
        <f>IF(H19=0," ",(M19/H19))</f>
        <v> </v>
      </c>
      <c r="X19" s="36"/>
    </row>
    <row r="20" spans="2:24" s="31" customFormat="1" ht="12.75">
      <c r="B20" s="46"/>
      <c r="C20" s="41" t="s">
        <v>25</v>
      </c>
      <c r="D20" s="48">
        <f>SUM(D8:D19)</f>
        <v>661704000</v>
      </c>
      <c r="E20" s="48">
        <f aca="true" t="shared" si="5" ref="E20:J20">SUM(E8:E19)</f>
        <v>8398000</v>
      </c>
      <c r="F20" s="48">
        <f t="shared" si="5"/>
        <v>0</v>
      </c>
      <c r="G20" s="48">
        <f t="shared" si="5"/>
        <v>670102000</v>
      </c>
      <c r="H20" s="48">
        <f t="shared" si="5"/>
        <v>670102000</v>
      </c>
      <c r="I20" s="84">
        <f t="shared" si="5"/>
        <v>670102000</v>
      </c>
      <c r="J20" s="48">
        <f t="shared" si="5"/>
        <v>270819000</v>
      </c>
      <c r="K20" s="84">
        <f>SUM(K8:K19)</f>
        <v>174528559</v>
      </c>
      <c r="L20" s="48">
        <f aca="true" t="shared" si="6" ref="L20:R20">SUM(L8:L19)</f>
        <v>179943000</v>
      </c>
      <c r="M20" s="77">
        <f t="shared" si="6"/>
        <v>218617956</v>
      </c>
      <c r="N20" s="75">
        <f t="shared" si="6"/>
        <v>128202000</v>
      </c>
      <c r="O20" s="75">
        <f t="shared" si="6"/>
        <v>220748710</v>
      </c>
      <c r="P20" s="75">
        <f t="shared" si="6"/>
        <v>0</v>
      </c>
      <c r="Q20" s="75">
        <f t="shared" si="6"/>
        <v>0</v>
      </c>
      <c r="R20" s="75">
        <f t="shared" si="6"/>
        <v>578964000</v>
      </c>
      <c r="S20" s="77">
        <f>SUM(S8:S19)</f>
        <v>613895225</v>
      </c>
      <c r="T20" s="78">
        <f>IF(L20=0,"-",(N20-L20)/L20)</f>
        <v>-0.28754105466731134</v>
      </c>
      <c r="U20" s="78">
        <f>IF(M20=0,"-",(O20-M20)/M20)</f>
        <v>0.009746472974982897</v>
      </c>
      <c r="V20" s="78">
        <f>IF(G20=0," ",(R20/G20))</f>
        <v>0.8639938397438002</v>
      </c>
      <c r="W20" s="79">
        <f>IF(G20=0," ",(S20/G20))</f>
        <v>0.9161220605221295</v>
      </c>
      <c r="X20" s="47"/>
    </row>
    <row r="21" spans="2:24" ht="13.5" thickBot="1"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74" t="s">
        <v>52</v>
      </c>
      <c r="C23" s="74" t="s">
        <v>53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7" ref="IS23:IT27">T23</f>
        <v>0</v>
      </c>
      <c r="IT23" s="34">
        <f t="shared" si="7"/>
        <v>0</v>
      </c>
    </row>
    <row r="24" spans="1:254" s="11" customFormat="1" ht="12.75">
      <c r="A24" s="32"/>
      <c r="B24" s="74" t="s">
        <v>54</v>
      </c>
      <c r="C24" s="74" t="s">
        <v>55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7"/>
        <v>0</v>
      </c>
      <c r="IT24" s="34">
        <f t="shared" si="7"/>
        <v>0</v>
      </c>
    </row>
    <row r="25" spans="1:254" s="11" customFormat="1" ht="12.75">
      <c r="A25" s="3"/>
      <c r="B25" s="74" t="s">
        <v>56</v>
      </c>
      <c r="C25" s="74" t="s">
        <v>27</v>
      </c>
      <c r="D25" s="3"/>
      <c r="E25" s="33"/>
      <c r="F25" s="3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7"/>
        <v>0</v>
      </c>
      <c r="IT25" s="34">
        <f t="shared" si="7"/>
        <v>0</v>
      </c>
    </row>
    <row r="26" spans="1:254" s="11" customFormat="1" ht="12.75">
      <c r="A26" s="3"/>
      <c r="B26" s="74" t="s">
        <v>57</v>
      </c>
      <c r="C26" s="74" t="s">
        <v>58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7"/>
        <v>0</v>
      </c>
      <c r="IT26" s="34">
        <f t="shared" si="7"/>
        <v>0</v>
      </c>
    </row>
    <row r="27" spans="1:254" s="11" customFormat="1" ht="12.75">
      <c r="A27" s="3"/>
      <c r="B27" s="74" t="s">
        <v>59</v>
      </c>
      <c r="C27" s="74" t="s">
        <v>28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7"/>
        <v>0</v>
      </c>
      <c r="IT27" s="34">
        <f t="shared" si="7"/>
        <v>0</v>
      </c>
    </row>
    <row r="28" spans="2:3" ht="12.75">
      <c r="B28" s="74"/>
      <c r="C28" s="74" t="s">
        <v>72</v>
      </c>
    </row>
    <row r="29" spans="2:6" ht="12.75">
      <c r="B29" s="74" t="s">
        <v>63</v>
      </c>
      <c r="C29" s="74"/>
      <c r="D29" s="74"/>
      <c r="E29" s="74"/>
      <c r="F29" s="74"/>
    </row>
    <row r="30" spans="2:6" ht="12.75">
      <c r="B30" s="74" t="s">
        <v>61</v>
      </c>
      <c r="C30" s="74"/>
      <c r="D30" s="74"/>
      <c r="E30" s="74"/>
      <c r="F30" s="74"/>
    </row>
  </sheetData>
  <sheetProtection password="F954" sheet="1" objects="1" scenarios="1"/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A4">
      <selection activeCell="O7" sqref="O7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5" width="13.140625" style="0" customWidth="1"/>
    <col min="16" max="17" width="13.140625" style="0" hidden="1" customWidth="1"/>
    <col min="18" max="21" width="13.140625" style="0" customWidth="1"/>
    <col min="22" max="22" width="16.28125" style="0" customWidth="1"/>
    <col min="23" max="23" width="13.421875" style="0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74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38</v>
      </c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47</v>
      </c>
      <c r="D3" s="8"/>
      <c r="E3" s="8"/>
      <c r="F3" s="8"/>
      <c r="G3" s="8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75</v>
      </c>
      <c r="U3" s="14"/>
      <c r="V3" s="67" t="s">
        <v>76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6</v>
      </c>
      <c r="D4" s="18" t="s">
        <v>48</v>
      </c>
      <c r="E4" s="18" t="s">
        <v>7</v>
      </c>
      <c r="F4" s="18" t="s">
        <v>8</v>
      </c>
      <c r="G4" s="18" t="s">
        <v>49</v>
      </c>
      <c r="H4" s="19" t="s">
        <v>9</v>
      </c>
      <c r="I4" s="60" t="s">
        <v>10</v>
      </c>
      <c r="J4" s="19" t="s">
        <v>50</v>
      </c>
      <c r="K4" s="60" t="s">
        <v>51</v>
      </c>
      <c r="L4" s="19" t="s">
        <v>65</v>
      </c>
      <c r="M4" s="60" t="s">
        <v>66</v>
      </c>
      <c r="N4" s="19" t="s">
        <v>67</v>
      </c>
      <c r="O4" s="60" t="s">
        <v>68</v>
      </c>
      <c r="P4" s="19" t="s">
        <v>69</v>
      </c>
      <c r="Q4" s="60" t="s">
        <v>70</v>
      </c>
      <c r="R4" s="19" t="s">
        <v>11</v>
      </c>
      <c r="S4" s="60" t="s">
        <v>12</v>
      </c>
      <c r="T4" s="20" t="s">
        <v>77</v>
      </c>
      <c r="U4" s="54" t="s">
        <v>78</v>
      </c>
      <c r="V4" s="20" t="s">
        <v>13</v>
      </c>
      <c r="W4" s="54" t="s">
        <v>14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15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30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49"/>
      <c r="H7" s="71"/>
      <c r="I7" s="70"/>
      <c r="J7" s="71"/>
      <c r="K7" s="70"/>
      <c r="L7" s="52"/>
      <c r="M7" s="53"/>
      <c r="N7" s="52"/>
      <c r="O7" s="53"/>
      <c r="P7" s="52"/>
      <c r="Q7" s="53"/>
      <c r="R7" s="52"/>
      <c r="S7" s="53"/>
      <c r="T7" s="52"/>
      <c r="U7" s="53"/>
      <c r="V7" s="52"/>
      <c r="W7" s="53"/>
      <c r="X7" s="36"/>
    </row>
    <row r="8" spans="2:24" ht="12.75">
      <c r="B8" s="35"/>
      <c r="C8" s="68" t="s">
        <v>16</v>
      </c>
      <c r="D8" s="51">
        <v>0</v>
      </c>
      <c r="E8" s="51">
        <v>0</v>
      </c>
      <c r="F8" s="51">
        <v>0</v>
      </c>
      <c r="G8" s="51">
        <f>D8+E8</f>
        <v>0</v>
      </c>
      <c r="H8" s="57">
        <v>0</v>
      </c>
      <c r="I8" s="62">
        <v>177000</v>
      </c>
      <c r="J8" s="57">
        <v>0</v>
      </c>
      <c r="K8" s="62">
        <v>0</v>
      </c>
      <c r="L8" s="57">
        <v>0</v>
      </c>
      <c r="M8" s="62">
        <v>0</v>
      </c>
      <c r="N8" s="51">
        <v>0</v>
      </c>
      <c r="O8" s="51">
        <v>0</v>
      </c>
      <c r="P8" s="51">
        <v>0</v>
      </c>
      <c r="Q8" s="51">
        <v>0</v>
      </c>
      <c r="R8" s="57">
        <v>0</v>
      </c>
      <c r="S8" s="62">
        <v>0</v>
      </c>
      <c r="T8" s="66" t="str">
        <f>IF(L8=0,"-",(N8-L8)/L8)</f>
        <v>-</v>
      </c>
      <c r="U8" s="69" t="str">
        <f>IF(M8=0,"-",(O8-M8)/M8)</f>
        <v>-</v>
      </c>
      <c r="V8" s="66" t="str">
        <f>IF(G8=0," ",(R8/G8))</f>
        <v> </v>
      </c>
      <c r="W8" s="69" t="str">
        <f>IF(G8=0," ",(S8/G8))</f>
        <v> </v>
      </c>
      <c r="X8" s="36"/>
    </row>
    <row r="9" spans="2:24" ht="12.75">
      <c r="B9" s="35"/>
      <c r="C9" s="68" t="s">
        <v>17</v>
      </c>
      <c r="D9" s="51">
        <v>0</v>
      </c>
      <c r="E9" s="51">
        <v>0</v>
      </c>
      <c r="F9" s="51"/>
      <c r="G9" s="51">
        <f aca="true" t="shared" si="0" ref="G9:G16">D9+E9</f>
        <v>0</v>
      </c>
      <c r="H9" s="57"/>
      <c r="I9" s="62"/>
      <c r="J9" s="57"/>
      <c r="K9" s="62"/>
      <c r="L9" s="57"/>
      <c r="M9" s="62"/>
      <c r="N9" s="51"/>
      <c r="O9" s="51"/>
      <c r="P9" s="51"/>
      <c r="Q9" s="51"/>
      <c r="R9" s="57"/>
      <c r="S9" s="62"/>
      <c r="T9" s="66" t="str">
        <f aca="true" t="shared" si="1" ref="T9:T16">IF(L9=0,"-",(N9-L9)/L9)</f>
        <v>-</v>
      </c>
      <c r="U9" s="69" t="str">
        <f aca="true" t="shared" si="2" ref="U9:U16">IF(M9=0,"-",(O9-M9)/M9)</f>
        <v>-</v>
      </c>
      <c r="V9" s="66" t="str">
        <f aca="true" t="shared" si="3" ref="V9:V16">IF(G9=0," ",(R9/G9))</f>
        <v> </v>
      </c>
      <c r="W9" s="69" t="str">
        <f aca="true" t="shared" si="4" ref="W9:W16">IF(G9=0," ",(S9/G9))</f>
        <v> </v>
      </c>
      <c r="X9" s="36"/>
    </row>
    <row r="10" spans="2:24" ht="12.75">
      <c r="B10" s="35"/>
      <c r="C10" s="68" t="s">
        <v>18</v>
      </c>
      <c r="D10" s="51">
        <v>1465000</v>
      </c>
      <c r="E10" s="51">
        <v>-1104000</v>
      </c>
      <c r="F10" s="51">
        <v>0</v>
      </c>
      <c r="G10" s="51">
        <f t="shared" si="0"/>
        <v>361000</v>
      </c>
      <c r="H10" s="57">
        <v>1465000</v>
      </c>
      <c r="I10" s="62">
        <v>0</v>
      </c>
      <c r="J10" s="57"/>
      <c r="K10" s="62"/>
      <c r="L10" s="57"/>
      <c r="M10" s="62"/>
      <c r="N10" s="57"/>
      <c r="O10" s="62"/>
      <c r="P10" s="57"/>
      <c r="Q10" s="62"/>
      <c r="R10" s="57"/>
      <c r="S10" s="62"/>
      <c r="T10" s="66" t="str">
        <f t="shared" si="1"/>
        <v>-</v>
      </c>
      <c r="U10" s="69" t="str">
        <f t="shared" si="2"/>
        <v>-</v>
      </c>
      <c r="V10" s="66">
        <f t="shared" si="3"/>
        <v>0</v>
      </c>
      <c r="W10" s="69">
        <f t="shared" si="4"/>
        <v>0</v>
      </c>
      <c r="X10" s="36"/>
    </row>
    <row r="11" spans="2:24" ht="12.75">
      <c r="B11" s="35"/>
      <c r="C11" s="68" t="s">
        <v>19</v>
      </c>
      <c r="D11" s="51">
        <v>0</v>
      </c>
      <c r="E11" s="51">
        <v>0</v>
      </c>
      <c r="F11" s="51"/>
      <c r="G11" s="51">
        <f t="shared" si="0"/>
        <v>0</v>
      </c>
      <c r="H11" s="57"/>
      <c r="I11" s="62"/>
      <c r="J11" s="57"/>
      <c r="K11" s="62"/>
      <c r="L11" s="57"/>
      <c r="M11" s="62"/>
      <c r="N11" s="57"/>
      <c r="O11" s="62"/>
      <c r="P11" s="57"/>
      <c r="Q11" s="62"/>
      <c r="R11" s="57"/>
      <c r="S11" s="62"/>
      <c r="T11" s="66" t="str">
        <f t="shared" si="1"/>
        <v>-</v>
      </c>
      <c r="U11" s="69" t="str">
        <f t="shared" si="2"/>
        <v>-</v>
      </c>
      <c r="V11" s="66" t="str">
        <f t="shared" si="3"/>
        <v> </v>
      </c>
      <c r="W11" s="69" t="str">
        <f t="shared" si="4"/>
        <v> </v>
      </c>
      <c r="X11" s="36"/>
    </row>
    <row r="12" spans="2:24" ht="12.75">
      <c r="B12" s="35"/>
      <c r="C12" s="68" t="s">
        <v>20</v>
      </c>
      <c r="D12" s="51">
        <v>112266000</v>
      </c>
      <c r="E12" s="51">
        <v>47863000</v>
      </c>
      <c r="F12" s="51">
        <v>0</v>
      </c>
      <c r="G12" s="51">
        <f t="shared" si="0"/>
        <v>160129000</v>
      </c>
      <c r="H12" s="57">
        <v>112266000</v>
      </c>
      <c r="I12" s="62">
        <v>56770000</v>
      </c>
      <c r="J12" s="57">
        <v>0</v>
      </c>
      <c r="K12" s="62">
        <v>0</v>
      </c>
      <c r="L12" s="57">
        <v>0</v>
      </c>
      <c r="M12" s="62">
        <v>0</v>
      </c>
      <c r="N12" s="57">
        <v>0</v>
      </c>
      <c r="O12" s="62">
        <v>0</v>
      </c>
      <c r="P12" s="57">
        <v>0</v>
      </c>
      <c r="Q12" s="62">
        <v>0</v>
      </c>
      <c r="R12" s="57">
        <v>0</v>
      </c>
      <c r="S12" s="62">
        <v>0</v>
      </c>
      <c r="T12" s="66" t="str">
        <f t="shared" si="1"/>
        <v>-</v>
      </c>
      <c r="U12" s="69" t="str">
        <f t="shared" si="2"/>
        <v>-</v>
      </c>
      <c r="V12" s="66">
        <f t="shared" si="3"/>
        <v>0</v>
      </c>
      <c r="W12" s="69">
        <f t="shared" si="4"/>
        <v>0</v>
      </c>
      <c r="X12" s="36"/>
    </row>
    <row r="13" spans="2:24" ht="12.75">
      <c r="B13" s="35"/>
      <c r="C13" s="68" t="s">
        <v>21</v>
      </c>
      <c r="D13" s="51">
        <v>0</v>
      </c>
      <c r="E13" s="51">
        <v>1027000</v>
      </c>
      <c r="F13" s="51"/>
      <c r="G13" s="51">
        <f t="shared" si="0"/>
        <v>1027000</v>
      </c>
      <c r="H13" s="57">
        <v>0</v>
      </c>
      <c r="I13" s="62">
        <v>0</v>
      </c>
      <c r="J13" s="57">
        <v>0</v>
      </c>
      <c r="K13" s="62">
        <v>0</v>
      </c>
      <c r="L13" s="57">
        <v>0</v>
      </c>
      <c r="M13" s="62">
        <v>0</v>
      </c>
      <c r="N13" s="57">
        <v>0</v>
      </c>
      <c r="O13" s="62">
        <v>0</v>
      </c>
      <c r="P13" s="57">
        <v>0</v>
      </c>
      <c r="Q13" s="62">
        <v>0</v>
      </c>
      <c r="R13" s="57">
        <v>0</v>
      </c>
      <c r="S13" s="62">
        <v>0</v>
      </c>
      <c r="T13" s="66" t="str">
        <f t="shared" si="1"/>
        <v>-</v>
      </c>
      <c r="U13" s="69" t="str">
        <f t="shared" si="2"/>
        <v>-</v>
      </c>
      <c r="V13" s="66">
        <f t="shared" si="3"/>
        <v>0</v>
      </c>
      <c r="W13" s="69">
        <f t="shared" si="4"/>
        <v>0</v>
      </c>
      <c r="X13" s="36"/>
    </row>
    <row r="14" spans="2:24" ht="12.75">
      <c r="B14" s="35"/>
      <c r="C14" s="68" t="s">
        <v>22</v>
      </c>
      <c r="D14" s="51">
        <v>32247000</v>
      </c>
      <c r="E14" s="51">
        <v>-5200000</v>
      </c>
      <c r="F14" s="51">
        <v>0</v>
      </c>
      <c r="G14" s="51">
        <f t="shared" si="0"/>
        <v>27047000</v>
      </c>
      <c r="H14" s="57">
        <v>32247000</v>
      </c>
      <c r="I14" s="62">
        <v>29000000</v>
      </c>
      <c r="J14" s="57"/>
      <c r="K14" s="62"/>
      <c r="L14" s="57"/>
      <c r="M14" s="62"/>
      <c r="N14" s="57"/>
      <c r="O14" s="62"/>
      <c r="P14" s="57"/>
      <c r="Q14" s="62"/>
      <c r="R14" s="57"/>
      <c r="S14" s="62"/>
      <c r="T14" s="66" t="str">
        <f t="shared" si="1"/>
        <v>-</v>
      </c>
      <c r="U14" s="69" t="str">
        <f t="shared" si="2"/>
        <v>-</v>
      </c>
      <c r="V14" s="66">
        <f t="shared" si="3"/>
        <v>0</v>
      </c>
      <c r="W14" s="69">
        <f t="shared" si="4"/>
        <v>0</v>
      </c>
      <c r="X14" s="36"/>
    </row>
    <row r="15" spans="2:24" ht="12.75">
      <c r="B15" s="35"/>
      <c r="C15" s="68" t="s">
        <v>23</v>
      </c>
      <c r="D15" s="51">
        <v>0</v>
      </c>
      <c r="E15" s="51">
        <v>0</v>
      </c>
      <c r="F15" s="51"/>
      <c r="G15" s="51">
        <f t="shared" si="0"/>
        <v>0</v>
      </c>
      <c r="H15" s="57"/>
      <c r="I15" s="62"/>
      <c r="J15" s="57"/>
      <c r="K15" s="62"/>
      <c r="L15" s="57"/>
      <c r="M15" s="62"/>
      <c r="N15" s="57"/>
      <c r="O15" s="62"/>
      <c r="P15" s="57"/>
      <c r="Q15" s="62"/>
      <c r="R15" s="57"/>
      <c r="S15" s="62"/>
      <c r="T15" s="66" t="str">
        <f t="shared" si="1"/>
        <v>-</v>
      </c>
      <c r="U15" s="69" t="str">
        <f t="shared" si="2"/>
        <v>-</v>
      </c>
      <c r="V15" s="66" t="str">
        <f t="shared" si="3"/>
        <v> </v>
      </c>
      <c r="W15" s="69" t="str">
        <f t="shared" si="4"/>
        <v> </v>
      </c>
      <c r="X15" s="36"/>
    </row>
    <row r="16" spans="2:24" ht="12.75">
      <c r="B16" s="35"/>
      <c r="C16" s="68" t="s">
        <v>24</v>
      </c>
      <c r="D16" s="51">
        <v>0</v>
      </c>
      <c r="E16" s="51">
        <v>0</v>
      </c>
      <c r="F16" s="51"/>
      <c r="G16" s="51">
        <f t="shared" si="0"/>
        <v>0</v>
      </c>
      <c r="H16" s="57"/>
      <c r="I16" s="62"/>
      <c r="J16" s="57"/>
      <c r="K16" s="62"/>
      <c r="L16" s="57"/>
      <c r="M16" s="62"/>
      <c r="N16" s="57"/>
      <c r="O16" s="62"/>
      <c r="P16" s="57"/>
      <c r="Q16" s="62"/>
      <c r="R16" s="57"/>
      <c r="S16" s="62"/>
      <c r="T16" s="66" t="str">
        <f t="shared" si="1"/>
        <v>-</v>
      </c>
      <c r="U16" s="69" t="str">
        <f t="shared" si="2"/>
        <v>-</v>
      </c>
      <c r="V16" s="66" t="str">
        <f t="shared" si="3"/>
        <v> </v>
      </c>
      <c r="W16" s="69" t="str">
        <f t="shared" si="4"/>
        <v> </v>
      </c>
      <c r="X16" s="36"/>
    </row>
    <row r="17" spans="2:24" ht="12.75">
      <c r="B17" s="35"/>
      <c r="C17" s="68"/>
      <c r="D17" s="51"/>
      <c r="E17" s="51"/>
      <c r="F17" s="51"/>
      <c r="G17" s="51"/>
      <c r="H17" s="57"/>
      <c r="I17" s="62"/>
      <c r="J17" s="57"/>
      <c r="K17" s="62"/>
      <c r="L17" s="58"/>
      <c r="M17" s="63"/>
      <c r="N17" s="58"/>
      <c r="O17" s="63"/>
      <c r="P17" s="58"/>
      <c r="Q17" s="63"/>
      <c r="R17" s="58"/>
      <c r="S17" s="63"/>
      <c r="T17" s="66"/>
      <c r="U17" s="69"/>
      <c r="V17" s="66"/>
      <c r="W17" s="69"/>
      <c r="X17" s="36"/>
    </row>
    <row r="18" spans="2:24" ht="12.75">
      <c r="B18" s="35"/>
      <c r="C18" s="68"/>
      <c r="D18" s="51"/>
      <c r="E18" s="51"/>
      <c r="F18" s="51"/>
      <c r="G18" s="51"/>
      <c r="H18" s="57"/>
      <c r="I18" s="62"/>
      <c r="J18" s="57"/>
      <c r="K18" s="62"/>
      <c r="L18" s="58"/>
      <c r="M18" s="63"/>
      <c r="N18" s="58"/>
      <c r="O18" s="63"/>
      <c r="P18" s="58"/>
      <c r="Q18" s="63"/>
      <c r="R18" s="58"/>
      <c r="S18" s="63"/>
      <c r="T18" s="66"/>
      <c r="U18" s="69"/>
      <c r="V18" s="66" t="str">
        <f>IF(G18=0," ",(L18/G18))</f>
        <v> </v>
      </c>
      <c r="W18" s="69" t="str">
        <f>IF(H18=0," ",(M18/H18))</f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76"/>
      <c r="I19" s="62"/>
      <c r="J19" s="57"/>
      <c r="K19" s="62"/>
      <c r="L19" s="59"/>
      <c r="M19" s="64"/>
      <c r="N19" s="59"/>
      <c r="O19" s="64"/>
      <c r="P19" s="59"/>
      <c r="Q19" s="64"/>
      <c r="R19" s="59"/>
      <c r="S19" s="64"/>
      <c r="T19" s="66"/>
      <c r="U19" s="81"/>
      <c r="V19" s="66" t="str">
        <f>IF(G19=0," ",(L19/G19))</f>
        <v> </v>
      </c>
      <c r="W19" s="69" t="str">
        <f>IF(H19=0," ",(M19/H19))</f>
        <v> </v>
      </c>
      <c r="X19" s="36"/>
    </row>
    <row r="20" spans="2:24" s="31" customFormat="1" ht="12.75">
      <c r="B20" s="46"/>
      <c r="C20" s="41" t="s">
        <v>25</v>
      </c>
      <c r="D20" s="48">
        <f aca="true" t="shared" si="5" ref="D20:I20">SUM(D8:D19)</f>
        <v>145978000</v>
      </c>
      <c r="E20" s="48">
        <f t="shared" si="5"/>
        <v>42586000</v>
      </c>
      <c r="F20" s="48">
        <f t="shared" si="5"/>
        <v>0</v>
      </c>
      <c r="G20" s="48">
        <f t="shared" si="5"/>
        <v>188564000</v>
      </c>
      <c r="H20" s="48">
        <f t="shared" si="5"/>
        <v>145978000</v>
      </c>
      <c r="I20" s="84">
        <f t="shared" si="5"/>
        <v>85947000</v>
      </c>
      <c r="J20" s="84">
        <f>SUM(J8:J19)</f>
        <v>0</v>
      </c>
      <c r="K20" s="84">
        <f>SUM(K8:K19)</f>
        <v>0</v>
      </c>
      <c r="L20" s="48">
        <f aca="true" t="shared" si="6" ref="L20:R20">SUM(L8:L19)</f>
        <v>0</v>
      </c>
      <c r="M20" s="77">
        <f t="shared" si="6"/>
        <v>0</v>
      </c>
      <c r="N20" s="75">
        <f t="shared" si="6"/>
        <v>0</v>
      </c>
      <c r="O20" s="75">
        <f t="shared" si="6"/>
        <v>0</v>
      </c>
      <c r="P20" s="75">
        <f t="shared" si="6"/>
        <v>0</v>
      </c>
      <c r="Q20" s="75">
        <f t="shared" si="6"/>
        <v>0</v>
      </c>
      <c r="R20" s="75">
        <f t="shared" si="6"/>
        <v>0</v>
      </c>
      <c r="S20" s="77">
        <f>SUM(S8:S19)</f>
        <v>0</v>
      </c>
      <c r="T20" s="66" t="str">
        <f>IF(L20=0,"-",(N20-L20)/L20)</f>
        <v>-</v>
      </c>
      <c r="U20" s="78" t="str">
        <f>IF(M20=0,"-",(O20-M20)/M20)</f>
        <v>-</v>
      </c>
      <c r="V20" s="78">
        <f>IF(G20=0," ",(R20/G20))</f>
        <v>0</v>
      </c>
      <c r="W20" s="79">
        <f>IF(G20=0," ",(S20/G20))</f>
        <v>0</v>
      </c>
      <c r="X20" s="47"/>
    </row>
    <row r="21" spans="2:24" ht="13.5" thickBot="1"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74" t="s">
        <v>52</v>
      </c>
      <c r="C23" s="74" t="s">
        <v>53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7" ref="IS23:IT27">T23</f>
        <v>0</v>
      </c>
      <c r="IT23" s="34">
        <f t="shared" si="7"/>
        <v>0</v>
      </c>
    </row>
    <row r="24" spans="1:254" s="11" customFormat="1" ht="12.75">
      <c r="A24" s="32"/>
      <c r="B24" s="74" t="s">
        <v>54</v>
      </c>
      <c r="C24" s="74" t="s">
        <v>55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7"/>
        <v>0</v>
      </c>
      <c r="IT24" s="34">
        <f t="shared" si="7"/>
        <v>0</v>
      </c>
    </row>
    <row r="25" spans="1:254" s="11" customFormat="1" ht="12.75">
      <c r="A25" s="3"/>
      <c r="B25" s="74" t="s">
        <v>56</v>
      </c>
      <c r="C25" s="74" t="s">
        <v>27</v>
      </c>
      <c r="D25" s="3"/>
      <c r="E25" s="33"/>
      <c r="F25" s="3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7"/>
        <v>0</v>
      </c>
      <c r="IT25" s="34">
        <f t="shared" si="7"/>
        <v>0</v>
      </c>
    </row>
    <row r="26" spans="1:254" s="11" customFormat="1" ht="12.75">
      <c r="A26" s="3"/>
      <c r="B26" s="74" t="s">
        <v>57</v>
      </c>
      <c r="C26" s="74" t="s">
        <v>58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7"/>
        <v>0</v>
      </c>
      <c r="IT26" s="34">
        <f t="shared" si="7"/>
        <v>0</v>
      </c>
    </row>
    <row r="27" spans="1:254" s="11" customFormat="1" ht="12.75">
      <c r="A27" s="3"/>
      <c r="B27" s="74" t="s">
        <v>59</v>
      </c>
      <c r="C27" s="74" t="s">
        <v>28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7"/>
        <v>0</v>
      </c>
      <c r="IT27" s="34">
        <f t="shared" si="7"/>
        <v>0</v>
      </c>
    </row>
    <row r="28" spans="2:3" ht="12.75">
      <c r="B28" s="74"/>
      <c r="C28" s="74" t="s">
        <v>72</v>
      </c>
    </row>
    <row r="29" spans="2:6" ht="12.75">
      <c r="B29" s="74" t="s">
        <v>63</v>
      </c>
      <c r="C29" s="74"/>
      <c r="D29" s="74"/>
      <c r="E29" s="74"/>
      <c r="F29" s="74"/>
    </row>
    <row r="30" spans="2:6" ht="12.75">
      <c r="B30" s="74" t="s">
        <v>61</v>
      </c>
      <c r="C30" s="74"/>
      <c r="D30" s="74"/>
      <c r="E30" s="74"/>
      <c r="F30" s="74"/>
    </row>
  </sheetData>
  <sheetProtection password="F954" sheet="1" objects="1" scenarios="1"/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L7">
      <selection activeCell="O7" sqref="O7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5" width="13.140625" style="0" customWidth="1"/>
    <col min="16" max="17" width="13.140625" style="0" hidden="1" customWidth="1"/>
    <col min="18" max="21" width="13.140625" style="0" customWidth="1"/>
    <col min="22" max="22" width="16.28125" style="0" customWidth="1"/>
    <col min="23" max="23" width="13.57421875" style="0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74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39</v>
      </c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47</v>
      </c>
      <c r="D3" s="8"/>
      <c r="E3" s="8"/>
      <c r="F3" s="8"/>
      <c r="G3" s="8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75</v>
      </c>
      <c r="U3" s="14"/>
      <c r="V3" s="67" t="s">
        <v>76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6</v>
      </c>
      <c r="D4" s="18" t="s">
        <v>48</v>
      </c>
      <c r="E4" s="18" t="s">
        <v>7</v>
      </c>
      <c r="F4" s="18" t="s">
        <v>8</v>
      </c>
      <c r="G4" s="18" t="s">
        <v>49</v>
      </c>
      <c r="H4" s="19" t="s">
        <v>9</v>
      </c>
      <c r="I4" s="60" t="s">
        <v>10</v>
      </c>
      <c r="J4" s="19" t="s">
        <v>50</v>
      </c>
      <c r="K4" s="60" t="s">
        <v>51</v>
      </c>
      <c r="L4" s="19" t="s">
        <v>65</v>
      </c>
      <c r="M4" s="60" t="s">
        <v>66</v>
      </c>
      <c r="N4" s="19" t="s">
        <v>67</v>
      </c>
      <c r="O4" s="60" t="s">
        <v>68</v>
      </c>
      <c r="P4" s="19" t="s">
        <v>69</v>
      </c>
      <c r="Q4" s="60" t="s">
        <v>70</v>
      </c>
      <c r="R4" s="19" t="s">
        <v>11</v>
      </c>
      <c r="S4" s="60" t="s">
        <v>12</v>
      </c>
      <c r="T4" s="20" t="s">
        <v>77</v>
      </c>
      <c r="U4" s="54" t="s">
        <v>78</v>
      </c>
      <c r="V4" s="20" t="s">
        <v>13</v>
      </c>
      <c r="W4" s="54" t="s">
        <v>14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15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30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49"/>
      <c r="H7" s="71"/>
      <c r="I7" s="70"/>
      <c r="J7" s="71"/>
      <c r="K7" s="70"/>
      <c r="L7" s="52"/>
      <c r="M7" s="53"/>
      <c r="N7" s="52"/>
      <c r="O7" s="53"/>
      <c r="P7" s="52"/>
      <c r="Q7" s="53"/>
      <c r="R7" s="52"/>
      <c r="S7" s="53"/>
      <c r="T7" s="52"/>
      <c r="U7" s="53"/>
      <c r="V7" s="52"/>
      <c r="W7" s="53"/>
      <c r="X7" s="36"/>
    </row>
    <row r="8" spans="2:24" ht="12.75">
      <c r="B8" s="35"/>
      <c r="C8" s="68" t="s">
        <v>16</v>
      </c>
      <c r="D8" s="51">
        <v>86857000</v>
      </c>
      <c r="E8" s="51">
        <v>0</v>
      </c>
      <c r="F8" s="51">
        <v>0</v>
      </c>
      <c r="G8" s="51">
        <f>E8+D8</f>
        <v>86857000</v>
      </c>
      <c r="H8" s="57">
        <v>86857000</v>
      </c>
      <c r="I8" s="62">
        <v>86857000</v>
      </c>
      <c r="J8" s="57">
        <v>25096000</v>
      </c>
      <c r="K8" s="62">
        <v>18156851</v>
      </c>
      <c r="L8" s="57">
        <v>19945000</v>
      </c>
      <c r="M8" s="62">
        <v>19120002</v>
      </c>
      <c r="N8" s="51">
        <v>28919000</v>
      </c>
      <c r="O8" s="51">
        <v>5567926</v>
      </c>
      <c r="P8" s="51">
        <v>0</v>
      </c>
      <c r="Q8" s="51">
        <v>0</v>
      </c>
      <c r="R8" s="57">
        <v>73960000</v>
      </c>
      <c r="S8" s="62">
        <v>42844779</v>
      </c>
      <c r="T8" s="66">
        <f>IF(L8=0,"-",(N8-L8)/L8)</f>
        <v>0.4499373276510404</v>
      </c>
      <c r="U8" s="69">
        <f>IF(M8=0,"-",(O8-M8)/M8)</f>
        <v>-0.7087905116327917</v>
      </c>
      <c r="V8" s="82">
        <f>IF(G8=0," ",(R8/G8))</f>
        <v>0.8515145584121027</v>
      </c>
      <c r="W8" s="85">
        <f>IF(G8=0," ",(S8/G8))</f>
        <v>0.4932795169071002</v>
      </c>
      <c r="X8" s="36"/>
    </row>
    <row r="9" spans="2:24" ht="12.75">
      <c r="B9" s="35"/>
      <c r="C9" s="68" t="s">
        <v>17</v>
      </c>
      <c r="D9" s="51"/>
      <c r="E9" s="51"/>
      <c r="F9" s="51"/>
      <c r="G9" s="51">
        <f aca="true" t="shared" si="0" ref="G9:G16">E9+D9</f>
        <v>0</v>
      </c>
      <c r="H9" s="57"/>
      <c r="I9" s="62"/>
      <c r="J9" s="57"/>
      <c r="K9" s="62"/>
      <c r="L9" s="57"/>
      <c r="M9" s="62"/>
      <c r="N9" s="51"/>
      <c r="O9" s="51"/>
      <c r="P9" s="51"/>
      <c r="Q9" s="51"/>
      <c r="R9" s="57"/>
      <c r="S9" s="62"/>
      <c r="T9" s="66" t="str">
        <f aca="true" t="shared" si="1" ref="T9:T16">IF(L9=0,"-",(N9-L9)/L9)</f>
        <v>-</v>
      </c>
      <c r="U9" s="69" t="str">
        <f aca="true" t="shared" si="2" ref="U9:U16">IF(M9=0,"-",(O9-M9)/M9)</f>
        <v>-</v>
      </c>
      <c r="V9" s="82" t="str">
        <f aca="true" t="shared" si="3" ref="V9:V16">IF(G9=0," ",(R9/G9))</f>
        <v> </v>
      </c>
      <c r="W9" s="85" t="str">
        <f aca="true" t="shared" si="4" ref="W9:W16">IF(G9=0," ",(S9/G9))</f>
        <v> </v>
      </c>
      <c r="X9" s="36"/>
    </row>
    <row r="10" spans="2:24" ht="12.75">
      <c r="B10" s="35"/>
      <c r="C10" s="68" t="s">
        <v>18</v>
      </c>
      <c r="D10" s="51"/>
      <c r="E10" s="51"/>
      <c r="F10" s="51"/>
      <c r="G10" s="51">
        <f t="shared" si="0"/>
        <v>0</v>
      </c>
      <c r="H10" s="57"/>
      <c r="I10" s="62"/>
      <c r="J10" s="57"/>
      <c r="K10" s="62"/>
      <c r="L10" s="57"/>
      <c r="M10" s="62"/>
      <c r="N10" s="57"/>
      <c r="O10" s="62"/>
      <c r="P10" s="57"/>
      <c r="Q10" s="62"/>
      <c r="R10" s="57"/>
      <c r="S10" s="62"/>
      <c r="T10" s="66" t="str">
        <f t="shared" si="1"/>
        <v>-</v>
      </c>
      <c r="U10" s="69" t="str">
        <f t="shared" si="2"/>
        <v>-</v>
      </c>
      <c r="V10" s="82" t="str">
        <f t="shared" si="3"/>
        <v> </v>
      </c>
      <c r="W10" s="85" t="str">
        <f t="shared" si="4"/>
        <v> </v>
      </c>
      <c r="X10" s="36"/>
    </row>
    <row r="11" spans="2:24" ht="12.75">
      <c r="B11" s="35"/>
      <c r="C11" s="68" t="s">
        <v>19</v>
      </c>
      <c r="D11" s="51"/>
      <c r="E11" s="51"/>
      <c r="F11" s="51"/>
      <c r="G11" s="51">
        <f t="shared" si="0"/>
        <v>0</v>
      </c>
      <c r="H11" s="57"/>
      <c r="I11" s="62"/>
      <c r="J11" s="57"/>
      <c r="K11" s="62"/>
      <c r="L11" s="57"/>
      <c r="M11" s="62"/>
      <c r="N11" s="57"/>
      <c r="O11" s="62"/>
      <c r="P11" s="57"/>
      <c r="Q11" s="62"/>
      <c r="R11" s="57"/>
      <c r="S11" s="62"/>
      <c r="T11" s="66" t="str">
        <f t="shared" si="1"/>
        <v>-</v>
      </c>
      <c r="U11" s="69" t="str">
        <f t="shared" si="2"/>
        <v>-</v>
      </c>
      <c r="V11" s="82" t="str">
        <f t="shared" si="3"/>
        <v> </v>
      </c>
      <c r="W11" s="85" t="str">
        <f t="shared" si="4"/>
        <v> </v>
      </c>
      <c r="X11" s="36"/>
    </row>
    <row r="12" spans="2:24" ht="12.75">
      <c r="B12" s="35"/>
      <c r="C12" s="68" t="s">
        <v>20</v>
      </c>
      <c r="D12" s="51"/>
      <c r="E12" s="51"/>
      <c r="F12" s="51"/>
      <c r="G12" s="51">
        <f t="shared" si="0"/>
        <v>0</v>
      </c>
      <c r="H12" s="57"/>
      <c r="I12" s="62"/>
      <c r="J12" s="57"/>
      <c r="K12" s="62"/>
      <c r="L12" s="57"/>
      <c r="M12" s="62"/>
      <c r="N12" s="57"/>
      <c r="O12" s="62"/>
      <c r="P12" s="57"/>
      <c r="Q12" s="62"/>
      <c r="R12" s="57"/>
      <c r="S12" s="62"/>
      <c r="T12" s="66" t="str">
        <f t="shared" si="1"/>
        <v>-</v>
      </c>
      <c r="U12" s="69" t="str">
        <f t="shared" si="2"/>
        <v>-</v>
      </c>
      <c r="V12" s="82" t="str">
        <f t="shared" si="3"/>
        <v> </v>
      </c>
      <c r="W12" s="85" t="str">
        <f t="shared" si="4"/>
        <v> </v>
      </c>
      <c r="X12" s="36"/>
    </row>
    <row r="13" spans="2:24" ht="12.75">
      <c r="B13" s="35"/>
      <c r="C13" s="68" t="s">
        <v>21</v>
      </c>
      <c r="D13" s="51"/>
      <c r="E13" s="51"/>
      <c r="F13" s="51"/>
      <c r="G13" s="51">
        <f t="shared" si="0"/>
        <v>0</v>
      </c>
      <c r="H13" s="57"/>
      <c r="I13" s="62"/>
      <c r="J13" s="57"/>
      <c r="K13" s="62"/>
      <c r="L13" s="57"/>
      <c r="M13" s="62"/>
      <c r="N13" s="57"/>
      <c r="O13" s="62"/>
      <c r="P13" s="57"/>
      <c r="Q13" s="62"/>
      <c r="R13" s="57"/>
      <c r="S13" s="62"/>
      <c r="T13" s="66" t="str">
        <f t="shared" si="1"/>
        <v>-</v>
      </c>
      <c r="U13" s="69" t="str">
        <f t="shared" si="2"/>
        <v>-</v>
      </c>
      <c r="V13" s="82" t="str">
        <f t="shared" si="3"/>
        <v> </v>
      </c>
      <c r="W13" s="85" t="str">
        <f t="shared" si="4"/>
        <v> </v>
      </c>
      <c r="X13" s="36"/>
    </row>
    <row r="14" spans="2:24" ht="12.75">
      <c r="B14" s="35"/>
      <c r="C14" s="68" t="s">
        <v>22</v>
      </c>
      <c r="D14" s="51"/>
      <c r="E14" s="51"/>
      <c r="F14" s="51"/>
      <c r="G14" s="51">
        <f t="shared" si="0"/>
        <v>0</v>
      </c>
      <c r="H14" s="57"/>
      <c r="I14" s="62"/>
      <c r="J14" s="57"/>
      <c r="K14" s="62"/>
      <c r="L14" s="57"/>
      <c r="M14" s="62"/>
      <c r="N14" s="57"/>
      <c r="O14" s="62"/>
      <c r="P14" s="57"/>
      <c r="Q14" s="62"/>
      <c r="R14" s="57"/>
      <c r="S14" s="62"/>
      <c r="T14" s="66" t="str">
        <f t="shared" si="1"/>
        <v>-</v>
      </c>
      <c r="U14" s="69" t="str">
        <f t="shared" si="2"/>
        <v>-</v>
      </c>
      <c r="V14" s="82" t="str">
        <f t="shared" si="3"/>
        <v> </v>
      </c>
      <c r="W14" s="85" t="str">
        <f t="shared" si="4"/>
        <v> </v>
      </c>
      <c r="X14" s="36"/>
    </row>
    <row r="15" spans="2:24" ht="12.75">
      <c r="B15" s="35"/>
      <c r="C15" s="68" t="s">
        <v>23</v>
      </c>
      <c r="D15" s="51"/>
      <c r="E15" s="51"/>
      <c r="F15" s="51"/>
      <c r="G15" s="51">
        <f t="shared" si="0"/>
        <v>0</v>
      </c>
      <c r="H15" s="57"/>
      <c r="I15" s="62"/>
      <c r="J15" s="57"/>
      <c r="K15" s="62"/>
      <c r="L15" s="57"/>
      <c r="M15" s="62"/>
      <c r="N15" s="57"/>
      <c r="O15" s="62"/>
      <c r="P15" s="57"/>
      <c r="Q15" s="62"/>
      <c r="R15" s="57"/>
      <c r="S15" s="62"/>
      <c r="T15" s="66" t="str">
        <f t="shared" si="1"/>
        <v>-</v>
      </c>
      <c r="U15" s="69" t="str">
        <f t="shared" si="2"/>
        <v>-</v>
      </c>
      <c r="V15" s="82" t="str">
        <f t="shared" si="3"/>
        <v> </v>
      </c>
      <c r="W15" s="85" t="str">
        <f t="shared" si="4"/>
        <v> </v>
      </c>
      <c r="X15" s="36"/>
    </row>
    <row r="16" spans="2:24" ht="12.75">
      <c r="B16" s="35"/>
      <c r="C16" s="68" t="s">
        <v>24</v>
      </c>
      <c r="D16" s="51">
        <v>141500000</v>
      </c>
      <c r="E16" s="51">
        <v>92000000</v>
      </c>
      <c r="F16" s="51">
        <v>0</v>
      </c>
      <c r="G16" s="51">
        <f t="shared" si="0"/>
        <v>233500000</v>
      </c>
      <c r="H16" s="57">
        <v>233500000</v>
      </c>
      <c r="I16" s="62">
        <v>233500000</v>
      </c>
      <c r="J16" s="57">
        <v>94666000</v>
      </c>
      <c r="K16" s="62">
        <v>8876806</v>
      </c>
      <c r="L16" s="57">
        <v>34973000</v>
      </c>
      <c r="M16" s="62">
        <v>16591446</v>
      </c>
      <c r="N16" s="51">
        <v>8068000</v>
      </c>
      <c r="O16" s="51">
        <v>7376159</v>
      </c>
      <c r="P16" s="51">
        <v>0</v>
      </c>
      <c r="Q16" s="51">
        <v>0</v>
      </c>
      <c r="R16" s="57">
        <v>137707000</v>
      </c>
      <c r="S16" s="62">
        <v>32844411</v>
      </c>
      <c r="T16" s="66">
        <f t="shared" si="1"/>
        <v>-0.7693077516941641</v>
      </c>
      <c r="U16" s="69">
        <f t="shared" si="2"/>
        <v>-0.555423981731309</v>
      </c>
      <c r="V16" s="82">
        <f t="shared" si="3"/>
        <v>0.5897516059957173</v>
      </c>
      <c r="W16" s="85">
        <f t="shared" si="4"/>
        <v>0.14066128907922912</v>
      </c>
      <c r="X16" s="36"/>
    </row>
    <row r="17" spans="2:24" ht="12.75">
      <c r="B17" s="35"/>
      <c r="C17" s="68"/>
      <c r="D17" s="51"/>
      <c r="E17" s="51"/>
      <c r="F17" s="51"/>
      <c r="G17" s="51"/>
      <c r="H17" s="57"/>
      <c r="I17" s="62"/>
      <c r="J17" s="57"/>
      <c r="K17" s="62"/>
      <c r="L17" s="58"/>
      <c r="M17" s="63"/>
      <c r="N17" s="58"/>
      <c r="O17" s="63"/>
      <c r="P17" s="58"/>
      <c r="Q17" s="63"/>
      <c r="R17" s="58"/>
      <c r="S17" s="63"/>
      <c r="T17" s="66"/>
      <c r="U17" s="69"/>
      <c r="V17" s="82"/>
      <c r="W17" s="85"/>
      <c r="X17" s="36"/>
    </row>
    <row r="18" spans="2:24" ht="12.75">
      <c r="B18" s="35"/>
      <c r="C18" s="68"/>
      <c r="D18" s="51"/>
      <c r="E18" s="51"/>
      <c r="F18" s="51"/>
      <c r="G18" s="51"/>
      <c r="H18" s="57"/>
      <c r="I18" s="62"/>
      <c r="J18" s="57"/>
      <c r="K18" s="62"/>
      <c r="L18" s="58"/>
      <c r="M18" s="63"/>
      <c r="N18" s="58"/>
      <c r="O18" s="63"/>
      <c r="P18" s="58"/>
      <c r="Q18" s="63"/>
      <c r="R18" s="58"/>
      <c r="S18" s="63"/>
      <c r="T18" s="66"/>
      <c r="U18" s="69"/>
      <c r="V18" s="82" t="str">
        <f>IF(G18=0," ",(L18/G18))</f>
        <v> </v>
      </c>
      <c r="W18" s="85" t="str">
        <f>IF(H18=0," ",(M18/H18))</f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76"/>
      <c r="I19" s="62"/>
      <c r="J19" s="57"/>
      <c r="K19" s="62"/>
      <c r="L19" s="59"/>
      <c r="M19" s="64"/>
      <c r="N19" s="59"/>
      <c r="O19" s="64"/>
      <c r="P19" s="59"/>
      <c r="Q19" s="64"/>
      <c r="R19" s="59"/>
      <c r="S19" s="64"/>
      <c r="T19" s="66"/>
      <c r="U19" s="81"/>
      <c r="V19" s="82" t="str">
        <f>IF(G19=0," ",(L19/G19))</f>
        <v> </v>
      </c>
      <c r="W19" s="85" t="str">
        <f>IF(H19=0," ",(M19/H19))</f>
        <v> </v>
      </c>
      <c r="X19" s="36"/>
    </row>
    <row r="20" spans="2:24" s="31" customFormat="1" ht="12.75">
      <c r="B20" s="46"/>
      <c r="C20" s="41" t="s">
        <v>25</v>
      </c>
      <c r="D20" s="48">
        <f>SUM(D8:D19)</f>
        <v>228357000</v>
      </c>
      <c r="E20" s="48">
        <f aca="true" t="shared" si="5" ref="E20:J20">SUM(E8:E19)</f>
        <v>92000000</v>
      </c>
      <c r="F20" s="48">
        <f t="shared" si="5"/>
        <v>0</v>
      </c>
      <c r="G20" s="48">
        <f t="shared" si="5"/>
        <v>320357000</v>
      </c>
      <c r="H20" s="48">
        <f t="shared" si="5"/>
        <v>320357000</v>
      </c>
      <c r="I20" s="84">
        <f t="shared" si="5"/>
        <v>320357000</v>
      </c>
      <c r="J20" s="48">
        <f t="shared" si="5"/>
        <v>119762000</v>
      </c>
      <c r="K20" s="84">
        <f>SUM(K8:K19)</f>
        <v>27033657</v>
      </c>
      <c r="L20" s="48">
        <f aca="true" t="shared" si="6" ref="L20:R20">SUM(L8:L19)</f>
        <v>54918000</v>
      </c>
      <c r="M20" s="77">
        <f t="shared" si="6"/>
        <v>35711448</v>
      </c>
      <c r="N20" s="75">
        <f t="shared" si="6"/>
        <v>36987000</v>
      </c>
      <c r="O20" s="48">
        <f t="shared" si="6"/>
        <v>12944085</v>
      </c>
      <c r="P20" s="48">
        <f t="shared" si="6"/>
        <v>0</v>
      </c>
      <c r="Q20" s="48">
        <f t="shared" si="6"/>
        <v>0</v>
      </c>
      <c r="R20" s="48">
        <f t="shared" si="6"/>
        <v>211667000</v>
      </c>
      <c r="S20" s="77">
        <f>SUM(S8:S19)</f>
        <v>75689190</v>
      </c>
      <c r="T20" s="83">
        <f>IF(L20=0,"-",(N20-L20)/L20)</f>
        <v>-0.3265049710477439</v>
      </c>
      <c r="U20" s="83">
        <f>IF(M20=0,"-",(O20-M20)/M20)</f>
        <v>-0.6375368201255799</v>
      </c>
      <c r="V20" s="83">
        <f>IF(G20=0," ",(R20/G20))</f>
        <v>0.660722256732333</v>
      </c>
      <c r="W20" s="80">
        <f>IF(G20=0," ",(S20/G20))</f>
        <v>0.2362651354582544</v>
      </c>
      <c r="X20" s="47"/>
    </row>
    <row r="21" spans="2:24" ht="13.5" thickBot="1"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74" t="s">
        <v>52</v>
      </c>
      <c r="C23" s="74" t="s">
        <v>53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7" ref="IS23:IT27">T23</f>
        <v>0</v>
      </c>
      <c r="IT23" s="34">
        <f t="shared" si="7"/>
        <v>0</v>
      </c>
    </row>
    <row r="24" spans="1:254" s="11" customFormat="1" ht="12.75">
      <c r="A24" s="32"/>
      <c r="B24" s="74" t="s">
        <v>54</v>
      </c>
      <c r="C24" s="74" t="s">
        <v>55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7"/>
        <v>0</v>
      </c>
      <c r="IT24" s="34">
        <f t="shared" si="7"/>
        <v>0</v>
      </c>
    </row>
    <row r="25" spans="1:254" s="11" customFormat="1" ht="12.75">
      <c r="A25" s="3"/>
      <c r="B25" s="74" t="s">
        <v>56</v>
      </c>
      <c r="C25" s="74" t="s">
        <v>27</v>
      </c>
      <c r="D25" s="3"/>
      <c r="E25" s="33"/>
      <c r="F25" s="3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7"/>
        <v>0</v>
      </c>
      <c r="IT25" s="34">
        <f t="shared" si="7"/>
        <v>0</v>
      </c>
    </row>
    <row r="26" spans="1:254" s="11" customFormat="1" ht="12.75">
      <c r="A26" s="3"/>
      <c r="B26" s="74" t="s">
        <v>57</v>
      </c>
      <c r="C26" s="74" t="s">
        <v>58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7"/>
        <v>0</v>
      </c>
      <c r="IT26" s="34">
        <f t="shared" si="7"/>
        <v>0</v>
      </c>
    </row>
    <row r="27" spans="1:254" s="11" customFormat="1" ht="12.75">
      <c r="A27" s="3"/>
      <c r="B27" s="74" t="s">
        <v>59</v>
      </c>
      <c r="C27" s="74" t="s">
        <v>28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7"/>
        <v>0</v>
      </c>
      <c r="IT27" s="34">
        <f t="shared" si="7"/>
        <v>0</v>
      </c>
    </row>
    <row r="28" spans="2:3" ht="12.75">
      <c r="B28" s="74"/>
      <c r="C28" s="74" t="s">
        <v>72</v>
      </c>
    </row>
    <row r="29" spans="2:6" ht="12.75">
      <c r="B29" s="74" t="s">
        <v>63</v>
      </c>
      <c r="C29" s="74"/>
      <c r="D29" s="74"/>
      <c r="E29" s="74"/>
      <c r="F29" s="74"/>
    </row>
    <row r="30" spans="2:6" ht="12.75">
      <c r="B30" s="74" t="s">
        <v>61</v>
      </c>
      <c r="C30" s="74"/>
      <c r="D30" s="74"/>
      <c r="E30" s="74"/>
      <c r="F30" s="74"/>
    </row>
  </sheetData>
  <sheetProtection password="F954" sheet="1" objects="1" scenarios="1"/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M7">
      <selection activeCell="O7" sqref="O7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5" width="13.140625" style="0" customWidth="1"/>
    <col min="16" max="17" width="13.140625" style="0" hidden="1" customWidth="1"/>
    <col min="18" max="21" width="13.140625" style="0" customWidth="1"/>
    <col min="22" max="22" width="16.28125" style="0" customWidth="1"/>
    <col min="23" max="23" width="12.57421875" style="0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74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40</v>
      </c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47</v>
      </c>
      <c r="D3" s="8"/>
      <c r="E3" s="8"/>
      <c r="F3" s="8"/>
      <c r="G3" s="8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75</v>
      </c>
      <c r="U3" s="14"/>
      <c r="V3" s="67" t="s">
        <v>76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6</v>
      </c>
      <c r="D4" s="18" t="s">
        <v>48</v>
      </c>
      <c r="E4" s="18" t="s">
        <v>7</v>
      </c>
      <c r="F4" s="18" t="s">
        <v>8</v>
      </c>
      <c r="G4" s="18" t="s">
        <v>49</v>
      </c>
      <c r="H4" s="19" t="s">
        <v>9</v>
      </c>
      <c r="I4" s="60" t="s">
        <v>10</v>
      </c>
      <c r="J4" s="19" t="s">
        <v>50</v>
      </c>
      <c r="K4" s="60" t="s">
        <v>51</v>
      </c>
      <c r="L4" s="19" t="s">
        <v>65</v>
      </c>
      <c r="M4" s="60" t="s">
        <v>66</v>
      </c>
      <c r="N4" s="19" t="s">
        <v>67</v>
      </c>
      <c r="O4" s="60" t="s">
        <v>68</v>
      </c>
      <c r="P4" s="19" t="s">
        <v>69</v>
      </c>
      <c r="Q4" s="60" t="s">
        <v>70</v>
      </c>
      <c r="R4" s="19" t="s">
        <v>11</v>
      </c>
      <c r="S4" s="60" t="s">
        <v>12</v>
      </c>
      <c r="T4" s="20" t="s">
        <v>77</v>
      </c>
      <c r="U4" s="54" t="s">
        <v>78</v>
      </c>
      <c r="V4" s="20" t="s">
        <v>13</v>
      </c>
      <c r="W4" s="54" t="s">
        <v>14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15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30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49"/>
      <c r="H7" s="71"/>
      <c r="I7" s="70"/>
      <c r="J7" s="71"/>
      <c r="K7" s="70"/>
      <c r="L7" s="52"/>
      <c r="M7" s="53"/>
      <c r="N7" s="52"/>
      <c r="O7" s="53"/>
      <c r="P7" s="52"/>
      <c r="Q7" s="53"/>
      <c r="R7" s="52"/>
      <c r="S7" s="53"/>
      <c r="T7" s="52"/>
      <c r="U7" s="53"/>
      <c r="V7" s="52"/>
      <c r="W7" s="53"/>
      <c r="X7" s="36"/>
    </row>
    <row r="8" spans="2:24" ht="12.75">
      <c r="B8" s="35"/>
      <c r="C8" s="68" t="s">
        <v>16</v>
      </c>
      <c r="D8" s="51">
        <v>60000000</v>
      </c>
      <c r="E8" s="51">
        <v>0</v>
      </c>
      <c r="F8" s="51">
        <v>0</v>
      </c>
      <c r="G8" s="51">
        <v>60000000</v>
      </c>
      <c r="H8" s="57">
        <v>60000000</v>
      </c>
      <c r="I8" s="62">
        <v>60000000</v>
      </c>
      <c r="J8" s="57">
        <v>31649000</v>
      </c>
      <c r="K8" s="62">
        <v>3220306</v>
      </c>
      <c r="L8" s="57">
        <v>15492000</v>
      </c>
      <c r="M8" s="62">
        <v>19224464</v>
      </c>
      <c r="N8" s="51">
        <v>12859000</v>
      </c>
      <c r="O8" s="51">
        <v>39586278</v>
      </c>
      <c r="P8" s="51" t="e">
        <v>#REF!</v>
      </c>
      <c r="Q8" s="51" t="e">
        <v>#REF!</v>
      </c>
      <c r="R8" s="57">
        <v>60000000</v>
      </c>
      <c r="S8" s="62">
        <v>62031048</v>
      </c>
      <c r="T8" s="66">
        <f>IF(L8=0,"-",(N8-L8)/L8)</f>
        <v>-0.16995868835528014</v>
      </c>
      <c r="U8" s="69">
        <f>IF(M8=0,"-",(O8-M8)/M8)</f>
        <v>1.059161597431273</v>
      </c>
      <c r="V8" s="66">
        <f>IF(G8=0," ",(R8/G8))</f>
        <v>1</v>
      </c>
      <c r="W8" s="69">
        <f>IF(G8=0," ",(S8/G8))</f>
        <v>1.0338508</v>
      </c>
      <c r="X8" s="36"/>
    </row>
    <row r="9" spans="2:24" ht="12.75">
      <c r="B9" s="35"/>
      <c r="C9" s="68" t="s">
        <v>17</v>
      </c>
      <c r="D9" s="51"/>
      <c r="E9" s="51"/>
      <c r="F9" s="51"/>
      <c r="G9" s="51"/>
      <c r="H9" s="57"/>
      <c r="I9" s="62"/>
      <c r="J9" s="57"/>
      <c r="K9" s="62">
        <v>0</v>
      </c>
      <c r="L9" s="57"/>
      <c r="M9" s="62">
        <v>0</v>
      </c>
      <c r="N9" s="51"/>
      <c r="O9" s="51">
        <v>0</v>
      </c>
      <c r="P9" s="51"/>
      <c r="Q9" s="51"/>
      <c r="R9" s="57">
        <v>0</v>
      </c>
      <c r="S9" s="62">
        <v>0</v>
      </c>
      <c r="T9" s="66" t="str">
        <f aca="true" t="shared" si="0" ref="T9:T16">IF(L9=0,"-",(N9-L9)/L9)</f>
        <v>-</v>
      </c>
      <c r="U9" s="69" t="str">
        <f>IF(M9=0,"-",(O9-M9)/M9)</f>
        <v>-</v>
      </c>
      <c r="V9" s="66" t="str">
        <f aca="true" t="shared" si="1" ref="V9:V16">IF(G9=0," ",(R9/G9))</f>
        <v> </v>
      </c>
      <c r="W9" s="69" t="str">
        <f aca="true" t="shared" si="2" ref="W9:W16">IF(G9=0," ",(S9/G9))</f>
        <v> </v>
      </c>
      <c r="X9" s="36"/>
    </row>
    <row r="10" spans="2:24" ht="12.75">
      <c r="B10" s="35"/>
      <c r="C10" s="68" t="s">
        <v>18</v>
      </c>
      <c r="D10" s="51">
        <v>35000000</v>
      </c>
      <c r="E10" s="51">
        <v>0</v>
      </c>
      <c r="F10" s="51">
        <v>0</v>
      </c>
      <c r="G10" s="51">
        <v>35000000</v>
      </c>
      <c r="H10" s="57">
        <v>35000000</v>
      </c>
      <c r="I10" s="62">
        <v>35000000</v>
      </c>
      <c r="J10" s="57">
        <v>35000000</v>
      </c>
      <c r="K10" s="62">
        <v>0</v>
      </c>
      <c r="L10" s="57">
        <v>0</v>
      </c>
      <c r="M10" s="62">
        <v>0</v>
      </c>
      <c r="N10" s="51">
        <v>0</v>
      </c>
      <c r="O10" s="51">
        <v>0</v>
      </c>
      <c r="P10" s="51">
        <v>0</v>
      </c>
      <c r="Q10" s="51">
        <v>0</v>
      </c>
      <c r="R10" s="57">
        <v>35000000</v>
      </c>
      <c r="S10" s="62">
        <v>0</v>
      </c>
      <c r="T10" s="66" t="str">
        <f t="shared" si="0"/>
        <v>-</v>
      </c>
      <c r="U10" s="69" t="str">
        <f aca="true" t="shared" si="3" ref="U10:U16">IF(M10=0,"-",(O10-M10)/M10)</f>
        <v>-</v>
      </c>
      <c r="V10" s="66">
        <f t="shared" si="1"/>
        <v>1</v>
      </c>
      <c r="W10" s="69">
        <f t="shared" si="2"/>
        <v>0</v>
      </c>
      <c r="X10" s="36"/>
    </row>
    <row r="11" spans="2:24" ht="12.75">
      <c r="B11" s="35"/>
      <c r="C11" s="68" t="s">
        <v>19</v>
      </c>
      <c r="D11" s="51">
        <v>65286000</v>
      </c>
      <c r="E11" s="51">
        <v>0</v>
      </c>
      <c r="F11" s="51">
        <v>0</v>
      </c>
      <c r="G11" s="51">
        <v>65286000</v>
      </c>
      <c r="H11" s="57">
        <v>65286000</v>
      </c>
      <c r="I11" s="62">
        <v>65286000</v>
      </c>
      <c r="J11" s="57">
        <v>54476000</v>
      </c>
      <c r="K11" s="62">
        <v>17062592</v>
      </c>
      <c r="L11" s="57">
        <v>10810000</v>
      </c>
      <c r="M11" s="62">
        <v>16264407</v>
      </c>
      <c r="N11" s="51">
        <v>0</v>
      </c>
      <c r="O11" s="51">
        <v>14899035</v>
      </c>
      <c r="P11" s="51">
        <v>0</v>
      </c>
      <c r="Q11" s="51">
        <v>0</v>
      </c>
      <c r="R11" s="57">
        <v>65286000</v>
      </c>
      <c r="S11" s="62">
        <v>48226034</v>
      </c>
      <c r="T11" s="66">
        <f t="shared" si="0"/>
        <v>-1</v>
      </c>
      <c r="U11" s="69">
        <f t="shared" si="3"/>
        <v>-0.08394846489023547</v>
      </c>
      <c r="V11" s="66">
        <f t="shared" si="1"/>
        <v>1</v>
      </c>
      <c r="W11" s="69">
        <f t="shared" si="2"/>
        <v>0.7386887540973562</v>
      </c>
      <c r="X11" s="36"/>
    </row>
    <row r="12" spans="2:24" ht="12.75">
      <c r="B12" s="35"/>
      <c r="C12" s="68" t="s">
        <v>20</v>
      </c>
      <c r="D12" s="51">
        <v>20000000</v>
      </c>
      <c r="E12" s="51">
        <v>0</v>
      </c>
      <c r="F12" s="51">
        <v>0</v>
      </c>
      <c r="G12" s="51">
        <v>20000000</v>
      </c>
      <c r="H12" s="57">
        <v>20000000</v>
      </c>
      <c r="I12" s="62">
        <v>20000000</v>
      </c>
      <c r="J12" s="57">
        <v>20000000</v>
      </c>
      <c r="K12" s="62">
        <v>0</v>
      </c>
      <c r="L12" s="57">
        <v>0</v>
      </c>
      <c r="M12" s="62">
        <v>0</v>
      </c>
      <c r="N12" s="51">
        <v>0</v>
      </c>
      <c r="O12" s="51">
        <v>0</v>
      </c>
      <c r="P12" s="51">
        <v>0</v>
      </c>
      <c r="Q12" s="51">
        <v>0</v>
      </c>
      <c r="R12" s="57">
        <v>20000000</v>
      </c>
      <c r="S12" s="62">
        <v>0</v>
      </c>
      <c r="T12" s="66" t="str">
        <f t="shared" si="0"/>
        <v>-</v>
      </c>
      <c r="U12" s="69" t="str">
        <f t="shared" si="3"/>
        <v>-</v>
      </c>
      <c r="V12" s="66">
        <f t="shared" si="1"/>
        <v>1</v>
      </c>
      <c r="W12" s="69">
        <f t="shared" si="2"/>
        <v>0</v>
      </c>
      <c r="X12" s="36"/>
    </row>
    <row r="13" spans="2:24" ht="12.75">
      <c r="B13" s="35"/>
      <c r="C13" s="68" t="s">
        <v>21</v>
      </c>
      <c r="D13" s="51">
        <v>0</v>
      </c>
      <c r="E13" s="51"/>
      <c r="F13" s="51"/>
      <c r="G13" s="51"/>
      <c r="H13" s="57"/>
      <c r="I13" s="62"/>
      <c r="J13" s="57"/>
      <c r="K13" s="62">
        <v>0</v>
      </c>
      <c r="L13" s="57">
        <v>0</v>
      </c>
      <c r="M13" s="62">
        <v>0</v>
      </c>
      <c r="N13" s="57">
        <v>0</v>
      </c>
      <c r="O13" s="51">
        <v>0</v>
      </c>
      <c r="P13" s="57">
        <v>0</v>
      </c>
      <c r="Q13" s="62">
        <v>0</v>
      </c>
      <c r="R13" s="57">
        <v>0</v>
      </c>
      <c r="S13" s="62">
        <v>0</v>
      </c>
      <c r="T13" s="66" t="str">
        <f t="shared" si="0"/>
        <v>-</v>
      </c>
      <c r="U13" s="69" t="str">
        <f t="shared" si="3"/>
        <v>-</v>
      </c>
      <c r="V13" s="66" t="str">
        <f t="shared" si="1"/>
        <v> </v>
      </c>
      <c r="W13" s="69" t="str">
        <f t="shared" si="2"/>
        <v> </v>
      </c>
      <c r="X13" s="36"/>
    </row>
    <row r="14" spans="2:24" ht="12.75">
      <c r="B14" s="35"/>
      <c r="C14" s="68" t="s">
        <v>22</v>
      </c>
      <c r="D14" s="51"/>
      <c r="E14" s="51"/>
      <c r="F14" s="51"/>
      <c r="G14" s="51"/>
      <c r="H14" s="57"/>
      <c r="I14" s="62"/>
      <c r="J14" s="57"/>
      <c r="K14" s="62">
        <v>0</v>
      </c>
      <c r="L14" s="57"/>
      <c r="M14" s="62">
        <v>0</v>
      </c>
      <c r="N14" s="57"/>
      <c r="O14" s="51">
        <v>0</v>
      </c>
      <c r="P14" s="57"/>
      <c r="Q14" s="62"/>
      <c r="R14" s="57"/>
      <c r="S14" s="62">
        <v>0</v>
      </c>
      <c r="T14" s="66" t="str">
        <f t="shared" si="0"/>
        <v>-</v>
      </c>
      <c r="U14" s="69" t="str">
        <f t="shared" si="3"/>
        <v>-</v>
      </c>
      <c r="V14" s="66" t="str">
        <f t="shared" si="1"/>
        <v> </v>
      </c>
      <c r="W14" s="69" t="str">
        <f t="shared" si="2"/>
        <v> </v>
      </c>
      <c r="X14" s="36"/>
    </row>
    <row r="15" spans="2:24" ht="12.75">
      <c r="B15" s="35"/>
      <c r="C15" s="68" t="s">
        <v>23</v>
      </c>
      <c r="D15" s="51">
        <v>0</v>
      </c>
      <c r="E15" s="51"/>
      <c r="F15" s="51"/>
      <c r="G15" s="51"/>
      <c r="H15" s="57"/>
      <c r="I15" s="62"/>
      <c r="J15" s="57"/>
      <c r="K15" s="62">
        <v>0</v>
      </c>
      <c r="L15" s="57"/>
      <c r="M15" s="62">
        <v>0</v>
      </c>
      <c r="N15" s="57"/>
      <c r="O15" s="51">
        <v>0</v>
      </c>
      <c r="P15" s="57"/>
      <c r="Q15" s="62"/>
      <c r="R15" s="57"/>
      <c r="S15" s="62">
        <v>0</v>
      </c>
      <c r="T15" s="66" t="str">
        <f t="shared" si="0"/>
        <v>-</v>
      </c>
      <c r="U15" s="69" t="str">
        <f t="shared" si="3"/>
        <v>-</v>
      </c>
      <c r="V15" s="66" t="str">
        <f t="shared" si="1"/>
        <v> </v>
      </c>
      <c r="W15" s="69" t="str">
        <f t="shared" si="2"/>
        <v> </v>
      </c>
      <c r="X15" s="36"/>
    </row>
    <row r="16" spans="2:24" ht="12.75">
      <c r="B16" s="35"/>
      <c r="C16" s="68" t="s">
        <v>24</v>
      </c>
      <c r="D16" s="51">
        <v>122000000</v>
      </c>
      <c r="E16" s="51">
        <v>0</v>
      </c>
      <c r="F16" s="51">
        <v>0</v>
      </c>
      <c r="G16" s="51">
        <v>122000000</v>
      </c>
      <c r="H16" s="57">
        <v>122000000</v>
      </c>
      <c r="I16" s="62">
        <v>122000000</v>
      </c>
      <c r="J16" s="57">
        <v>114038000</v>
      </c>
      <c r="K16" s="62">
        <v>4343870</v>
      </c>
      <c r="L16" s="57">
        <v>7962000</v>
      </c>
      <c r="M16" s="62">
        <v>0</v>
      </c>
      <c r="N16" s="51">
        <v>0</v>
      </c>
      <c r="O16" s="51">
        <v>0</v>
      </c>
      <c r="P16" s="51">
        <v>0</v>
      </c>
      <c r="Q16" s="51">
        <v>0</v>
      </c>
      <c r="R16" s="57">
        <v>122000000</v>
      </c>
      <c r="S16" s="62">
        <v>4343870</v>
      </c>
      <c r="T16" s="66">
        <f t="shared" si="0"/>
        <v>-1</v>
      </c>
      <c r="U16" s="69" t="str">
        <f t="shared" si="3"/>
        <v>-</v>
      </c>
      <c r="V16" s="66">
        <f t="shared" si="1"/>
        <v>1</v>
      </c>
      <c r="W16" s="69">
        <f t="shared" si="2"/>
        <v>0.03560549180327869</v>
      </c>
      <c r="X16" s="36"/>
    </row>
    <row r="17" spans="2:24" ht="12.75">
      <c r="B17" s="35"/>
      <c r="C17" s="68"/>
      <c r="D17" s="51"/>
      <c r="E17" s="51"/>
      <c r="F17" s="51"/>
      <c r="G17" s="51"/>
      <c r="H17" s="57"/>
      <c r="I17" s="62"/>
      <c r="J17" s="57"/>
      <c r="K17" s="62"/>
      <c r="L17" s="58"/>
      <c r="M17" s="63"/>
      <c r="N17" s="58"/>
      <c r="O17" s="63"/>
      <c r="P17" s="58"/>
      <c r="Q17" s="63"/>
      <c r="R17" s="58"/>
      <c r="S17" s="63"/>
      <c r="T17" s="66"/>
      <c r="U17" s="69"/>
      <c r="V17" s="66"/>
      <c r="W17" s="69"/>
      <c r="X17" s="36"/>
    </row>
    <row r="18" spans="2:24" ht="12.75">
      <c r="B18" s="35"/>
      <c r="C18" s="68"/>
      <c r="D18" s="51"/>
      <c r="E18" s="51"/>
      <c r="F18" s="51"/>
      <c r="G18" s="51"/>
      <c r="H18" s="57"/>
      <c r="I18" s="62"/>
      <c r="J18" s="57"/>
      <c r="K18" s="62"/>
      <c r="L18" s="58"/>
      <c r="M18" s="63"/>
      <c r="N18" s="58"/>
      <c r="O18" s="63"/>
      <c r="P18" s="58"/>
      <c r="Q18" s="63"/>
      <c r="R18" s="58"/>
      <c r="S18" s="63"/>
      <c r="T18" s="66"/>
      <c r="U18" s="69"/>
      <c r="V18" s="66" t="str">
        <f>IF(G18=0," ",(L18/G18))</f>
        <v> </v>
      </c>
      <c r="W18" s="69" t="str">
        <f>IF(H18=0," ",(M18/H18))</f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76"/>
      <c r="I19" s="62"/>
      <c r="J19" s="57"/>
      <c r="K19" s="62"/>
      <c r="L19" s="59"/>
      <c r="M19" s="64"/>
      <c r="N19" s="59"/>
      <c r="O19" s="64"/>
      <c r="P19" s="59"/>
      <c r="Q19" s="64"/>
      <c r="R19" s="59"/>
      <c r="S19" s="64"/>
      <c r="T19" s="66"/>
      <c r="U19" s="81"/>
      <c r="V19" s="66" t="str">
        <f>IF(G19=0," ",(L19/G19))</f>
        <v> </v>
      </c>
      <c r="W19" s="69" t="str">
        <f>IF(H19=0," ",(M19/H19))</f>
        <v> </v>
      </c>
      <c r="X19" s="36"/>
    </row>
    <row r="20" spans="2:24" s="31" customFormat="1" ht="12.75">
      <c r="B20" s="46"/>
      <c r="C20" s="41" t="s">
        <v>25</v>
      </c>
      <c r="D20" s="48">
        <f>SUM(D8:D19)</f>
        <v>302286000</v>
      </c>
      <c r="E20" s="48">
        <f aca="true" t="shared" si="4" ref="E20:J20">SUM(E8:E19)</f>
        <v>0</v>
      </c>
      <c r="F20" s="48">
        <f t="shared" si="4"/>
        <v>0</v>
      </c>
      <c r="G20" s="48">
        <f t="shared" si="4"/>
        <v>302286000</v>
      </c>
      <c r="H20" s="48">
        <f t="shared" si="4"/>
        <v>302286000</v>
      </c>
      <c r="I20" s="84">
        <f t="shared" si="4"/>
        <v>302286000</v>
      </c>
      <c r="J20" s="48">
        <f t="shared" si="4"/>
        <v>255163000</v>
      </c>
      <c r="K20" s="84">
        <f>SUM(K8:K19)</f>
        <v>24626768</v>
      </c>
      <c r="L20" s="48">
        <f aca="true" t="shared" si="5" ref="L20:R20">SUM(L8:L19)</f>
        <v>34264000</v>
      </c>
      <c r="M20" s="77">
        <f>SUM(M8:M19)</f>
        <v>35488871</v>
      </c>
      <c r="N20" s="75">
        <f t="shared" si="5"/>
        <v>12859000</v>
      </c>
      <c r="O20" s="75">
        <f t="shared" si="5"/>
        <v>54485313</v>
      </c>
      <c r="P20" s="75" t="e">
        <f t="shared" si="5"/>
        <v>#REF!</v>
      </c>
      <c r="Q20" s="75" t="e">
        <f t="shared" si="5"/>
        <v>#REF!</v>
      </c>
      <c r="R20" s="75">
        <f t="shared" si="5"/>
        <v>302286000</v>
      </c>
      <c r="S20" s="77">
        <f>SUM(S8:S19)</f>
        <v>114600952</v>
      </c>
      <c r="T20" s="78">
        <f>IF(L20=0,"-",(N20-L20)/L20)</f>
        <v>-0.6247081484940462</v>
      </c>
      <c r="U20" s="78">
        <f>IF(M20=0,"-",(O20-M20)/M20)</f>
        <v>0.535278848402926</v>
      </c>
      <c r="V20" s="78">
        <f>IF(G20=0," ",(R20/G20))</f>
        <v>1</v>
      </c>
      <c r="W20" s="79">
        <f>IF(G20=0," ",(S20/G20))</f>
        <v>0.3791143221981832</v>
      </c>
      <c r="X20" s="47"/>
    </row>
    <row r="21" spans="2:24" ht="13.5" thickBot="1"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74" t="s">
        <v>52</v>
      </c>
      <c r="C23" s="74" t="s">
        <v>53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6" ref="IS23:IT27">T23</f>
        <v>0</v>
      </c>
      <c r="IT23" s="34">
        <f t="shared" si="6"/>
        <v>0</v>
      </c>
    </row>
    <row r="24" spans="1:254" s="11" customFormat="1" ht="12.75">
      <c r="A24" s="32"/>
      <c r="B24" s="74" t="s">
        <v>54</v>
      </c>
      <c r="C24" s="74" t="s">
        <v>55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6"/>
        <v>0</v>
      </c>
      <c r="IT24" s="34">
        <f t="shared" si="6"/>
        <v>0</v>
      </c>
    </row>
    <row r="25" spans="1:254" s="11" customFormat="1" ht="12.75">
      <c r="A25" s="3"/>
      <c r="B25" s="74" t="s">
        <v>56</v>
      </c>
      <c r="C25" s="74" t="s">
        <v>27</v>
      </c>
      <c r="D25" s="3"/>
      <c r="E25" s="33"/>
      <c r="F25" s="3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6"/>
        <v>0</v>
      </c>
      <c r="IT25" s="34">
        <f t="shared" si="6"/>
        <v>0</v>
      </c>
    </row>
    <row r="26" spans="1:254" s="11" customFormat="1" ht="12.75">
      <c r="A26" s="3"/>
      <c r="B26" s="74" t="s">
        <v>57</v>
      </c>
      <c r="C26" s="74" t="s">
        <v>58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6"/>
        <v>0</v>
      </c>
      <c r="IT26" s="34">
        <f t="shared" si="6"/>
        <v>0</v>
      </c>
    </row>
    <row r="27" spans="1:254" s="11" customFormat="1" ht="12.75">
      <c r="A27" s="3"/>
      <c r="B27" s="74" t="s">
        <v>59</v>
      </c>
      <c r="C27" s="74" t="s">
        <v>28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6"/>
        <v>0</v>
      </c>
      <c r="IT27" s="34">
        <f t="shared" si="6"/>
        <v>0</v>
      </c>
    </row>
    <row r="28" spans="2:3" ht="12.75">
      <c r="B28" s="74"/>
      <c r="C28" s="74" t="s">
        <v>72</v>
      </c>
    </row>
    <row r="29" spans="2:6" ht="12.75">
      <c r="B29" s="74" t="s">
        <v>63</v>
      </c>
      <c r="C29" s="74"/>
      <c r="D29" s="74"/>
      <c r="E29" s="74"/>
      <c r="F29" s="74"/>
    </row>
    <row r="30" spans="2:6" ht="12.75">
      <c r="B30" s="74" t="s">
        <v>61</v>
      </c>
      <c r="C30" s="74"/>
      <c r="D30" s="74"/>
      <c r="E30" s="74"/>
      <c r="F30" s="74"/>
    </row>
  </sheetData>
  <sheetProtection password="F954" sheet="1" objects="1" scenarios="1"/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L4">
      <selection activeCell="O7" sqref="O7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5" width="13.140625" style="0" customWidth="1"/>
    <col min="16" max="17" width="13.140625" style="0" hidden="1" customWidth="1"/>
    <col min="18" max="21" width="13.140625" style="0" customWidth="1"/>
    <col min="22" max="22" width="16.28125" style="0" customWidth="1"/>
    <col min="23" max="23" width="13.28125" style="0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74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42</v>
      </c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47</v>
      </c>
      <c r="D3" s="8"/>
      <c r="E3" s="8"/>
      <c r="F3" s="8"/>
      <c r="G3" s="8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75</v>
      </c>
      <c r="U3" s="14"/>
      <c r="V3" s="67" t="s">
        <v>76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6</v>
      </c>
      <c r="D4" s="18" t="s">
        <v>48</v>
      </c>
      <c r="E4" s="18" t="s">
        <v>7</v>
      </c>
      <c r="F4" s="18" t="s">
        <v>8</v>
      </c>
      <c r="G4" s="18" t="s">
        <v>49</v>
      </c>
      <c r="H4" s="19" t="s">
        <v>9</v>
      </c>
      <c r="I4" s="60" t="s">
        <v>10</v>
      </c>
      <c r="J4" s="19" t="s">
        <v>50</v>
      </c>
      <c r="K4" s="60" t="s">
        <v>51</v>
      </c>
      <c r="L4" s="19" t="s">
        <v>65</v>
      </c>
      <c r="M4" s="60" t="s">
        <v>66</v>
      </c>
      <c r="N4" s="19" t="s">
        <v>67</v>
      </c>
      <c r="O4" s="60" t="s">
        <v>68</v>
      </c>
      <c r="P4" s="19" t="s">
        <v>69</v>
      </c>
      <c r="Q4" s="60" t="s">
        <v>70</v>
      </c>
      <c r="R4" s="19" t="s">
        <v>11</v>
      </c>
      <c r="S4" s="60" t="s">
        <v>12</v>
      </c>
      <c r="T4" s="20" t="s">
        <v>77</v>
      </c>
      <c r="U4" s="54" t="s">
        <v>78</v>
      </c>
      <c r="V4" s="20" t="s">
        <v>13</v>
      </c>
      <c r="W4" s="54" t="s">
        <v>14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15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30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49"/>
      <c r="H7" s="71"/>
      <c r="I7" s="70"/>
      <c r="J7" s="71"/>
      <c r="K7" s="70"/>
      <c r="L7" s="52"/>
      <c r="M7" s="53"/>
      <c r="N7" s="52"/>
      <c r="O7" s="53"/>
      <c r="P7" s="52"/>
      <c r="Q7" s="53"/>
      <c r="R7" s="52"/>
      <c r="S7" s="53"/>
      <c r="T7" s="52"/>
      <c r="U7" s="53"/>
      <c r="V7" s="52"/>
      <c r="W7" s="53"/>
      <c r="X7" s="36"/>
    </row>
    <row r="8" spans="2:24" ht="12.75">
      <c r="B8" s="35"/>
      <c r="C8" s="68" t="s">
        <v>16</v>
      </c>
      <c r="D8" s="51">
        <v>20500000</v>
      </c>
      <c r="E8" s="51">
        <v>0</v>
      </c>
      <c r="F8" s="51">
        <v>0</v>
      </c>
      <c r="G8" s="51">
        <v>20500000</v>
      </c>
      <c r="H8" s="57">
        <v>20500000</v>
      </c>
      <c r="I8" s="62">
        <v>20500000</v>
      </c>
      <c r="J8" s="57">
        <v>20500000</v>
      </c>
      <c r="K8" s="62">
        <v>4791800</v>
      </c>
      <c r="L8" s="57">
        <v>0</v>
      </c>
      <c r="M8" s="62">
        <v>5245802</v>
      </c>
      <c r="N8" s="51">
        <v>0</v>
      </c>
      <c r="O8" s="51">
        <v>11000734</v>
      </c>
      <c r="P8" s="51">
        <v>0</v>
      </c>
      <c r="Q8" s="51">
        <v>0</v>
      </c>
      <c r="R8" s="57">
        <v>20500000</v>
      </c>
      <c r="S8" s="62">
        <v>21038336</v>
      </c>
      <c r="T8" s="66" t="str">
        <f>IF(L8=0,"-",(N8-L8)/L8)</f>
        <v>-</v>
      </c>
      <c r="U8" s="69">
        <f>IF(M8=0,"-",(O8-M8)/M8)</f>
        <v>1.0970547496836518</v>
      </c>
      <c r="V8" s="66">
        <f>IF(G8=0," ",(R8/G8))</f>
        <v>1</v>
      </c>
      <c r="W8" s="69">
        <f>IF(G8=0," ",(S8/G8))</f>
        <v>1.0262602926829267</v>
      </c>
      <c r="X8" s="36"/>
    </row>
    <row r="9" spans="2:24" ht="12.75">
      <c r="B9" s="35"/>
      <c r="C9" s="68" t="s">
        <v>17</v>
      </c>
      <c r="D9" s="51">
        <v>19000000</v>
      </c>
      <c r="E9" s="51">
        <v>0</v>
      </c>
      <c r="F9" s="51">
        <v>0</v>
      </c>
      <c r="G9" s="51">
        <v>19000000</v>
      </c>
      <c r="H9" s="57">
        <v>19000000</v>
      </c>
      <c r="I9" s="62">
        <v>19000000</v>
      </c>
      <c r="J9" s="57">
        <v>19000000</v>
      </c>
      <c r="K9" s="62">
        <v>16964137</v>
      </c>
      <c r="L9" s="57">
        <v>0</v>
      </c>
      <c r="M9" s="62">
        <v>2035863</v>
      </c>
      <c r="N9" s="51">
        <v>0</v>
      </c>
      <c r="O9" s="51">
        <v>0</v>
      </c>
      <c r="P9" s="51">
        <v>0</v>
      </c>
      <c r="Q9" s="51">
        <v>0</v>
      </c>
      <c r="R9" s="57">
        <v>19000000</v>
      </c>
      <c r="S9" s="62">
        <v>19000000</v>
      </c>
      <c r="T9" s="66" t="str">
        <f aca="true" t="shared" si="0" ref="T9:T16">IF(L9=0,"-",(N9-L9)/L9)</f>
        <v>-</v>
      </c>
      <c r="U9" s="69">
        <f aca="true" t="shared" si="1" ref="U9:U16">IF(M9=0,"-",(O9-M9)/M9)</f>
        <v>-1</v>
      </c>
      <c r="V9" s="66">
        <f aca="true" t="shared" si="2" ref="V9:V16">IF(G9=0," ",(R9/G9))</f>
        <v>1</v>
      </c>
      <c r="W9" s="69">
        <f aca="true" t="shared" si="3" ref="W9:W16">IF(G9=0," ",(S9/G9))</f>
        <v>1</v>
      </c>
      <c r="X9" s="36"/>
    </row>
    <row r="10" spans="2:24" ht="12.75">
      <c r="B10" s="35"/>
      <c r="C10" s="68" t="s">
        <v>18</v>
      </c>
      <c r="D10" s="51">
        <v>70000000</v>
      </c>
      <c r="E10" s="51">
        <v>0</v>
      </c>
      <c r="F10" s="51">
        <v>0</v>
      </c>
      <c r="G10" s="51">
        <v>70000000</v>
      </c>
      <c r="H10" s="57">
        <v>70000000</v>
      </c>
      <c r="I10" s="62">
        <v>70000000</v>
      </c>
      <c r="J10" s="57">
        <v>60428000</v>
      </c>
      <c r="K10" s="62">
        <v>34964230</v>
      </c>
      <c r="L10" s="57">
        <v>9572000</v>
      </c>
      <c r="M10" s="62">
        <v>33253010</v>
      </c>
      <c r="N10" s="51">
        <v>0</v>
      </c>
      <c r="O10" s="51">
        <v>31838610</v>
      </c>
      <c r="P10" s="51">
        <v>0</v>
      </c>
      <c r="Q10" s="51">
        <v>0</v>
      </c>
      <c r="R10" s="57">
        <v>70000000</v>
      </c>
      <c r="S10" s="62">
        <v>100055850</v>
      </c>
      <c r="T10" s="66">
        <f t="shared" si="0"/>
        <v>-1</v>
      </c>
      <c r="U10" s="69">
        <f t="shared" si="1"/>
        <v>-0.04253449537350153</v>
      </c>
      <c r="V10" s="66">
        <f t="shared" si="2"/>
        <v>1</v>
      </c>
      <c r="W10" s="69">
        <f t="shared" si="3"/>
        <v>1.4293692857142857</v>
      </c>
      <c r="X10" s="36"/>
    </row>
    <row r="11" spans="2:24" ht="12.75">
      <c r="B11" s="35"/>
      <c r="C11" s="68" t="s">
        <v>19</v>
      </c>
      <c r="D11" s="51">
        <v>26000000</v>
      </c>
      <c r="E11" s="51">
        <v>0</v>
      </c>
      <c r="F11" s="51">
        <v>0</v>
      </c>
      <c r="G11" s="51">
        <v>26000000</v>
      </c>
      <c r="H11" s="57">
        <v>26000000</v>
      </c>
      <c r="I11" s="62">
        <v>26000000</v>
      </c>
      <c r="J11" s="57">
        <v>26000000</v>
      </c>
      <c r="K11" s="62">
        <v>102878272</v>
      </c>
      <c r="L11" s="57">
        <v>0</v>
      </c>
      <c r="M11" s="62">
        <v>29920</v>
      </c>
      <c r="N11" s="51">
        <v>0</v>
      </c>
      <c r="O11" s="51">
        <v>0</v>
      </c>
      <c r="P11" s="51">
        <v>0</v>
      </c>
      <c r="Q11" s="51">
        <v>0</v>
      </c>
      <c r="R11" s="57">
        <v>26000000</v>
      </c>
      <c r="S11" s="62">
        <v>102908192</v>
      </c>
      <c r="T11" s="66" t="str">
        <f t="shared" si="0"/>
        <v>-</v>
      </c>
      <c r="U11" s="69">
        <f t="shared" si="1"/>
        <v>-1</v>
      </c>
      <c r="V11" s="66">
        <f t="shared" si="2"/>
        <v>1</v>
      </c>
      <c r="W11" s="69">
        <f t="shared" si="3"/>
        <v>3.9580073846153847</v>
      </c>
      <c r="X11" s="36"/>
    </row>
    <row r="12" spans="2:24" ht="12.75">
      <c r="B12" s="35"/>
      <c r="C12" s="68" t="s">
        <v>20</v>
      </c>
      <c r="D12" s="51">
        <v>14000000</v>
      </c>
      <c r="E12" s="51">
        <v>0</v>
      </c>
      <c r="F12" s="51">
        <v>0</v>
      </c>
      <c r="G12" s="51">
        <v>14000000</v>
      </c>
      <c r="H12" s="57">
        <v>14000000</v>
      </c>
      <c r="I12" s="62">
        <v>14000000</v>
      </c>
      <c r="J12" s="57">
        <v>14000000</v>
      </c>
      <c r="K12" s="62">
        <v>0</v>
      </c>
      <c r="L12" s="57">
        <v>0</v>
      </c>
      <c r="M12" s="62">
        <v>0</v>
      </c>
      <c r="N12" s="51">
        <v>0</v>
      </c>
      <c r="O12" s="51">
        <v>0</v>
      </c>
      <c r="P12" s="51">
        <v>0</v>
      </c>
      <c r="Q12" s="51">
        <v>0</v>
      </c>
      <c r="R12" s="57">
        <v>14000000</v>
      </c>
      <c r="S12" s="62">
        <v>0</v>
      </c>
      <c r="T12" s="66" t="str">
        <f t="shared" si="0"/>
        <v>-</v>
      </c>
      <c r="U12" s="69" t="str">
        <f t="shared" si="1"/>
        <v>-</v>
      </c>
      <c r="V12" s="66">
        <f t="shared" si="2"/>
        <v>1</v>
      </c>
      <c r="W12" s="69">
        <f t="shared" si="3"/>
        <v>0</v>
      </c>
      <c r="X12" s="36"/>
    </row>
    <row r="13" spans="2:24" ht="12.75">
      <c r="B13" s="35"/>
      <c r="C13" s="68" t="s">
        <v>21</v>
      </c>
      <c r="D13" s="51">
        <v>14000000</v>
      </c>
      <c r="E13" s="51">
        <v>0</v>
      </c>
      <c r="F13" s="51">
        <v>0</v>
      </c>
      <c r="G13" s="51">
        <v>14000000</v>
      </c>
      <c r="H13" s="57">
        <v>14000000</v>
      </c>
      <c r="I13" s="62">
        <v>14000000</v>
      </c>
      <c r="J13" s="57">
        <v>13903000</v>
      </c>
      <c r="K13" s="62">
        <v>5394265</v>
      </c>
      <c r="L13" s="57">
        <v>97000</v>
      </c>
      <c r="M13" s="62">
        <v>4536024</v>
      </c>
      <c r="N13" s="51">
        <v>0</v>
      </c>
      <c r="O13" s="51">
        <v>4235239</v>
      </c>
      <c r="P13" s="51">
        <v>0</v>
      </c>
      <c r="Q13" s="51">
        <v>0</v>
      </c>
      <c r="R13" s="57">
        <v>14000000</v>
      </c>
      <c r="S13" s="62">
        <v>14165528</v>
      </c>
      <c r="T13" s="66">
        <f t="shared" si="0"/>
        <v>-1</v>
      </c>
      <c r="U13" s="69">
        <f t="shared" si="1"/>
        <v>-0.06631027525427555</v>
      </c>
      <c r="V13" s="66">
        <f t="shared" si="2"/>
        <v>1</v>
      </c>
      <c r="W13" s="69">
        <f t="shared" si="3"/>
        <v>1.0118234285714285</v>
      </c>
      <c r="X13" s="36"/>
    </row>
    <row r="14" spans="2:24" ht="12.75">
      <c r="B14" s="35"/>
      <c r="C14" s="68" t="s">
        <v>22</v>
      </c>
      <c r="D14" s="51"/>
      <c r="E14" s="51"/>
      <c r="F14" s="51"/>
      <c r="G14" s="51"/>
      <c r="H14" s="57"/>
      <c r="I14" s="62"/>
      <c r="J14" s="57"/>
      <c r="K14" s="62">
        <v>0</v>
      </c>
      <c r="L14" s="57"/>
      <c r="M14" s="62">
        <v>0</v>
      </c>
      <c r="N14" s="57"/>
      <c r="O14" s="51">
        <v>0</v>
      </c>
      <c r="P14" s="57"/>
      <c r="Q14" s="62"/>
      <c r="R14" s="57"/>
      <c r="S14" s="62">
        <v>0</v>
      </c>
      <c r="T14" s="66" t="str">
        <f t="shared" si="0"/>
        <v>-</v>
      </c>
      <c r="U14" s="69" t="str">
        <f t="shared" si="1"/>
        <v>-</v>
      </c>
      <c r="V14" s="66" t="str">
        <f t="shared" si="2"/>
        <v> </v>
      </c>
      <c r="W14" s="69" t="str">
        <f t="shared" si="3"/>
        <v> </v>
      </c>
      <c r="X14" s="36"/>
    </row>
    <row r="15" spans="2:24" ht="12.75">
      <c r="B15" s="35"/>
      <c r="C15" s="68" t="s">
        <v>23</v>
      </c>
      <c r="D15" s="51">
        <v>19000000</v>
      </c>
      <c r="E15" s="51">
        <v>0</v>
      </c>
      <c r="F15" s="51">
        <v>0</v>
      </c>
      <c r="G15" s="51">
        <v>19000000</v>
      </c>
      <c r="H15" s="57">
        <v>19000000</v>
      </c>
      <c r="I15" s="62">
        <v>19000000</v>
      </c>
      <c r="J15" s="57">
        <v>0</v>
      </c>
      <c r="K15" s="62">
        <v>4408107</v>
      </c>
      <c r="L15" s="57">
        <v>2069000</v>
      </c>
      <c r="M15" s="62">
        <v>2069169</v>
      </c>
      <c r="N15" s="51">
        <v>349000</v>
      </c>
      <c r="O15" s="51">
        <v>9665618</v>
      </c>
      <c r="P15" s="51">
        <v>0</v>
      </c>
      <c r="Q15" s="51">
        <v>0</v>
      </c>
      <c r="R15" s="57">
        <v>2418000</v>
      </c>
      <c r="S15" s="62">
        <v>16142894</v>
      </c>
      <c r="T15" s="66">
        <f t="shared" si="0"/>
        <v>-0.8313194780086999</v>
      </c>
      <c r="U15" s="69">
        <f t="shared" si="1"/>
        <v>3.6712559486441174</v>
      </c>
      <c r="V15" s="66">
        <f t="shared" si="2"/>
        <v>0.12726315789473686</v>
      </c>
      <c r="W15" s="69">
        <f t="shared" si="3"/>
        <v>0.849626</v>
      </c>
      <c r="X15" s="36"/>
    </row>
    <row r="16" spans="2:24" ht="12.75">
      <c r="B16" s="35"/>
      <c r="C16" s="68" t="s">
        <v>24</v>
      </c>
      <c r="D16" s="51">
        <v>27780000</v>
      </c>
      <c r="E16" s="51">
        <v>0</v>
      </c>
      <c r="F16" s="51">
        <v>0</v>
      </c>
      <c r="G16" s="51">
        <v>27780000</v>
      </c>
      <c r="H16" s="57">
        <v>27780000</v>
      </c>
      <c r="I16" s="62">
        <v>27780000</v>
      </c>
      <c r="J16" s="57">
        <v>27780000</v>
      </c>
      <c r="K16" s="62">
        <v>3985652</v>
      </c>
      <c r="L16" s="57">
        <v>0</v>
      </c>
      <c r="M16" s="62">
        <v>0</v>
      </c>
      <c r="N16" s="51">
        <v>0</v>
      </c>
      <c r="O16" s="51">
        <v>0</v>
      </c>
      <c r="P16" s="51">
        <v>0</v>
      </c>
      <c r="Q16" s="51">
        <v>0</v>
      </c>
      <c r="R16" s="57">
        <v>27780000</v>
      </c>
      <c r="S16" s="62">
        <v>3985652</v>
      </c>
      <c r="T16" s="66" t="str">
        <f t="shared" si="0"/>
        <v>-</v>
      </c>
      <c r="U16" s="69" t="str">
        <f t="shared" si="1"/>
        <v>-</v>
      </c>
      <c r="V16" s="66">
        <f t="shared" si="2"/>
        <v>1</v>
      </c>
      <c r="W16" s="69">
        <f t="shared" si="3"/>
        <v>0.14347199424046075</v>
      </c>
      <c r="X16" s="36"/>
    </row>
    <row r="17" spans="2:24" ht="12.75">
      <c r="B17" s="35"/>
      <c r="C17" s="68"/>
      <c r="D17" s="51"/>
      <c r="E17" s="51"/>
      <c r="F17" s="51"/>
      <c r="G17" s="51"/>
      <c r="H17" s="57"/>
      <c r="I17" s="62"/>
      <c r="J17" s="57"/>
      <c r="K17" s="62"/>
      <c r="L17" s="58"/>
      <c r="M17" s="63"/>
      <c r="N17" s="58"/>
      <c r="O17" s="63"/>
      <c r="P17" s="58"/>
      <c r="Q17" s="63"/>
      <c r="R17" s="58"/>
      <c r="S17" s="63"/>
      <c r="T17" s="66"/>
      <c r="U17" s="69"/>
      <c r="V17" s="66"/>
      <c r="W17" s="69"/>
      <c r="X17" s="36"/>
    </row>
    <row r="18" spans="2:24" ht="12.75">
      <c r="B18" s="35"/>
      <c r="C18" s="68"/>
      <c r="D18" s="51"/>
      <c r="E18" s="51"/>
      <c r="F18" s="51"/>
      <c r="G18" s="51"/>
      <c r="H18" s="57"/>
      <c r="I18" s="62"/>
      <c r="J18" s="57"/>
      <c r="K18" s="62"/>
      <c r="L18" s="58"/>
      <c r="M18" s="63"/>
      <c r="N18" s="58"/>
      <c r="O18" s="63"/>
      <c r="P18" s="58"/>
      <c r="Q18" s="63"/>
      <c r="R18" s="58"/>
      <c r="S18" s="63"/>
      <c r="T18" s="66"/>
      <c r="U18" s="69"/>
      <c r="V18" s="66" t="str">
        <f>IF(G18=0," ",(L18/G18))</f>
        <v> </v>
      </c>
      <c r="W18" s="69" t="str">
        <f>IF(H18=0," ",(M18/H18))</f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76"/>
      <c r="I19" s="62"/>
      <c r="J19" s="57"/>
      <c r="K19" s="62"/>
      <c r="L19" s="59"/>
      <c r="M19" s="64"/>
      <c r="N19" s="59"/>
      <c r="O19" s="64"/>
      <c r="P19" s="59"/>
      <c r="Q19" s="64"/>
      <c r="R19" s="59"/>
      <c r="S19" s="64"/>
      <c r="T19" s="66"/>
      <c r="U19" s="81"/>
      <c r="V19" s="66" t="str">
        <f>IF(G19=0," ",(L19/G19))</f>
        <v> </v>
      </c>
      <c r="W19" s="69" t="str">
        <f>IF(H19=0," ",(M19/H19))</f>
        <v> </v>
      </c>
      <c r="X19" s="36"/>
    </row>
    <row r="20" spans="2:24" s="31" customFormat="1" ht="12.75">
      <c r="B20" s="46"/>
      <c r="C20" s="41" t="s">
        <v>25</v>
      </c>
      <c r="D20" s="48">
        <f>SUM(D8:D19)</f>
        <v>210280000</v>
      </c>
      <c r="E20" s="48">
        <f aca="true" t="shared" si="4" ref="E20:J20">SUM(E8:E19)</f>
        <v>0</v>
      </c>
      <c r="F20" s="48">
        <f t="shared" si="4"/>
        <v>0</v>
      </c>
      <c r="G20" s="48">
        <f t="shared" si="4"/>
        <v>210280000</v>
      </c>
      <c r="H20" s="48">
        <f t="shared" si="4"/>
        <v>210280000</v>
      </c>
      <c r="I20" s="84">
        <f t="shared" si="4"/>
        <v>210280000</v>
      </c>
      <c r="J20" s="48">
        <f t="shared" si="4"/>
        <v>181611000</v>
      </c>
      <c r="K20" s="84">
        <f>SUM(K8:K19)</f>
        <v>173386463</v>
      </c>
      <c r="L20" s="48">
        <f aca="true" t="shared" si="5" ref="L20:R20">SUM(L8:L19)</f>
        <v>11738000</v>
      </c>
      <c r="M20" s="77">
        <f t="shared" si="5"/>
        <v>47169788</v>
      </c>
      <c r="N20" s="75">
        <f t="shared" si="5"/>
        <v>349000</v>
      </c>
      <c r="O20" s="75">
        <f t="shared" si="5"/>
        <v>56740201</v>
      </c>
      <c r="P20" s="75">
        <f t="shared" si="5"/>
        <v>0</v>
      </c>
      <c r="Q20" s="75">
        <f t="shared" si="5"/>
        <v>0</v>
      </c>
      <c r="R20" s="75">
        <f t="shared" si="5"/>
        <v>193698000</v>
      </c>
      <c r="S20" s="77">
        <f>SUM(S8:S19)</f>
        <v>277296452</v>
      </c>
      <c r="T20" s="78">
        <f>IF(L20=0,"-",(N20-L20)/L20)</f>
        <v>-0.9702675072414381</v>
      </c>
      <c r="U20" s="78">
        <f>IF(M20=0,"-",(O20-M20)/M20)</f>
        <v>0.20289285591022796</v>
      </c>
      <c r="V20" s="78">
        <f>IF(G20=0," ",(R20/G20))</f>
        <v>0.9211432375879779</v>
      </c>
      <c r="W20" s="79">
        <f>IF(G20=0," ",(S20/G20))</f>
        <v>1.318701027201826</v>
      </c>
      <c r="X20" s="47"/>
    </row>
    <row r="21" spans="2:24" ht="13.5" thickBot="1"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74" t="s">
        <v>52</v>
      </c>
      <c r="C23" s="74" t="s">
        <v>53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6" ref="IS23:IT27">T23</f>
        <v>0</v>
      </c>
      <c r="IT23" s="34">
        <f t="shared" si="6"/>
        <v>0</v>
      </c>
    </row>
    <row r="24" spans="1:254" s="11" customFormat="1" ht="12.75">
      <c r="A24" s="32"/>
      <c r="B24" s="74" t="s">
        <v>54</v>
      </c>
      <c r="C24" s="74" t="s">
        <v>55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6"/>
        <v>0</v>
      </c>
      <c r="IT24" s="34">
        <f t="shared" si="6"/>
        <v>0</v>
      </c>
    </row>
    <row r="25" spans="1:254" s="11" customFormat="1" ht="12.75">
      <c r="A25" s="3"/>
      <c r="B25" s="74" t="s">
        <v>56</v>
      </c>
      <c r="C25" s="74" t="s">
        <v>27</v>
      </c>
      <c r="D25" s="3"/>
      <c r="E25" s="33"/>
      <c r="F25" s="3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6"/>
        <v>0</v>
      </c>
      <c r="IT25" s="34">
        <f t="shared" si="6"/>
        <v>0</v>
      </c>
    </row>
    <row r="26" spans="1:254" s="11" customFormat="1" ht="12.75">
      <c r="A26" s="3"/>
      <c r="B26" s="74" t="s">
        <v>57</v>
      </c>
      <c r="C26" s="74" t="s">
        <v>58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6"/>
        <v>0</v>
      </c>
      <c r="IT26" s="34">
        <f t="shared" si="6"/>
        <v>0</v>
      </c>
    </row>
    <row r="27" spans="1:254" s="11" customFormat="1" ht="12.75">
      <c r="A27" s="3"/>
      <c r="B27" s="74" t="s">
        <v>59</v>
      </c>
      <c r="C27" s="74" t="s">
        <v>28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6"/>
        <v>0</v>
      </c>
      <c r="IT27" s="34">
        <f t="shared" si="6"/>
        <v>0</v>
      </c>
    </row>
    <row r="28" spans="2:3" ht="12.75">
      <c r="B28" s="74"/>
      <c r="C28" s="74" t="s">
        <v>72</v>
      </c>
    </row>
    <row r="29" spans="2:6" ht="12.75">
      <c r="B29" s="74" t="s">
        <v>63</v>
      </c>
      <c r="C29" s="74"/>
      <c r="D29" s="74"/>
      <c r="E29" s="74"/>
      <c r="F29" s="74"/>
    </row>
    <row r="30" spans="2:6" ht="12.75">
      <c r="B30" s="74" t="s">
        <v>61</v>
      </c>
      <c r="C30" s="74"/>
      <c r="D30" s="74"/>
      <c r="E30" s="74"/>
      <c r="F30" s="74"/>
    </row>
  </sheetData>
  <sheetProtection password="F954" sheet="1" objects="1" scenarios="1"/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A4">
      <selection activeCell="O7" sqref="O7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5" width="13.140625" style="0" customWidth="1"/>
    <col min="16" max="17" width="13.140625" style="0" hidden="1" customWidth="1"/>
    <col min="18" max="21" width="13.140625" style="0" customWidth="1"/>
    <col min="22" max="22" width="16.28125" style="0" customWidth="1"/>
    <col min="23" max="23" width="13.7109375" style="0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74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43</v>
      </c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47</v>
      </c>
      <c r="D3" s="8"/>
      <c r="E3" s="8"/>
      <c r="F3" s="8"/>
      <c r="G3" s="8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75</v>
      </c>
      <c r="U3" s="14"/>
      <c r="V3" s="67" t="s">
        <v>76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6</v>
      </c>
      <c r="D4" s="18" t="s">
        <v>48</v>
      </c>
      <c r="E4" s="18" t="s">
        <v>7</v>
      </c>
      <c r="F4" s="18" t="s">
        <v>8</v>
      </c>
      <c r="G4" s="18" t="s">
        <v>49</v>
      </c>
      <c r="H4" s="19" t="s">
        <v>9</v>
      </c>
      <c r="I4" s="60" t="s">
        <v>10</v>
      </c>
      <c r="J4" s="19" t="s">
        <v>50</v>
      </c>
      <c r="K4" s="60" t="s">
        <v>51</v>
      </c>
      <c r="L4" s="19" t="s">
        <v>65</v>
      </c>
      <c r="M4" s="60" t="s">
        <v>66</v>
      </c>
      <c r="N4" s="19" t="s">
        <v>67</v>
      </c>
      <c r="O4" s="60" t="s">
        <v>68</v>
      </c>
      <c r="P4" s="19" t="s">
        <v>69</v>
      </c>
      <c r="Q4" s="60" t="s">
        <v>70</v>
      </c>
      <c r="R4" s="19" t="s">
        <v>11</v>
      </c>
      <c r="S4" s="60" t="s">
        <v>12</v>
      </c>
      <c r="T4" s="20" t="s">
        <v>77</v>
      </c>
      <c r="U4" s="54" t="s">
        <v>78</v>
      </c>
      <c r="V4" s="20" t="s">
        <v>13</v>
      </c>
      <c r="W4" s="54" t="s">
        <v>14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15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30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49"/>
      <c r="H7" s="71"/>
      <c r="I7" s="70"/>
      <c r="J7" s="71"/>
      <c r="K7" s="70"/>
      <c r="L7" s="52"/>
      <c r="M7" s="53"/>
      <c r="N7" s="52"/>
      <c r="O7" s="53"/>
      <c r="P7" s="52"/>
      <c r="Q7" s="53"/>
      <c r="R7" s="52"/>
      <c r="S7" s="53"/>
      <c r="T7" s="52"/>
      <c r="U7" s="53"/>
      <c r="V7" s="52"/>
      <c r="W7" s="53"/>
      <c r="X7" s="36"/>
    </row>
    <row r="8" spans="2:24" ht="12.75">
      <c r="B8" s="35"/>
      <c r="C8" s="68" t="s">
        <v>16</v>
      </c>
      <c r="D8" s="51">
        <v>97806000</v>
      </c>
      <c r="E8" s="51"/>
      <c r="F8" s="51"/>
      <c r="G8" s="51">
        <f>D8+E8</f>
        <v>97806000</v>
      </c>
      <c r="H8" s="57">
        <v>97806000</v>
      </c>
      <c r="I8" s="62">
        <v>0</v>
      </c>
      <c r="J8" s="57">
        <v>0</v>
      </c>
      <c r="K8" s="62">
        <v>0</v>
      </c>
      <c r="L8" s="57">
        <v>0</v>
      </c>
      <c r="M8" s="62">
        <v>0</v>
      </c>
      <c r="N8" s="51">
        <v>0</v>
      </c>
      <c r="O8" s="51">
        <v>0</v>
      </c>
      <c r="P8" s="51">
        <v>0</v>
      </c>
      <c r="Q8" s="51">
        <v>0</v>
      </c>
      <c r="R8" s="57">
        <v>0</v>
      </c>
      <c r="S8" s="62">
        <v>0</v>
      </c>
      <c r="T8" s="66" t="str">
        <f>IF(L8=0,"-",(N8-L8)/L8)</f>
        <v>-</v>
      </c>
      <c r="U8" s="69" t="str">
        <f>IF(M8=0,"-",(O8-M8)/M8)</f>
        <v>-</v>
      </c>
      <c r="V8" s="66">
        <f>IF(G8=0," ",(R8/G8))</f>
        <v>0</v>
      </c>
      <c r="W8" s="69">
        <f>IF(G8=0," ",(S8/G8))</f>
        <v>0</v>
      </c>
      <c r="X8" s="36"/>
    </row>
    <row r="9" spans="2:24" ht="12.75">
      <c r="B9" s="35"/>
      <c r="C9" s="68" t="s">
        <v>17</v>
      </c>
      <c r="D9" s="51">
        <v>31400000</v>
      </c>
      <c r="E9" s="51"/>
      <c r="F9" s="51"/>
      <c r="G9" s="51">
        <f aca="true" t="shared" si="0" ref="G9:G16">D9+E9</f>
        <v>31400000</v>
      </c>
      <c r="H9" s="57">
        <v>31400000</v>
      </c>
      <c r="I9" s="62">
        <v>0</v>
      </c>
      <c r="J9" s="57">
        <v>0</v>
      </c>
      <c r="K9" s="62">
        <v>0</v>
      </c>
      <c r="L9" s="57"/>
      <c r="M9" s="62"/>
      <c r="N9" s="51"/>
      <c r="O9" s="51"/>
      <c r="P9" s="51"/>
      <c r="Q9" s="51"/>
      <c r="R9" s="57">
        <v>0</v>
      </c>
      <c r="S9" s="62">
        <v>0</v>
      </c>
      <c r="T9" s="66" t="str">
        <f aca="true" t="shared" si="1" ref="T9:T16">IF(L9=0,"-",(N9-L9)/L9)</f>
        <v>-</v>
      </c>
      <c r="U9" s="69" t="str">
        <f aca="true" t="shared" si="2" ref="U9:U16">IF(M9=0,"-",(O9-M9)/M9)</f>
        <v>-</v>
      </c>
      <c r="V9" s="66">
        <f aca="true" t="shared" si="3" ref="V9:V16">IF(G9=0," ",(R9/G9))</f>
        <v>0</v>
      </c>
      <c r="W9" s="69">
        <f aca="true" t="shared" si="4" ref="W9:W16">IF(G9=0," ",(S9/G9))</f>
        <v>0</v>
      </c>
      <c r="X9" s="36"/>
    </row>
    <row r="10" spans="2:24" ht="12.75">
      <c r="B10" s="35"/>
      <c r="C10" s="68" t="s">
        <v>18</v>
      </c>
      <c r="D10" s="51">
        <v>168097000</v>
      </c>
      <c r="E10" s="51"/>
      <c r="F10" s="51"/>
      <c r="G10" s="51">
        <f t="shared" si="0"/>
        <v>168097000</v>
      </c>
      <c r="H10" s="57">
        <v>168097000</v>
      </c>
      <c r="I10" s="62">
        <v>0</v>
      </c>
      <c r="J10" s="57">
        <v>0</v>
      </c>
      <c r="K10" s="62">
        <v>0</v>
      </c>
      <c r="L10" s="57">
        <v>0</v>
      </c>
      <c r="M10" s="62">
        <v>0</v>
      </c>
      <c r="N10" s="57">
        <v>0</v>
      </c>
      <c r="O10" s="62">
        <v>0</v>
      </c>
      <c r="P10" s="57">
        <v>0</v>
      </c>
      <c r="Q10" s="62">
        <v>0</v>
      </c>
      <c r="R10" s="57">
        <v>0</v>
      </c>
      <c r="S10" s="62">
        <v>0</v>
      </c>
      <c r="T10" s="66" t="str">
        <f t="shared" si="1"/>
        <v>-</v>
      </c>
      <c r="U10" s="69" t="str">
        <f t="shared" si="2"/>
        <v>-</v>
      </c>
      <c r="V10" s="66">
        <f t="shared" si="3"/>
        <v>0</v>
      </c>
      <c r="W10" s="69">
        <f t="shared" si="4"/>
        <v>0</v>
      </c>
      <c r="X10" s="36"/>
    </row>
    <row r="11" spans="2:24" ht="12.75">
      <c r="B11" s="35"/>
      <c r="C11" s="68" t="s">
        <v>19</v>
      </c>
      <c r="D11" s="51">
        <v>123614000</v>
      </c>
      <c r="E11" s="51"/>
      <c r="F11" s="51"/>
      <c r="G11" s="51">
        <f t="shared" si="0"/>
        <v>123614000</v>
      </c>
      <c r="H11" s="57">
        <v>123614000</v>
      </c>
      <c r="I11" s="62">
        <v>0</v>
      </c>
      <c r="J11" s="57">
        <v>0</v>
      </c>
      <c r="K11" s="62">
        <v>0</v>
      </c>
      <c r="L11" s="57">
        <v>0</v>
      </c>
      <c r="M11" s="62">
        <v>0</v>
      </c>
      <c r="N11" s="57">
        <v>0</v>
      </c>
      <c r="O11" s="62">
        <v>0</v>
      </c>
      <c r="P11" s="57">
        <v>0</v>
      </c>
      <c r="Q11" s="62">
        <v>0</v>
      </c>
      <c r="R11" s="57">
        <v>0</v>
      </c>
      <c r="S11" s="62">
        <v>0</v>
      </c>
      <c r="T11" s="66" t="str">
        <f t="shared" si="1"/>
        <v>-</v>
      </c>
      <c r="U11" s="69" t="str">
        <f t="shared" si="2"/>
        <v>-</v>
      </c>
      <c r="V11" s="66">
        <f t="shared" si="3"/>
        <v>0</v>
      </c>
      <c r="W11" s="69">
        <f t="shared" si="4"/>
        <v>0</v>
      </c>
      <c r="X11" s="36"/>
    </row>
    <row r="12" spans="2:24" ht="12.75">
      <c r="B12" s="35"/>
      <c r="C12" s="68" t="s">
        <v>20</v>
      </c>
      <c r="D12" s="51">
        <v>55356000</v>
      </c>
      <c r="E12" s="51"/>
      <c r="F12" s="51"/>
      <c r="G12" s="51">
        <f t="shared" si="0"/>
        <v>55356000</v>
      </c>
      <c r="H12" s="57">
        <v>55356000</v>
      </c>
      <c r="I12" s="62">
        <v>0</v>
      </c>
      <c r="J12" s="57">
        <v>0</v>
      </c>
      <c r="K12" s="62">
        <v>0</v>
      </c>
      <c r="L12" s="57">
        <v>0</v>
      </c>
      <c r="M12" s="62">
        <v>0</v>
      </c>
      <c r="N12" s="57">
        <v>0</v>
      </c>
      <c r="O12" s="62">
        <v>0</v>
      </c>
      <c r="P12" s="57">
        <v>0</v>
      </c>
      <c r="Q12" s="62">
        <v>0</v>
      </c>
      <c r="R12" s="57">
        <v>0</v>
      </c>
      <c r="S12" s="62">
        <v>0</v>
      </c>
      <c r="T12" s="66" t="str">
        <f t="shared" si="1"/>
        <v>-</v>
      </c>
      <c r="U12" s="69" t="str">
        <f t="shared" si="2"/>
        <v>-</v>
      </c>
      <c r="V12" s="66">
        <f t="shared" si="3"/>
        <v>0</v>
      </c>
      <c r="W12" s="69">
        <f t="shared" si="4"/>
        <v>0</v>
      </c>
      <c r="X12" s="36"/>
    </row>
    <row r="13" spans="2:24" ht="12.75">
      <c r="B13" s="35"/>
      <c r="C13" s="68" t="s">
        <v>21</v>
      </c>
      <c r="D13" s="51">
        <v>37288000</v>
      </c>
      <c r="E13" s="51"/>
      <c r="F13" s="51"/>
      <c r="G13" s="51">
        <f t="shared" si="0"/>
        <v>37288000</v>
      </c>
      <c r="H13" s="57">
        <v>37288000</v>
      </c>
      <c r="I13" s="62"/>
      <c r="J13" s="57">
        <v>0</v>
      </c>
      <c r="K13" s="62">
        <v>0</v>
      </c>
      <c r="L13" s="57">
        <v>0</v>
      </c>
      <c r="M13" s="62">
        <v>0</v>
      </c>
      <c r="N13" s="57">
        <v>0</v>
      </c>
      <c r="O13" s="62">
        <v>0</v>
      </c>
      <c r="P13" s="57">
        <v>0</v>
      </c>
      <c r="Q13" s="62">
        <v>0</v>
      </c>
      <c r="R13" s="57">
        <v>0</v>
      </c>
      <c r="S13" s="62">
        <v>0</v>
      </c>
      <c r="T13" s="66" t="str">
        <f t="shared" si="1"/>
        <v>-</v>
      </c>
      <c r="U13" s="69" t="str">
        <f t="shared" si="2"/>
        <v>-</v>
      </c>
      <c r="V13" s="66">
        <f t="shared" si="3"/>
        <v>0</v>
      </c>
      <c r="W13" s="69">
        <f t="shared" si="4"/>
        <v>0</v>
      </c>
      <c r="X13" s="36"/>
    </row>
    <row r="14" spans="2:24" ht="12.75">
      <c r="B14" s="35"/>
      <c r="C14" s="68" t="s">
        <v>22</v>
      </c>
      <c r="D14" s="51">
        <v>50400000</v>
      </c>
      <c r="E14" s="51"/>
      <c r="F14" s="51"/>
      <c r="G14" s="51">
        <f t="shared" si="0"/>
        <v>50400000</v>
      </c>
      <c r="H14" s="57">
        <v>50400000</v>
      </c>
      <c r="I14" s="62">
        <v>0</v>
      </c>
      <c r="J14" s="57">
        <v>0</v>
      </c>
      <c r="K14" s="62">
        <v>0</v>
      </c>
      <c r="L14" s="57">
        <v>0</v>
      </c>
      <c r="M14" s="62">
        <v>0</v>
      </c>
      <c r="N14" s="57">
        <v>0</v>
      </c>
      <c r="O14" s="62">
        <v>0</v>
      </c>
      <c r="P14" s="57">
        <v>0</v>
      </c>
      <c r="Q14" s="62">
        <v>0</v>
      </c>
      <c r="R14" s="57">
        <v>0</v>
      </c>
      <c r="S14" s="62">
        <v>0</v>
      </c>
      <c r="T14" s="66" t="str">
        <f t="shared" si="1"/>
        <v>-</v>
      </c>
      <c r="U14" s="69" t="str">
        <f t="shared" si="2"/>
        <v>-</v>
      </c>
      <c r="V14" s="66">
        <f t="shared" si="3"/>
        <v>0</v>
      </c>
      <c r="W14" s="69">
        <f t="shared" si="4"/>
        <v>0</v>
      </c>
      <c r="X14" s="36"/>
    </row>
    <row r="15" spans="2:24" ht="12.75">
      <c r="B15" s="35"/>
      <c r="C15" s="68" t="s">
        <v>23</v>
      </c>
      <c r="D15" s="51">
        <v>33000000</v>
      </c>
      <c r="E15" s="51"/>
      <c r="F15" s="51"/>
      <c r="G15" s="51">
        <f t="shared" si="0"/>
        <v>33000000</v>
      </c>
      <c r="H15" s="57">
        <v>33000000</v>
      </c>
      <c r="I15" s="62">
        <v>0</v>
      </c>
      <c r="J15" s="57">
        <v>0</v>
      </c>
      <c r="K15" s="62">
        <v>0</v>
      </c>
      <c r="L15" s="57">
        <v>0</v>
      </c>
      <c r="M15" s="62">
        <v>0</v>
      </c>
      <c r="N15" s="57">
        <v>0</v>
      </c>
      <c r="O15" s="62">
        <v>0</v>
      </c>
      <c r="P15" s="57">
        <v>0</v>
      </c>
      <c r="Q15" s="62">
        <v>0</v>
      </c>
      <c r="R15" s="57">
        <v>0</v>
      </c>
      <c r="S15" s="62">
        <v>0</v>
      </c>
      <c r="T15" s="66" t="str">
        <f t="shared" si="1"/>
        <v>-</v>
      </c>
      <c r="U15" s="69" t="str">
        <f t="shared" si="2"/>
        <v>-</v>
      </c>
      <c r="V15" s="66">
        <f t="shared" si="3"/>
        <v>0</v>
      </c>
      <c r="W15" s="69">
        <f t="shared" si="4"/>
        <v>0</v>
      </c>
      <c r="X15" s="36"/>
    </row>
    <row r="16" spans="2:24" ht="12.75">
      <c r="B16" s="35"/>
      <c r="C16" s="68" t="s">
        <v>24</v>
      </c>
      <c r="D16" s="51">
        <v>26038000</v>
      </c>
      <c r="E16" s="51"/>
      <c r="F16" s="51"/>
      <c r="G16" s="51">
        <f t="shared" si="0"/>
        <v>26038000</v>
      </c>
      <c r="H16" s="57">
        <v>26038000</v>
      </c>
      <c r="I16" s="62">
        <v>0</v>
      </c>
      <c r="J16" s="57">
        <v>0</v>
      </c>
      <c r="K16" s="62">
        <v>0</v>
      </c>
      <c r="L16" s="57">
        <v>0</v>
      </c>
      <c r="M16" s="62">
        <v>0</v>
      </c>
      <c r="N16" s="57">
        <v>0</v>
      </c>
      <c r="O16" s="62">
        <v>0</v>
      </c>
      <c r="P16" s="57">
        <v>0</v>
      </c>
      <c r="Q16" s="62">
        <v>0</v>
      </c>
      <c r="R16" s="57">
        <v>0</v>
      </c>
      <c r="S16" s="62">
        <v>0</v>
      </c>
      <c r="T16" s="66" t="str">
        <f t="shared" si="1"/>
        <v>-</v>
      </c>
      <c r="U16" s="69" t="str">
        <f t="shared" si="2"/>
        <v>-</v>
      </c>
      <c r="V16" s="66">
        <f t="shared" si="3"/>
        <v>0</v>
      </c>
      <c r="W16" s="69">
        <f t="shared" si="4"/>
        <v>0</v>
      </c>
      <c r="X16" s="36"/>
    </row>
    <row r="17" spans="2:24" ht="12.75">
      <c r="B17" s="35"/>
      <c r="C17" s="68"/>
      <c r="D17" s="51"/>
      <c r="E17" s="51"/>
      <c r="F17" s="51"/>
      <c r="G17" s="51"/>
      <c r="H17" s="57"/>
      <c r="I17" s="62"/>
      <c r="J17" s="57"/>
      <c r="K17" s="62"/>
      <c r="L17" s="58"/>
      <c r="M17" s="63"/>
      <c r="N17" s="58"/>
      <c r="O17" s="63"/>
      <c r="P17" s="58"/>
      <c r="Q17" s="63"/>
      <c r="R17" s="58"/>
      <c r="S17" s="63"/>
      <c r="T17" s="66"/>
      <c r="U17" s="69"/>
      <c r="V17" s="66"/>
      <c r="W17" s="69"/>
      <c r="X17" s="36"/>
    </row>
    <row r="18" spans="2:24" ht="12.75">
      <c r="B18" s="35"/>
      <c r="C18" s="68"/>
      <c r="D18" s="51"/>
      <c r="E18" s="51"/>
      <c r="F18" s="51"/>
      <c r="G18" s="51"/>
      <c r="H18" s="57"/>
      <c r="I18" s="62"/>
      <c r="J18" s="57"/>
      <c r="K18" s="62"/>
      <c r="L18" s="58"/>
      <c r="M18" s="63"/>
      <c r="N18" s="58"/>
      <c r="O18" s="63"/>
      <c r="P18" s="58"/>
      <c r="Q18" s="63"/>
      <c r="R18" s="58"/>
      <c r="S18" s="63"/>
      <c r="T18" s="66"/>
      <c r="U18" s="69"/>
      <c r="V18" s="66" t="str">
        <f>IF(G18=0," ",(L18/G18))</f>
        <v> </v>
      </c>
      <c r="W18" s="69" t="str">
        <f>IF(H18=0," ",(M18/H18))</f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76"/>
      <c r="I19" s="62"/>
      <c r="J19" s="57"/>
      <c r="K19" s="62"/>
      <c r="L19" s="59"/>
      <c r="M19" s="64"/>
      <c r="N19" s="59"/>
      <c r="O19" s="64"/>
      <c r="P19" s="59"/>
      <c r="Q19" s="64"/>
      <c r="R19" s="59"/>
      <c r="S19" s="64"/>
      <c r="T19" s="66"/>
      <c r="U19" s="81"/>
      <c r="V19" s="66" t="str">
        <f>IF(G19=0," ",(L19/G19))</f>
        <v> </v>
      </c>
      <c r="W19" s="69" t="str">
        <f>IF(H19=0," ",(M19/H19))</f>
        <v> </v>
      </c>
      <c r="X19" s="36"/>
    </row>
    <row r="20" spans="2:24" s="31" customFormat="1" ht="12.75">
      <c r="B20" s="46"/>
      <c r="C20" s="41" t="s">
        <v>25</v>
      </c>
      <c r="D20" s="48">
        <f>SUM(D8:D19)</f>
        <v>622999000</v>
      </c>
      <c r="E20" s="48">
        <f>SUM(E8:E19)</f>
        <v>0</v>
      </c>
      <c r="F20" s="48">
        <f>SUM(F8:F19)</f>
        <v>0</v>
      </c>
      <c r="G20" s="48">
        <f>SUM(G8:G19)</f>
        <v>622999000</v>
      </c>
      <c r="H20" s="48">
        <f>SUM(H8:H16)</f>
        <v>622999000</v>
      </c>
      <c r="I20" s="84">
        <v>0</v>
      </c>
      <c r="J20" s="48">
        <v>0</v>
      </c>
      <c r="K20" s="84">
        <f>SUM(K8:K19)</f>
        <v>0</v>
      </c>
      <c r="L20" s="48">
        <f aca="true" t="shared" si="5" ref="L20:R20">SUM(L8:L19)</f>
        <v>0</v>
      </c>
      <c r="M20" s="77">
        <f t="shared" si="5"/>
        <v>0</v>
      </c>
      <c r="N20" s="75">
        <f t="shared" si="5"/>
        <v>0</v>
      </c>
      <c r="O20" s="75">
        <f t="shared" si="5"/>
        <v>0</v>
      </c>
      <c r="P20" s="75">
        <f t="shared" si="5"/>
        <v>0</v>
      </c>
      <c r="Q20" s="75">
        <f t="shared" si="5"/>
        <v>0</v>
      </c>
      <c r="R20" s="75">
        <f t="shared" si="5"/>
        <v>0</v>
      </c>
      <c r="S20" s="77">
        <f>SUM(S8:S19)</f>
        <v>0</v>
      </c>
      <c r="T20" s="78" t="str">
        <f>IF(L20=0,"-",(N20-L20)/L20)</f>
        <v>-</v>
      </c>
      <c r="U20" s="78" t="str">
        <f>IF(M20=0,"-",(O20-M20)/M20)</f>
        <v>-</v>
      </c>
      <c r="V20" s="78">
        <f>IF(G20=0," ",(R20/G20))</f>
        <v>0</v>
      </c>
      <c r="W20" s="79">
        <f>IF(G20=0," ",(S20/G20))</f>
        <v>0</v>
      </c>
      <c r="X20" s="47"/>
    </row>
    <row r="21" spans="2:24" ht="13.5" thickBot="1"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74" t="s">
        <v>52</v>
      </c>
      <c r="C23" s="74" t="s">
        <v>53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6" ref="IS23:IT27">T23</f>
        <v>0</v>
      </c>
      <c r="IT23" s="34">
        <f t="shared" si="6"/>
        <v>0</v>
      </c>
    </row>
    <row r="24" spans="1:254" s="11" customFormat="1" ht="12.75">
      <c r="A24" s="32"/>
      <c r="B24" s="74" t="s">
        <v>54</v>
      </c>
      <c r="C24" s="74" t="s">
        <v>55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6"/>
        <v>0</v>
      </c>
      <c r="IT24" s="34">
        <f t="shared" si="6"/>
        <v>0</v>
      </c>
    </row>
    <row r="25" spans="1:254" s="11" customFormat="1" ht="12.75">
      <c r="A25" s="3"/>
      <c r="B25" s="74" t="s">
        <v>56</v>
      </c>
      <c r="C25" s="74" t="s">
        <v>27</v>
      </c>
      <c r="D25" s="3"/>
      <c r="E25" s="33"/>
      <c r="F25" s="3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6"/>
        <v>0</v>
      </c>
      <c r="IT25" s="34">
        <f t="shared" si="6"/>
        <v>0</v>
      </c>
    </row>
    <row r="26" spans="1:254" s="11" customFormat="1" ht="12.75">
      <c r="A26" s="3"/>
      <c r="B26" s="74" t="s">
        <v>57</v>
      </c>
      <c r="C26" s="74" t="s">
        <v>58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6"/>
        <v>0</v>
      </c>
      <c r="IT26" s="34">
        <f t="shared" si="6"/>
        <v>0</v>
      </c>
    </row>
    <row r="27" spans="1:254" s="11" customFormat="1" ht="12.75">
      <c r="A27" s="3"/>
      <c r="B27" s="74" t="s">
        <v>59</v>
      </c>
      <c r="C27" s="74" t="s">
        <v>28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6"/>
        <v>0</v>
      </c>
      <c r="IT27" s="34">
        <f t="shared" si="6"/>
        <v>0</v>
      </c>
    </row>
    <row r="28" spans="2:3" ht="12.75">
      <c r="B28" s="74"/>
      <c r="C28" s="74" t="s">
        <v>72</v>
      </c>
    </row>
    <row r="29" spans="2:6" ht="12.75">
      <c r="B29" s="74" t="s">
        <v>63</v>
      </c>
      <c r="C29" s="74"/>
      <c r="D29" s="74"/>
      <c r="E29" s="74"/>
      <c r="F29" s="74"/>
    </row>
    <row r="30" spans="2:6" ht="12.75">
      <c r="B30" s="74" t="s">
        <v>61</v>
      </c>
      <c r="C30" s="74"/>
      <c r="D30" s="74"/>
      <c r="E30" s="74"/>
      <c r="F30" s="74"/>
    </row>
  </sheetData>
  <sheetProtection password="F954" sheet="1" objects="1" scenarios="1"/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L4">
      <selection activeCell="O7" sqref="O7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5" width="13.140625" style="0" customWidth="1"/>
    <col min="16" max="17" width="13.140625" style="0" hidden="1" customWidth="1"/>
    <col min="18" max="21" width="13.140625" style="0" customWidth="1"/>
    <col min="22" max="22" width="16.28125" style="0" customWidth="1"/>
    <col min="23" max="23" width="13.140625" style="0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74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44</v>
      </c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47</v>
      </c>
      <c r="D3" s="8"/>
      <c r="E3" s="8"/>
      <c r="F3" s="8"/>
      <c r="G3" s="8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75</v>
      </c>
      <c r="U3" s="14"/>
      <c r="V3" s="67" t="s">
        <v>76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6</v>
      </c>
      <c r="D4" s="18" t="s">
        <v>48</v>
      </c>
      <c r="E4" s="18" t="s">
        <v>7</v>
      </c>
      <c r="F4" s="18" t="s">
        <v>8</v>
      </c>
      <c r="G4" s="18" t="s">
        <v>49</v>
      </c>
      <c r="H4" s="19" t="s">
        <v>9</v>
      </c>
      <c r="I4" s="60" t="s">
        <v>10</v>
      </c>
      <c r="J4" s="19" t="s">
        <v>50</v>
      </c>
      <c r="K4" s="60" t="s">
        <v>51</v>
      </c>
      <c r="L4" s="19" t="s">
        <v>65</v>
      </c>
      <c r="M4" s="60" t="s">
        <v>66</v>
      </c>
      <c r="N4" s="19" t="s">
        <v>67</v>
      </c>
      <c r="O4" s="60" t="s">
        <v>68</v>
      </c>
      <c r="P4" s="19" t="s">
        <v>69</v>
      </c>
      <c r="Q4" s="60" t="s">
        <v>70</v>
      </c>
      <c r="R4" s="19" t="s">
        <v>11</v>
      </c>
      <c r="S4" s="60" t="s">
        <v>12</v>
      </c>
      <c r="T4" s="20" t="s">
        <v>77</v>
      </c>
      <c r="U4" s="54" t="s">
        <v>78</v>
      </c>
      <c r="V4" s="20" t="s">
        <v>13</v>
      </c>
      <c r="W4" s="54" t="s">
        <v>14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15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30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49"/>
      <c r="H7" s="71"/>
      <c r="I7" s="70"/>
      <c r="J7" s="71"/>
      <c r="K7" s="70"/>
      <c r="L7" s="52"/>
      <c r="M7" s="53"/>
      <c r="N7" s="52"/>
      <c r="O7" s="53"/>
      <c r="P7" s="52"/>
      <c r="Q7" s="53"/>
      <c r="R7" s="52"/>
      <c r="S7" s="53"/>
      <c r="T7" s="52"/>
      <c r="U7" s="53"/>
      <c r="V7" s="52"/>
      <c r="W7" s="53"/>
      <c r="X7" s="36"/>
    </row>
    <row r="8" spans="2:24" ht="12.75">
      <c r="B8" s="35"/>
      <c r="C8" s="68" t="s">
        <v>16</v>
      </c>
      <c r="D8" s="51">
        <v>29000000</v>
      </c>
      <c r="E8" s="51">
        <v>0</v>
      </c>
      <c r="F8" s="51">
        <v>0</v>
      </c>
      <c r="G8" s="51">
        <v>29000000</v>
      </c>
      <c r="H8" s="57">
        <f>G8</f>
        <v>29000000</v>
      </c>
      <c r="I8" s="62">
        <f>H8</f>
        <v>29000000</v>
      </c>
      <c r="J8" s="57"/>
      <c r="K8" s="62">
        <v>386772</v>
      </c>
      <c r="L8" s="57">
        <v>0</v>
      </c>
      <c r="M8" s="62">
        <v>2115532</v>
      </c>
      <c r="N8" s="51">
        <v>2978000</v>
      </c>
      <c r="O8" s="51">
        <v>2023204</v>
      </c>
      <c r="P8" s="51">
        <v>0</v>
      </c>
      <c r="Q8" s="51">
        <v>0</v>
      </c>
      <c r="R8" s="57">
        <v>2978000</v>
      </c>
      <c r="S8" s="62">
        <v>4525508</v>
      </c>
      <c r="T8" s="66" t="str">
        <f>IF(L8=0,"-",(N8-L8)/L8)</f>
        <v>-</v>
      </c>
      <c r="U8" s="69">
        <f>IF(M8=0,"-",(O8-M8)/M8)</f>
        <v>-0.043642922914898005</v>
      </c>
      <c r="V8" s="66">
        <f>IF(G8=0," ",(R8/G8))</f>
        <v>0.1026896551724138</v>
      </c>
      <c r="W8" s="69">
        <f>IF(G8=0," ",(S8/G8))</f>
        <v>0.156052</v>
      </c>
      <c r="X8" s="36"/>
    </row>
    <row r="9" spans="2:24" ht="12.75">
      <c r="B9" s="35"/>
      <c r="C9" s="68" t="s">
        <v>17</v>
      </c>
      <c r="D9" s="51">
        <v>5000000</v>
      </c>
      <c r="E9" s="51">
        <v>0</v>
      </c>
      <c r="F9" s="51">
        <v>0</v>
      </c>
      <c r="G9" s="51">
        <v>5000000</v>
      </c>
      <c r="H9" s="57">
        <f aca="true" t="shared" si="0" ref="H9:I16">G9</f>
        <v>5000000</v>
      </c>
      <c r="I9" s="62">
        <f t="shared" si="0"/>
        <v>5000000</v>
      </c>
      <c r="J9" s="57"/>
      <c r="K9" s="62">
        <v>2628750</v>
      </c>
      <c r="L9" s="57">
        <v>0</v>
      </c>
      <c r="M9" s="62">
        <v>0</v>
      </c>
      <c r="N9" s="51">
        <v>0</v>
      </c>
      <c r="O9" s="51">
        <v>0</v>
      </c>
      <c r="P9" s="51">
        <v>0</v>
      </c>
      <c r="Q9" s="51">
        <v>0</v>
      </c>
      <c r="R9" s="57">
        <v>0</v>
      </c>
      <c r="S9" s="62">
        <v>2628750</v>
      </c>
      <c r="T9" s="66" t="str">
        <f aca="true" t="shared" si="1" ref="T9:T16">IF(L9=0,"-",(N9-L9)/L9)</f>
        <v>-</v>
      </c>
      <c r="U9" s="69" t="str">
        <f aca="true" t="shared" si="2" ref="U9:U16">IF(M9=0,"-",(O9-M9)/M9)</f>
        <v>-</v>
      </c>
      <c r="V9" s="66">
        <f aca="true" t="shared" si="3" ref="V9:V16">IF(G9=0," ",(R9/G9))</f>
        <v>0</v>
      </c>
      <c r="W9" s="69">
        <f aca="true" t="shared" si="4" ref="W9:W16">IF(G9=0," ",(S9/G9))</f>
        <v>0.52575</v>
      </c>
      <c r="X9" s="36"/>
    </row>
    <row r="10" spans="2:24" ht="12.75">
      <c r="B10" s="35"/>
      <c r="C10" s="68" t="s">
        <v>18</v>
      </c>
      <c r="D10" s="51">
        <v>73000000</v>
      </c>
      <c r="E10" s="51">
        <v>0</v>
      </c>
      <c r="F10" s="51">
        <v>0</v>
      </c>
      <c r="G10" s="51">
        <v>73000000</v>
      </c>
      <c r="H10" s="57">
        <f t="shared" si="0"/>
        <v>73000000</v>
      </c>
      <c r="I10" s="62">
        <f t="shared" si="0"/>
        <v>73000000</v>
      </c>
      <c r="J10" s="57"/>
      <c r="K10" s="62">
        <v>2647600</v>
      </c>
      <c r="L10" s="57">
        <v>0</v>
      </c>
      <c r="M10" s="62">
        <v>9864083</v>
      </c>
      <c r="N10" s="51">
        <v>5875000</v>
      </c>
      <c r="O10" s="51">
        <v>11308157</v>
      </c>
      <c r="P10" s="51">
        <v>0</v>
      </c>
      <c r="Q10" s="51">
        <v>0</v>
      </c>
      <c r="R10" s="57">
        <v>5875000</v>
      </c>
      <c r="S10" s="62">
        <v>23819840</v>
      </c>
      <c r="T10" s="66" t="str">
        <f t="shared" si="1"/>
        <v>-</v>
      </c>
      <c r="U10" s="69">
        <f t="shared" si="2"/>
        <v>0.1463971866416777</v>
      </c>
      <c r="V10" s="66">
        <f t="shared" si="3"/>
        <v>0.08047945205479452</v>
      </c>
      <c r="W10" s="69">
        <f t="shared" si="4"/>
        <v>0.3262991780821918</v>
      </c>
      <c r="X10" s="36"/>
    </row>
    <row r="11" spans="2:24" ht="12.75">
      <c r="B11" s="35"/>
      <c r="C11" s="68" t="s">
        <v>19</v>
      </c>
      <c r="D11" s="51">
        <v>33000000</v>
      </c>
      <c r="E11" s="51">
        <v>0</v>
      </c>
      <c r="F11" s="51">
        <v>0</v>
      </c>
      <c r="G11" s="51">
        <v>33000000</v>
      </c>
      <c r="H11" s="57">
        <f t="shared" si="0"/>
        <v>33000000</v>
      </c>
      <c r="I11" s="62">
        <f t="shared" si="0"/>
        <v>33000000</v>
      </c>
      <c r="J11" s="57"/>
      <c r="K11" s="62">
        <v>0</v>
      </c>
      <c r="L11" s="57">
        <v>0</v>
      </c>
      <c r="M11" s="62">
        <v>3206308</v>
      </c>
      <c r="N11" s="51">
        <v>0</v>
      </c>
      <c r="O11" s="51">
        <v>3989325</v>
      </c>
      <c r="P11" s="51">
        <v>0</v>
      </c>
      <c r="Q11" s="51">
        <v>0</v>
      </c>
      <c r="R11" s="57">
        <v>0</v>
      </c>
      <c r="S11" s="62">
        <v>7195633</v>
      </c>
      <c r="T11" s="66" t="str">
        <f t="shared" si="1"/>
        <v>-</v>
      </c>
      <c r="U11" s="69">
        <f t="shared" si="2"/>
        <v>0.24421141075654615</v>
      </c>
      <c r="V11" s="66">
        <f t="shared" si="3"/>
        <v>0</v>
      </c>
      <c r="W11" s="69">
        <f t="shared" si="4"/>
        <v>0.21804948484848485</v>
      </c>
      <c r="X11" s="36"/>
    </row>
    <row r="12" spans="2:24" ht="12.75">
      <c r="B12" s="35"/>
      <c r="C12" s="68" t="s">
        <v>20</v>
      </c>
      <c r="D12" s="51">
        <v>6000000</v>
      </c>
      <c r="E12" s="51">
        <v>0</v>
      </c>
      <c r="F12" s="51">
        <v>0</v>
      </c>
      <c r="G12" s="51">
        <v>6000000</v>
      </c>
      <c r="H12" s="57">
        <f t="shared" si="0"/>
        <v>6000000</v>
      </c>
      <c r="I12" s="62">
        <f t="shared" si="0"/>
        <v>6000000</v>
      </c>
      <c r="J12" s="57"/>
      <c r="K12" s="62">
        <v>1444948</v>
      </c>
      <c r="L12" s="57">
        <v>5370000</v>
      </c>
      <c r="M12" s="62">
        <v>407203</v>
      </c>
      <c r="N12" s="51">
        <v>3304000</v>
      </c>
      <c r="O12" s="51">
        <v>9527754</v>
      </c>
      <c r="P12" s="51">
        <v>0</v>
      </c>
      <c r="Q12" s="51">
        <v>0</v>
      </c>
      <c r="R12" s="57">
        <v>8674000</v>
      </c>
      <c r="S12" s="62">
        <v>11379905</v>
      </c>
      <c r="T12" s="66">
        <f t="shared" si="1"/>
        <v>-0.38472998137802605</v>
      </c>
      <c r="U12" s="69">
        <f t="shared" si="2"/>
        <v>22.398044709886715</v>
      </c>
      <c r="V12" s="66">
        <f t="shared" si="3"/>
        <v>1.4456666666666667</v>
      </c>
      <c r="W12" s="69">
        <f t="shared" si="4"/>
        <v>1.8966508333333334</v>
      </c>
      <c r="X12" s="36"/>
    </row>
    <row r="13" spans="2:24" ht="12.75">
      <c r="B13" s="35"/>
      <c r="C13" s="68" t="s">
        <v>21</v>
      </c>
      <c r="D13" s="51">
        <v>8000000</v>
      </c>
      <c r="E13" s="51">
        <v>0</v>
      </c>
      <c r="F13" s="51">
        <v>0</v>
      </c>
      <c r="G13" s="51">
        <v>8000000</v>
      </c>
      <c r="H13" s="57">
        <f t="shared" si="0"/>
        <v>8000000</v>
      </c>
      <c r="I13" s="62">
        <f t="shared" si="0"/>
        <v>8000000</v>
      </c>
      <c r="J13" s="57"/>
      <c r="K13" s="62">
        <v>49265</v>
      </c>
      <c r="L13" s="57">
        <v>0</v>
      </c>
      <c r="M13" s="62">
        <v>3862173</v>
      </c>
      <c r="N13" s="51">
        <v>0</v>
      </c>
      <c r="O13" s="51">
        <v>446553</v>
      </c>
      <c r="P13" s="51">
        <v>0</v>
      </c>
      <c r="Q13" s="51">
        <v>0</v>
      </c>
      <c r="R13" s="57">
        <v>0</v>
      </c>
      <c r="S13" s="62">
        <v>4357991</v>
      </c>
      <c r="T13" s="66" t="str">
        <f t="shared" si="1"/>
        <v>-</v>
      </c>
      <c r="U13" s="69">
        <f t="shared" si="2"/>
        <v>-0.8843777842162949</v>
      </c>
      <c r="V13" s="66">
        <f t="shared" si="3"/>
        <v>0</v>
      </c>
      <c r="W13" s="69">
        <f t="shared" si="4"/>
        <v>0.544748875</v>
      </c>
      <c r="X13" s="36"/>
    </row>
    <row r="14" spans="2:24" ht="12.75">
      <c r="B14" s="35"/>
      <c r="C14" s="68" t="s">
        <v>22</v>
      </c>
      <c r="D14" s="51">
        <v>6000000</v>
      </c>
      <c r="E14" s="51">
        <v>0</v>
      </c>
      <c r="F14" s="51">
        <v>0</v>
      </c>
      <c r="G14" s="51">
        <v>6000000</v>
      </c>
      <c r="H14" s="57">
        <f t="shared" si="0"/>
        <v>6000000</v>
      </c>
      <c r="I14" s="62">
        <f t="shared" si="0"/>
        <v>6000000</v>
      </c>
      <c r="J14" s="57"/>
      <c r="K14" s="62">
        <v>0</v>
      </c>
      <c r="L14" s="57">
        <v>0</v>
      </c>
      <c r="M14" s="62">
        <v>0</v>
      </c>
      <c r="N14" s="51">
        <v>0</v>
      </c>
      <c r="O14" s="51">
        <v>0</v>
      </c>
      <c r="P14" s="51">
        <v>0</v>
      </c>
      <c r="Q14" s="51">
        <v>0</v>
      </c>
      <c r="R14" s="57">
        <v>0</v>
      </c>
      <c r="S14" s="62">
        <v>0</v>
      </c>
      <c r="T14" s="66" t="str">
        <f t="shared" si="1"/>
        <v>-</v>
      </c>
      <c r="U14" s="69" t="str">
        <f t="shared" si="2"/>
        <v>-</v>
      </c>
      <c r="V14" s="66">
        <f t="shared" si="3"/>
        <v>0</v>
      </c>
      <c r="W14" s="69">
        <f t="shared" si="4"/>
        <v>0</v>
      </c>
      <c r="X14" s="36"/>
    </row>
    <row r="15" spans="2:24" ht="12.75">
      <c r="B15" s="35"/>
      <c r="C15" s="68" t="s">
        <v>23</v>
      </c>
      <c r="D15" s="51">
        <v>4000000</v>
      </c>
      <c r="E15" s="51">
        <v>0</v>
      </c>
      <c r="F15" s="51">
        <v>0</v>
      </c>
      <c r="G15" s="51">
        <v>4000000</v>
      </c>
      <c r="H15" s="57">
        <f t="shared" si="0"/>
        <v>4000000</v>
      </c>
      <c r="I15" s="62">
        <f t="shared" si="0"/>
        <v>4000000</v>
      </c>
      <c r="J15" s="57"/>
      <c r="K15" s="62">
        <v>2526020</v>
      </c>
      <c r="L15" s="57">
        <v>0</v>
      </c>
      <c r="M15" s="62">
        <v>1335578</v>
      </c>
      <c r="N15" s="51">
        <v>0</v>
      </c>
      <c r="O15" s="51">
        <v>68694</v>
      </c>
      <c r="P15" s="51">
        <v>0</v>
      </c>
      <c r="Q15" s="51">
        <v>0</v>
      </c>
      <c r="R15" s="57">
        <v>0</v>
      </c>
      <c r="S15" s="62">
        <v>3930292</v>
      </c>
      <c r="T15" s="66" t="str">
        <f t="shared" si="1"/>
        <v>-</v>
      </c>
      <c r="U15" s="69">
        <f t="shared" si="2"/>
        <v>-0.9485660889891867</v>
      </c>
      <c r="V15" s="66">
        <f t="shared" si="3"/>
        <v>0</v>
      </c>
      <c r="W15" s="69">
        <f t="shared" si="4"/>
        <v>0.982573</v>
      </c>
      <c r="X15" s="36"/>
    </row>
    <row r="16" spans="2:24" ht="12.75">
      <c r="B16" s="35"/>
      <c r="C16" s="68" t="s">
        <v>24</v>
      </c>
      <c r="D16" s="51">
        <v>56000000</v>
      </c>
      <c r="E16" s="51">
        <v>0</v>
      </c>
      <c r="F16" s="51">
        <v>0</v>
      </c>
      <c r="G16" s="51">
        <v>56000000</v>
      </c>
      <c r="H16" s="57">
        <f t="shared" si="0"/>
        <v>56000000</v>
      </c>
      <c r="I16" s="62">
        <f t="shared" si="0"/>
        <v>56000000</v>
      </c>
      <c r="J16" s="57"/>
      <c r="K16" s="62">
        <v>9321289</v>
      </c>
      <c r="L16" s="57">
        <v>0</v>
      </c>
      <c r="M16" s="62">
        <v>10400876</v>
      </c>
      <c r="N16" s="51">
        <v>6180000</v>
      </c>
      <c r="O16" s="51">
        <v>9539829</v>
      </c>
      <c r="P16" s="51">
        <v>0</v>
      </c>
      <c r="Q16" s="51">
        <v>0</v>
      </c>
      <c r="R16" s="57">
        <v>6180000</v>
      </c>
      <c r="S16" s="62">
        <v>29261994</v>
      </c>
      <c r="T16" s="66" t="str">
        <f t="shared" si="1"/>
        <v>-</v>
      </c>
      <c r="U16" s="69">
        <f t="shared" si="2"/>
        <v>-0.0827860076401257</v>
      </c>
      <c r="V16" s="66">
        <f t="shared" si="3"/>
        <v>0.11035714285714286</v>
      </c>
      <c r="W16" s="69">
        <f t="shared" si="4"/>
        <v>0.5225356071428572</v>
      </c>
      <c r="X16" s="36"/>
    </row>
    <row r="17" spans="2:24" ht="12.75">
      <c r="B17" s="35"/>
      <c r="C17" s="68"/>
      <c r="D17" s="51"/>
      <c r="E17" s="51"/>
      <c r="F17" s="51"/>
      <c r="G17" s="51"/>
      <c r="H17" s="57"/>
      <c r="I17" s="62"/>
      <c r="J17" s="57"/>
      <c r="K17" s="62"/>
      <c r="L17" s="58"/>
      <c r="M17" s="63"/>
      <c r="N17" s="58"/>
      <c r="O17" s="63"/>
      <c r="P17" s="58"/>
      <c r="Q17" s="63"/>
      <c r="R17" s="58"/>
      <c r="S17" s="63"/>
      <c r="T17" s="66"/>
      <c r="U17" s="69"/>
      <c r="V17" s="66"/>
      <c r="W17" s="69"/>
      <c r="X17" s="36"/>
    </row>
    <row r="18" spans="2:24" ht="12.75">
      <c r="B18" s="35"/>
      <c r="C18" s="68"/>
      <c r="D18" s="51"/>
      <c r="E18" s="51"/>
      <c r="F18" s="51"/>
      <c r="G18" s="51"/>
      <c r="H18" s="57"/>
      <c r="I18" s="62"/>
      <c r="J18" s="57"/>
      <c r="K18" s="62"/>
      <c r="L18" s="58"/>
      <c r="M18" s="63"/>
      <c r="N18" s="58"/>
      <c r="O18" s="63"/>
      <c r="P18" s="58"/>
      <c r="Q18" s="63"/>
      <c r="R18" s="58"/>
      <c r="S18" s="63"/>
      <c r="T18" s="66"/>
      <c r="U18" s="69"/>
      <c r="V18" s="66" t="str">
        <f>IF(G18=0," ",(L18/G18))</f>
        <v> </v>
      </c>
      <c r="W18" s="69" t="str">
        <f>IF(H18=0," ",(M18/H18))</f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76"/>
      <c r="I19" s="62"/>
      <c r="J19" s="57"/>
      <c r="K19" s="62"/>
      <c r="L19" s="59"/>
      <c r="M19" s="64"/>
      <c r="N19" s="59"/>
      <c r="O19" s="64"/>
      <c r="P19" s="59"/>
      <c r="Q19" s="64"/>
      <c r="R19" s="59"/>
      <c r="S19" s="64"/>
      <c r="T19" s="66"/>
      <c r="U19" s="81"/>
      <c r="V19" s="66" t="str">
        <f>IF(G19=0," ",(L19/G19))</f>
        <v> </v>
      </c>
      <c r="W19" s="69" t="str">
        <f>IF(H19=0," ",(M19/H19))</f>
        <v> </v>
      </c>
      <c r="X19" s="36"/>
    </row>
    <row r="20" spans="2:24" s="31" customFormat="1" ht="12.75">
      <c r="B20" s="46"/>
      <c r="C20" s="41" t="s">
        <v>25</v>
      </c>
      <c r="D20" s="48">
        <f aca="true" t="shared" si="5" ref="D20:K20">SUM(D8:D19)</f>
        <v>220000000</v>
      </c>
      <c r="E20" s="48">
        <f t="shared" si="5"/>
        <v>0</v>
      </c>
      <c r="F20" s="48">
        <f t="shared" si="5"/>
        <v>0</v>
      </c>
      <c r="G20" s="48">
        <f t="shared" si="5"/>
        <v>220000000</v>
      </c>
      <c r="H20" s="48">
        <f t="shared" si="5"/>
        <v>220000000</v>
      </c>
      <c r="I20" s="48">
        <f t="shared" si="5"/>
        <v>220000000</v>
      </c>
      <c r="J20" s="84">
        <f t="shared" si="5"/>
        <v>0</v>
      </c>
      <c r="K20" s="84">
        <f t="shared" si="5"/>
        <v>19004644</v>
      </c>
      <c r="L20" s="48">
        <f aca="true" t="shared" si="6" ref="L20:R20">SUM(L8:L19)</f>
        <v>5370000</v>
      </c>
      <c r="M20" s="77">
        <f t="shared" si="6"/>
        <v>31191753</v>
      </c>
      <c r="N20" s="75">
        <f t="shared" si="6"/>
        <v>18337000</v>
      </c>
      <c r="O20" s="75">
        <f t="shared" si="6"/>
        <v>36903516</v>
      </c>
      <c r="P20" s="75">
        <f t="shared" si="6"/>
        <v>0</v>
      </c>
      <c r="Q20" s="75">
        <f t="shared" si="6"/>
        <v>0</v>
      </c>
      <c r="R20" s="75">
        <f t="shared" si="6"/>
        <v>23707000</v>
      </c>
      <c r="S20" s="77">
        <f>SUM(S8:S19)</f>
        <v>87099913</v>
      </c>
      <c r="T20" s="78">
        <f>IF(L20=0,"-",(N20-L20)/L20)</f>
        <v>2.4147113594040968</v>
      </c>
      <c r="U20" s="78">
        <f>IF(M20=0,"-",(O20-M20)/M20)</f>
        <v>0.18311772986917407</v>
      </c>
      <c r="V20" s="78">
        <f>IF(G20=0," ",(R20/G20))</f>
        <v>0.10775909090909092</v>
      </c>
      <c r="W20" s="79">
        <f>IF(G20=0," ",(S20/G20))</f>
        <v>0.39590869545454543</v>
      </c>
      <c r="X20" s="47"/>
    </row>
    <row r="21" spans="2:24" ht="13.5" thickBot="1"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74" t="s">
        <v>52</v>
      </c>
      <c r="C23" s="74" t="s">
        <v>53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7" ref="IS23:IT27">T23</f>
        <v>0</v>
      </c>
      <c r="IT23" s="34">
        <f t="shared" si="7"/>
        <v>0</v>
      </c>
    </row>
    <row r="24" spans="1:254" s="11" customFormat="1" ht="12.75">
      <c r="A24" s="32"/>
      <c r="B24" s="74" t="s">
        <v>54</v>
      </c>
      <c r="C24" s="74" t="s">
        <v>55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7"/>
        <v>0</v>
      </c>
      <c r="IT24" s="34">
        <f t="shared" si="7"/>
        <v>0</v>
      </c>
    </row>
    <row r="25" spans="1:254" s="11" customFormat="1" ht="12.75">
      <c r="A25" s="3"/>
      <c r="B25" s="74" t="s">
        <v>56</v>
      </c>
      <c r="C25" s="74" t="s">
        <v>27</v>
      </c>
      <c r="D25" s="3"/>
      <c r="E25" s="33"/>
      <c r="F25" s="3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7"/>
        <v>0</v>
      </c>
      <c r="IT25" s="34">
        <f t="shared" si="7"/>
        <v>0</v>
      </c>
    </row>
    <row r="26" spans="1:254" s="11" customFormat="1" ht="12.75">
      <c r="A26" s="3"/>
      <c r="B26" s="74" t="s">
        <v>57</v>
      </c>
      <c r="C26" s="74" t="s">
        <v>58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7"/>
        <v>0</v>
      </c>
      <c r="IT26" s="34">
        <f t="shared" si="7"/>
        <v>0</v>
      </c>
    </row>
    <row r="27" spans="1:254" s="11" customFormat="1" ht="12.75">
      <c r="A27" s="3"/>
      <c r="B27" s="74" t="s">
        <v>59</v>
      </c>
      <c r="C27" s="74" t="s">
        <v>28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7"/>
        <v>0</v>
      </c>
      <c r="IT27" s="34">
        <f t="shared" si="7"/>
        <v>0</v>
      </c>
    </row>
    <row r="28" spans="2:3" ht="12.75">
      <c r="B28" s="74"/>
      <c r="C28" s="74" t="s">
        <v>72</v>
      </c>
    </row>
    <row r="29" spans="2:6" ht="12.75">
      <c r="B29" s="74" t="s">
        <v>63</v>
      </c>
      <c r="C29" s="74"/>
      <c r="D29" s="74"/>
      <c r="E29" s="74"/>
      <c r="F29" s="74"/>
    </row>
    <row r="30" spans="2:6" ht="12.75">
      <c r="B30" s="74" t="s">
        <v>61</v>
      </c>
      <c r="C30" s="74"/>
      <c r="D30" s="74"/>
      <c r="E30" s="74"/>
      <c r="F30" s="74"/>
    </row>
  </sheetData>
  <sheetProtection password="F954" sheet="1" objects="1" scenarios="1"/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A4">
      <selection activeCell="O7" sqref="O7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5" width="13.140625" style="0" customWidth="1"/>
    <col min="16" max="17" width="13.140625" style="0" hidden="1" customWidth="1"/>
    <col min="18" max="21" width="13.140625" style="0" customWidth="1"/>
    <col min="22" max="22" width="16.28125" style="0" customWidth="1"/>
    <col min="23" max="23" width="13.28125" style="0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74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45</v>
      </c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47</v>
      </c>
      <c r="D3" s="8"/>
      <c r="E3" s="8"/>
      <c r="F3" s="8"/>
      <c r="G3" s="8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75</v>
      </c>
      <c r="U3" s="14"/>
      <c r="V3" s="67" t="s">
        <v>76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6</v>
      </c>
      <c r="D4" s="18" t="s">
        <v>48</v>
      </c>
      <c r="E4" s="18" t="s">
        <v>7</v>
      </c>
      <c r="F4" s="18" t="s">
        <v>8</v>
      </c>
      <c r="G4" s="18" t="s">
        <v>49</v>
      </c>
      <c r="H4" s="19" t="s">
        <v>9</v>
      </c>
      <c r="I4" s="60" t="s">
        <v>10</v>
      </c>
      <c r="J4" s="19" t="s">
        <v>50</v>
      </c>
      <c r="K4" s="60" t="s">
        <v>51</v>
      </c>
      <c r="L4" s="19" t="s">
        <v>65</v>
      </c>
      <c r="M4" s="60" t="s">
        <v>66</v>
      </c>
      <c r="N4" s="19" t="s">
        <v>67</v>
      </c>
      <c r="O4" s="60" t="s">
        <v>68</v>
      </c>
      <c r="P4" s="19" t="s">
        <v>69</v>
      </c>
      <c r="Q4" s="60" t="s">
        <v>70</v>
      </c>
      <c r="R4" s="19" t="s">
        <v>11</v>
      </c>
      <c r="S4" s="60" t="s">
        <v>12</v>
      </c>
      <c r="T4" s="20" t="s">
        <v>77</v>
      </c>
      <c r="U4" s="54" t="s">
        <v>78</v>
      </c>
      <c r="V4" s="20" t="s">
        <v>13</v>
      </c>
      <c r="W4" s="54" t="s">
        <v>14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15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30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49"/>
      <c r="H7" s="71"/>
      <c r="I7" s="70"/>
      <c r="J7" s="71"/>
      <c r="K7" s="70"/>
      <c r="L7" s="52"/>
      <c r="M7" s="53"/>
      <c r="N7" s="52"/>
      <c r="O7" s="53"/>
      <c r="P7" s="52"/>
      <c r="Q7" s="53"/>
      <c r="R7" s="52"/>
      <c r="S7" s="53"/>
      <c r="T7" s="52"/>
      <c r="U7" s="53"/>
      <c r="V7" s="52"/>
      <c r="W7" s="53"/>
      <c r="X7" s="36"/>
    </row>
    <row r="8" spans="2:24" ht="12.75">
      <c r="B8" s="35"/>
      <c r="C8" s="68" t="s">
        <v>16</v>
      </c>
      <c r="D8" s="51">
        <v>0</v>
      </c>
      <c r="E8" s="51">
        <v>0</v>
      </c>
      <c r="F8" s="51"/>
      <c r="G8" s="51">
        <f>D8+E8</f>
        <v>0</v>
      </c>
      <c r="H8" s="57"/>
      <c r="I8" s="62"/>
      <c r="J8" s="57"/>
      <c r="K8" s="62"/>
      <c r="L8" s="57"/>
      <c r="M8" s="62"/>
      <c r="N8" s="51"/>
      <c r="O8" s="51"/>
      <c r="P8" s="51"/>
      <c r="Q8" s="51"/>
      <c r="R8" s="57"/>
      <c r="S8" s="62"/>
      <c r="T8" s="66" t="str">
        <f>IF(L8=0,"-",(N8-L8)/L8)</f>
        <v>-</v>
      </c>
      <c r="U8" s="69" t="str">
        <f>IF(M8=0,"-",(O8-M8)/M8)</f>
        <v>-</v>
      </c>
      <c r="V8" s="66" t="str">
        <f>IF(G8=0," ",(R8/G8))</f>
        <v> </v>
      </c>
      <c r="W8" s="69" t="str">
        <f>IF(G8=0," ",(S8/G8))</f>
        <v> </v>
      </c>
      <c r="X8" s="36"/>
    </row>
    <row r="9" spans="2:24" ht="12.75">
      <c r="B9" s="35"/>
      <c r="C9" s="68" t="s">
        <v>17</v>
      </c>
      <c r="D9" s="51">
        <v>0</v>
      </c>
      <c r="E9" s="51">
        <v>0</v>
      </c>
      <c r="F9" s="51"/>
      <c r="G9" s="51">
        <f aca="true" t="shared" si="0" ref="G9:G16">D9+E9</f>
        <v>0</v>
      </c>
      <c r="H9" s="57"/>
      <c r="I9" s="62"/>
      <c r="J9" s="57"/>
      <c r="K9" s="62"/>
      <c r="L9" s="57"/>
      <c r="M9" s="62"/>
      <c r="N9" s="51"/>
      <c r="O9" s="51"/>
      <c r="P9" s="51"/>
      <c r="Q9" s="51"/>
      <c r="R9" s="57"/>
      <c r="S9" s="62"/>
      <c r="T9" s="66" t="str">
        <f aca="true" t="shared" si="1" ref="T9:T16">IF(L9=0,"-",(N9-L9)/L9)</f>
        <v>-</v>
      </c>
      <c r="U9" s="69" t="str">
        <f aca="true" t="shared" si="2" ref="U9:U16">IF(M9=0,"-",(O9-M9)/M9)</f>
        <v>-</v>
      </c>
      <c r="V9" s="66" t="str">
        <f aca="true" t="shared" si="3" ref="V9:V16">IF(G9=0," ",(R9/G9))</f>
        <v> </v>
      </c>
      <c r="W9" s="69" t="str">
        <f aca="true" t="shared" si="4" ref="W9:W16">IF(G9=0," ",(S9/G9))</f>
        <v> </v>
      </c>
      <c r="X9" s="36"/>
    </row>
    <row r="10" spans="2:24" ht="12.75">
      <c r="B10" s="35"/>
      <c r="C10" s="68" t="s">
        <v>18</v>
      </c>
      <c r="D10" s="51">
        <v>0</v>
      </c>
      <c r="E10" s="51">
        <v>0</v>
      </c>
      <c r="F10" s="51"/>
      <c r="G10" s="51">
        <f t="shared" si="0"/>
        <v>0</v>
      </c>
      <c r="H10" s="57"/>
      <c r="I10" s="62">
        <v>0</v>
      </c>
      <c r="J10" s="57">
        <v>0</v>
      </c>
      <c r="K10" s="62">
        <v>0</v>
      </c>
      <c r="L10" s="57">
        <v>0</v>
      </c>
      <c r="M10" s="62">
        <v>0</v>
      </c>
      <c r="N10" s="57">
        <v>0</v>
      </c>
      <c r="O10" s="62">
        <v>0</v>
      </c>
      <c r="P10" s="57">
        <v>0</v>
      </c>
      <c r="Q10" s="62">
        <v>0</v>
      </c>
      <c r="R10" s="57">
        <v>0</v>
      </c>
      <c r="S10" s="62">
        <v>0</v>
      </c>
      <c r="T10" s="66" t="str">
        <f t="shared" si="1"/>
        <v>-</v>
      </c>
      <c r="U10" s="69" t="str">
        <f t="shared" si="2"/>
        <v>-</v>
      </c>
      <c r="V10" s="66" t="str">
        <f t="shared" si="3"/>
        <v> </v>
      </c>
      <c r="W10" s="69" t="str">
        <f t="shared" si="4"/>
        <v> </v>
      </c>
      <c r="X10" s="36"/>
    </row>
    <row r="11" spans="2:24" ht="12.75">
      <c r="B11" s="35"/>
      <c r="C11" s="68" t="s">
        <v>19</v>
      </c>
      <c r="D11" s="51">
        <v>0</v>
      </c>
      <c r="E11" s="51">
        <v>0</v>
      </c>
      <c r="F11" s="51"/>
      <c r="G11" s="51">
        <f t="shared" si="0"/>
        <v>0</v>
      </c>
      <c r="H11" s="57"/>
      <c r="I11" s="62"/>
      <c r="J11" s="57"/>
      <c r="K11" s="62"/>
      <c r="L11" s="57"/>
      <c r="M11" s="62"/>
      <c r="N11" s="57"/>
      <c r="O11" s="62"/>
      <c r="P11" s="57"/>
      <c r="Q11" s="62"/>
      <c r="R11" s="57"/>
      <c r="S11" s="62"/>
      <c r="T11" s="66" t="str">
        <f t="shared" si="1"/>
        <v>-</v>
      </c>
      <c r="U11" s="69" t="str">
        <f t="shared" si="2"/>
        <v>-</v>
      </c>
      <c r="V11" s="66" t="str">
        <f t="shared" si="3"/>
        <v> </v>
      </c>
      <c r="W11" s="69" t="str">
        <f t="shared" si="4"/>
        <v> </v>
      </c>
      <c r="X11" s="36"/>
    </row>
    <row r="12" spans="2:24" ht="12.75">
      <c r="B12" s="35"/>
      <c r="C12" s="68" t="s">
        <v>20</v>
      </c>
      <c r="D12" s="51">
        <v>0</v>
      </c>
      <c r="E12" s="51">
        <v>0</v>
      </c>
      <c r="F12" s="51"/>
      <c r="G12" s="51">
        <f t="shared" si="0"/>
        <v>0</v>
      </c>
      <c r="H12" s="57"/>
      <c r="I12" s="62"/>
      <c r="J12" s="57"/>
      <c r="K12" s="62"/>
      <c r="L12" s="57"/>
      <c r="M12" s="62"/>
      <c r="N12" s="57"/>
      <c r="O12" s="62"/>
      <c r="P12" s="57"/>
      <c r="Q12" s="62"/>
      <c r="R12" s="57"/>
      <c r="S12" s="62"/>
      <c r="T12" s="66" t="str">
        <f t="shared" si="1"/>
        <v>-</v>
      </c>
      <c r="U12" s="69" t="str">
        <f t="shared" si="2"/>
        <v>-</v>
      </c>
      <c r="V12" s="66" t="str">
        <f t="shared" si="3"/>
        <v> </v>
      </c>
      <c r="W12" s="69" t="str">
        <f t="shared" si="4"/>
        <v> </v>
      </c>
      <c r="X12" s="36"/>
    </row>
    <row r="13" spans="2:24" ht="12.75">
      <c r="B13" s="35"/>
      <c r="C13" s="68" t="s">
        <v>21</v>
      </c>
      <c r="D13" s="51">
        <v>0</v>
      </c>
      <c r="E13" s="51">
        <v>0</v>
      </c>
      <c r="F13" s="51"/>
      <c r="G13" s="51">
        <f t="shared" si="0"/>
        <v>0</v>
      </c>
      <c r="H13" s="57"/>
      <c r="I13" s="62"/>
      <c r="J13" s="57"/>
      <c r="K13" s="62"/>
      <c r="L13" s="57"/>
      <c r="M13" s="62"/>
      <c r="N13" s="57"/>
      <c r="O13" s="62"/>
      <c r="P13" s="57"/>
      <c r="Q13" s="62"/>
      <c r="R13" s="57"/>
      <c r="S13" s="62"/>
      <c r="T13" s="66" t="str">
        <f t="shared" si="1"/>
        <v>-</v>
      </c>
      <c r="U13" s="69" t="str">
        <f t="shared" si="2"/>
        <v>-</v>
      </c>
      <c r="V13" s="66" t="str">
        <f t="shared" si="3"/>
        <v> </v>
      </c>
      <c r="W13" s="69" t="str">
        <f t="shared" si="4"/>
        <v> </v>
      </c>
      <c r="X13" s="36"/>
    </row>
    <row r="14" spans="2:24" ht="12.75">
      <c r="B14" s="35"/>
      <c r="C14" s="68" t="s">
        <v>22</v>
      </c>
      <c r="D14" s="51">
        <v>54450000</v>
      </c>
      <c r="E14" s="51">
        <v>0</v>
      </c>
      <c r="F14" s="51">
        <v>0</v>
      </c>
      <c r="G14" s="51">
        <f t="shared" si="0"/>
        <v>54450000</v>
      </c>
      <c r="H14" s="57"/>
      <c r="I14" s="62">
        <v>0</v>
      </c>
      <c r="J14" s="57"/>
      <c r="K14" s="62"/>
      <c r="L14" s="57"/>
      <c r="M14" s="62"/>
      <c r="N14" s="57"/>
      <c r="O14" s="62"/>
      <c r="P14" s="57"/>
      <c r="Q14" s="62"/>
      <c r="R14" s="57"/>
      <c r="S14" s="62"/>
      <c r="T14" s="66" t="str">
        <f t="shared" si="1"/>
        <v>-</v>
      </c>
      <c r="U14" s="69" t="str">
        <f t="shared" si="2"/>
        <v>-</v>
      </c>
      <c r="V14" s="66">
        <f t="shared" si="3"/>
        <v>0</v>
      </c>
      <c r="W14" s="69">
        <f t="shared" si="4"/>
        <v>0</v>
      </c>
      <c r="X14" s="36"/>
    </row>
    <row r="15" spans="2:24" ht="12.75">
      <c r="B15" s="35"/>
      <c r="C15" s="68" t="s">
        <v>23</v>
      </c>
      <c r="D15" s="51">
        <v>54450000</v>
      </c>
      <c r="E15" s="51">
        <v>0</v>
      </c>
      <c r="F15" s="51">
        <v>0</v>
      </c>
      <c r="G15" s="51">
        <f t="shared" si="0"/>
        <v>54450000</v>
      </c>
      <c r="H15" s="57"/>
      <c r="I15" s="62">
        <v>0</v>
      </c>
      <c r="J15" s="57"/>
      <c r="K15" s="62"/>
      <c r="L15" s="57"/>
      <c r="M15" s="62"/>
      <c r="N15" s="57"/>
      <c r="O15" s="62"/>
      <c r="P15" s="57"/>
      <c r="Q15" s="62"/>
      <c r="R15" s="57"/>
      <c r="S15" s="62"/>
      <c r="T15" s="66" t="str">
        <f t="shared" si="1"/>
        <v>-</v>
      </c>
      <c r="U15" s="69" t="str">
        <f t="shared" si="2"/>
        <v>-</v>
      </c>
      <c r="V15" s="66">
        <f t="shared" si="3"/>
        <v>0</v>
      </c>
      <c r="W15" s="69">
        <f t="shared" si="4"/>
        <v>0</v>
      </c>
      <c r="X15" s="36"/>
    </row>
    <row r="16" spans="2:24" ht="12.75">
      <c r="B16" s="35"/>
      <c r="C16" s="68" t="s">
        <v>24</v>
      </c>
      <c r="D16" s="51">
        <v>0</v>
      </c>
      <c r="E16" s="51">
        <v>0</v>
      </c>
      <c r="F16" s="51"/>
      <c r="G16" s="51">
        <f t="shared" si="0"/>
        <v>0</v>
      </c>
      <c r="H16" s="57"/>
      <c r="I16" s="62"/>
      <c r="J16" s="57"/>
      <c r="K16" s="62"/>
      <c r="L16" s="57"/>
      <c r="M16" s="62"/>
      <c r="N16" s="57"/>
      <c r="O16" s="62"/>
      <c r="P16" s="57"/>
      <c r="Q16" s="62"/>
      <c r="R16" s="57"/>
      <c r="S16" s="62"/>
      <c r="T16" s="66" t="str">
        <f t="shared" si="1"/>
        <v>-</v>
      </c>
      <c r="U16" s="69" t="str">
        <f t="shared" si="2"/>
        <v>-</v>
      </c>
      <c r="V16" s="66" t="str">
        <f t="shared" si="3"/>
        <v> </v>
      </c>
      <c r="W16" s="69" t="str">
        <f t="shared" si="4"/>
        <v> </v>
      </c>
      <c r="X16" s="36"/>
    </row>
    <row r="17" spans="2:24" ht="12.75">
      <c r="B17" s="35"/>
      <c r="C17" s="68"/>
      <c r="D17" s="51"/>
      <c r="E17" s="51"/>
      <c r="F17" s="51"/>
      <c r="G17" s="51"/>
      <c r="H17" s="57"/>
      <c r="I17" s="62"/>
      <c r="J17" s="57"/>
      <c r="K17" s="62"/>
      <c r="L17" s="58"/>
      <c r="M17" s="63"/>
      <c r="N17" s="58"/>
      <c r="O17" s="63"/>
      <c r="P17" s="58"/>
      <c r="Q17" s="63"/>
      <c r="R17" s="58"/>
      <c r="S17" s="63"/>
      <c r="T17" s="66"/>
      <c r="U17" s="69"/>
      <c r="V17" s="66"/>
      <c r="W17" s="69"/>
      <c r="X17" s="36"/>
    </row>
    <row r="18" spans="2:24" ht="12.75">
      <c r="B18" s="35"/>
      <c r="C18" s="68"/>
      <c r="D18" s="51"/>
      <c r="E18" s="51"/>
      <c r="F18" s="51"/>
      <c r="G18" s="51"/>
      <c r="H18" s="57"/>
      <c r="I18" s="62"/>
      <c r="J18" s="57"/>
      <c r="K18" s="62"/>
      <c r="L18" s="58"/>
      <c r="M18" s="63"/>
      <c r="N18" s="58"/>
      <c r="O18" s="63"/>
      <c r="P18" s="58"/>
      <c r="Q18" s="63"/>
      <c r="R18" s="58"/>
      <c r="S18" s="63"/>
      <c r="T18" s="66"/>
      <c r="U18" s="69"/>
      <c r="V18" s="66" t="str">
        <f>IF(G18=0," ",(L18/G18))</f>
        <v> </v>
      </c>
      <c r="W18" s="69" t="str">
        <f>IF(H18=0," ",(M18/H18))</f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76"/>
      <c r="I19" s="62"/>
      <c r="J19" s="57"/>
      <c r="K19" s="62"/>
      <c r="L19" s="59"/>
      <c r="M19" s="64"/>
      <c r="N19" s="59"/>
      <c r="O19" s="64"/>
      <c r="P19" s="59"/>
      <c r="Q19" s="64"/>
      <c r="R19" s="59"/>
      <c r="S19" s="64"/>
      <c r="T19" s="66"/>
      <c r="U19" s="81"/>
      <c r="V19" s="66" t="str">
        <f>IF(G19=0," ",(L19/G19))</f>
        <v> </v>
      </c>
      <c r="W19" s="69" t="str">
        <f>IF(H19=0," ",(M19/H19))</f>
        <v> </v>
      </c>
      <c r="X19" s="36"/>
    </row>
    <row r="20" spans="2:24" s="31" customFormat="1" ht="12.75">
      <c r="B20" s="46"/>
      <c r="C20" s="41" t="s">
        <v>25</v>
      </c>
      <c r="D20" s="48">
        <f>SUM(D8:D19)</f>
        <v>108900000</v>
      </c>
      <c r="E20" s="48">
        <f>SUM(E8:E19)</f>
        <v>0</v>
      </c>
      <c r="F20" s="48">
        <f>SUM(F8:F19)</f>
        <v>0</v>
      </c>
      <c r="G20" s="48">
        <f>SUM(G8:G19)</f>
        <v>108900000</v>
      </c>
      <c r="H20" s="48">
        <f>SUM(H8:H19)</f>
        <v>0</v>
      </c>
      <c r="I20" s="84">
        <v>0</v>
      </c>
      <c r="J20" s="48">
        <v>0</v>
      </c>
      <c r="K20" s="84">
        <f>SUM(K8:K19)</f>
        <v>0</v>
      </c>
      <c r="L20" s="48">
        <f aca="true" t="shared" si="5" ref="L20:R20">SUM(L8:L19)</f>
        <v>0</v>
      </c>
      <c r="M20" s="77">
        <f t="shared" si="5"/>
        <v>0</v>
      </c>
      <c r="N20" s="75">
        <f t="shared" si="5"/>
        <v>0</v>
      </c>
      <c r="O20" s="75">
        <f t="shared" si="5"/>
        <v>0</v>
      </c>
      <c r="P20" s="75">
        <f t="shared" si="5"/>
        <v>0</v>
      </c>
      <c r="Q20" s="75">
        <f t="shared" si="5"/>
        <v>0</v>
      </c>
      <c r="R20" s="75">
        <f t="shared" si="5"/>
        <v>0</v>
      </c>
      <c r="S20" s="77">
        <f>SUM(S8:S19)</f>
        <v>0</v>
      </c>
      <c r="T20" s="78" t="str">
        <f>IF(L20=0,"-",(N20-L20)/L20)</f>
        <v>-</v>
      </c>
      <c r="U20" s="78" t="str">
        <f>IF(M20=0,"-",(O20-M20)/M20)</f>
        <v>-</v>
      </c>
      <c r="V20" s="78">
        <f>IF(G20=0," ",(R20/G20))</f>
        <v>0</v>
      </c>
      <c r="W20" s="79">
        <f>IF(G20=0," ",(S20/G20))</f>
        <v>0</v>
      </c>
      <c r="X20" s="47"/>
    </row>
    <row r="21" spans="2:24" ht="13.5" thickBot="1"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74" t="s">
        <v>52</v>
      </c>
      <c r="C23" s="74" t="s">
        <v>53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6" ref="IS23:IT27">T23</f>
        <v>0</v>
      </c>
      <c r="IT23" s="34">
        <f t="shared" si="6"/>
        <v>0</v>
      </c>
    </row>
    <row r="24" spans="1:254" s="11" customFormat="1" ht="12.75">
      <c r="A24" s="32"/>
      <c r="B24" s="74" t="s">
        <v>54</v>
      </c>
      <c r="C24" s="74" t="s">
        <v>55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6"/>
        <v>0</v>
      </c>
      <c r="IT24" s="34">
        <f t="shared" si="6"/>
        <v>0</v>
      </c>
    </row>
    <row r="25" spans="1:254" s="11" customFormat="1" ht="12.75">
      <c r="A25" s="3"/>
      <c r="B25" s="74" t="s">
        <v>56</v>
      </c>
      <c r="C25" s="74" t="s">
        <v>27</v>
      </c>
      <c r="D25" s="3"/>
      <c r="E25" s="33"/>
      <c r="F25" s="3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6"/>
        <v>0</v>
      </c>
      <c r="IT25" s="34">
        <f t="shared" si="6"/>
        <v>0</v>
      </c>
    </row>
    <row r="26" spans="1:254" s="11" customFormat="1" ht="12.75">
      <c r="A26" s="3"/>
      <c r="B26" s="74" t="s">
        <v>57</v>
      </c>
      <c r="C26" s="74" t="s">
        <v>58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6"/>
        <v>0</v>
      </c>
      <c r="IT26" s="34">
        <f t="shared" si="6"/>
        <v>0</v>
      </c>
    </row>
    <row r="27" spans="1:254" s="11" customFormat="1" ht="12.75">
      <c r="A27" s="3"/>
      <c r="B27" s="74" t="s">
        <v>59</v>
      </c>
      <c r="C27" s="74" t="s">
        <v>28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6"/>
        <v>0</v>
      </c>
      <c r="IT27" s="34">
        <f t="shared" si="6"/>
        <v>0</v>
      </c>
    </row>
    <row r="28" spans="2:3" ht="12.75">
      <c r="B28" s="74"/>
      <c r="C28" s="74" t="s">
        <v>72</v>
      </c>
    </row>
    <row r="29" spans="2:6" ht="12.75">
      <c r="B29" s="74" t="s">
        <v>63</v>
      </c>
      <c r="C29" s="74"/>
      <c r="D29" s="74"/>
      <c r="E29" s="74"/>
      <c r="F29" s="74"/>
    </row>
    <row r="30" spans="2:6" ht="12.75">
      <c r="B30" s="74" t="s">
        <v>61</v>
      </c>
      <c r="C30" s="74"/>
      <c r="D30" s="74"/>
      <c r="E30" s="74"/>
      <c r="F30" s="74"/>
    </row>
  </sheetData>
  <sheetProtection password="F954" sheet="1" objects="1" scenarios="1"/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M4">
      <selection activeCell="O7" sqref="O7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5" width="13.140625" style="0" customWidth="1"/>
    <col min="16" max="17" width="13.140625" style="0" hidden="1" customWidth="1"/>
    <col min="18" max="21" width="13.140625" style="0" customWidth="1"/>
    <col min="22" max="22" width="16.28125" style="0" customWidth="1"/>
    <col min="23" max="23" width="13.421875" style="0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74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26</v>
      </c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47</v>
      </c>
      <c r="D3" s="8"/>
      <c r="E3" s="8"/>
      <c r="F3" s="8"/>
      <c r="G3" s="8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75</v>
      </c>
      <c r="U3" s="14"/>
      <c r="V3" s="67" t="s">
        <v>76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6</v>
      </c>
      <c r="D4" s="18" t="s">
        <v>48</v>
      </c>
      <c r="E4" s="18" t="s">
        <v>7</v>
      </c>
      <c r="F4" s="18" t="s">
        <v>8</v>
      </c>
      <c r="G4" s="18" t="s">
        <v>49</v>
      </c>
      <c r="H4" s="19" t="s">
        <v>9</v>
      </c>
      <c r="I4" s="60" t="s">
        <v>10</v>
      </c>
      <c r="J4" s="19" t="s">
        <v>50</v>
      </c>
      <c r="K4" s="60" t="s">
        <v>51</v>
      </c>
      <c r="L4" s="19" t="s">
        <v>65</v>
      </c>
      <c r="M4" s="60" t="s">
        <v>66</v>
      </c>
      <c r="N4" s="19" t="s">
        <v>67</v>
      </c>
      <c r="O4" s="60" t="s">
        <v>68</v>
      </c>
      <c r="P4" s="19" t="s">
        <v>69</v>
      </c>
      <c r="Q4" s="60" t="s">
        <v>70</v>
      </c>
      <c r="R4" s="19" t="s">
        <v>11</v>
      </c>
      <c r="S4" s="60" t="s">
        <v>12</v>
      </c>
      <c r="T4" s="20" t="s">
        <v>77</v>
      </c>
      <c r="U4" s="54" t="s">
        <v>78</v>
      </c>
      <c r="V4" s="20" t="s">
        <v>13</v>
      </c>
      <c r="W4" s="54" t="s">
        <v>14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15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30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49"/>
      <c r="H7" s="71"/>
      <c r="I7" s="70"/>
      <c r="J7" s="71"/>
      <c r="K7" s="70"/>
      <c r="L7" s="52"/>
      <c r="M7" s="53"/>
      <c r="N7" s="52"/>
      <c r="O7" s="53"/>
      <c r="P7" s="52"/>
      <c r="Q7" s="53"/>
      <c r="R7" s="52"/>
      <c r="S7" s="53"/>
      <c r="T7" s="52"/>
      <c r="U7" s="53"/>
      <c r="V7" s="52"/>
      <c r="W7" s="53"/>
      <c r="X7" s="36"/>
    </row>
    <row r="8" spans="2:24" ht="12.75">
      <c r="B8" s="35"/>
      <c r="C8" s="68" t="s">
        <v>16</v>
      </c>
      <c r="D8" s="51">
        <v>2193444000</v>
      </c>
      <c r="E8" s="51">
        <v>0</v>
      </c>
      <c r="F8" s="51">
        <v>0</v>
      </c>
      <c r="G8" s="51">
        <v>2193444000</v>
      </c>
      <c r="H8" s="57">
        <v>2193444000</v>
      </c>
      <c r="I8" s="62">
        <v>2193444000</v>
      </c>
      <c r="J8" s="57">
        <v>575467000</v>
      </c>
      <c r="K8" s="62">
        <v>382729544</v>
      </c>
      <c r="L8" s="57">
        <v>494394000</v>
      </c>
      <c r="M8" s="62">
        <v>552673529</v>
      </c>
      <c r="N8" s="51">
        <v>380136000</v>
      </c>
      <c r="O8" s="51">
        <v>364258655</v>
      </c>
      <c r="P8" s="51">
        <v>0</v>
      </c>
      <c r="Q8" s="51">
        <v>0</v>
      </c>
      <c r="R8" s="57">
        <v>1449997000</v>
      </c>
      <c r="S8" s="62">
        <v>1299661728</v>
      </c>
      <c r="T8" s="66">
        <f>IF(L8=0,"-",(N8-L8)/L8)</f>
        <v>-0.23110717363074795</v>
      </c>
      <c r="U8" s="69">
        <f>IF(M8=0,"-",(O8-M8)/M8)</f>
        <v>-0.3409153218192218</v>
      </c>
      <c r="V8" s="66">
        <f>IF(G8=0," ",(R8/G8))</f>
        <v>0.6610595027728084</v>
      </c>
      <c r="W8" s="69">
        <f>IF(G8=0," ",(S8/G8))</f>
        <v>0.5925210436190758</v>
      </c>
      <c r="X8" s="36"/>
    </row>
    <row r="9" spans="2:24" ht="12.75">
      <c r="B9" s="35"/>
      <c r="C9" s="68" t="s">
        <v>17</v>
      </c>
      <c r="D9" s="51">
        <v>869071000</v>
      </c>
      <c r="E9" s="51">
        <v>0</v>
      </c>
      <c r="F9" s="51">
        <v>0</v>
      </c>
      <c r="G9" s="51">
        <v>869071000</v>
      </c>
      <c r="H9" s="57">
        <v>869071000</v>
      </c>
      <c r="I9" s="62">
        <v>869071000</v>
      </c>
      <c r="J9" s="57">
        <v>205248000</v>
      </c>
      <c r="K9" s="62">
        <v>167595202</v>
      </c>
      <c r="L9" s="57">
        <v>194395000</v>
      </c>
      <c r="M9" s="62">
        <v>188002090</v>
      </c>
      <c r="N9" s="51">
        <v>160829000</v>
      </c>
      <c r="O9" s="51">
        <v>141103836</v>
      </c>
      <c r="P9" s="51">
        <v>0</v>
      </c>
      <c r="Q9" s="51">
        <v>0</v>
      </c>
      <c r="R9" s="57">
        <v>560472000</v>
      </c>
      <c r="S9" s="62">
        <v>496701128</v>
      </c>
      <c r="T9" s="66">
        <f aca="true" t="shared" si="0" ref="T9:T15">IF(L9=0,"-",(N9-L9)/L9)</f>
        <v>-0.17266905012989017</v>
      </c>
      <c r="U9" s="69">
        <f aca="true" t="shared" si="1" ref="U9:U16">IF(M9=0,"-",(O9-M9)/M9)</f>
        <v>-0.24945602466440667</v>
      </c>
      <c r="V9" s="66">
        <f aca="true" t="shared" si="2" ref="V9:V16">IF(G9=0," ",(R9/G9))</f>
        <v>0.644909334220104</v>
      </c>
      <c r="W9" s="69">
        <f aca="true" t="shared" si="3" ref="W9:W16">IF(G9=0," ",(S9/G9))</f>
        <v>0.5715311269159827</v>
      </c>
      <c r="X9" s="36"/>
    </row>
    <row r="10" spans="2:24" ht="12.75">
      <c r="B10" s="35"/>
      <c r="C10" s="68" t="s">
        <v>18</v>
      </c>
      <c r="D10" s="51">
        <v>379349000</v>
      </c>
      <c r="E10" s="51">
        <v>0</v>
      </c>
      <c r="F10" s="51">
        <v>0</v>
      </c>
      <c r="G10" s="51">
        <v>379349000</v>
      </c>
      <c r="H10" s="57">
        <v>379349000</v>
      </c>
      <c r="I10" s="62">
        <v>379349000</v>
      </c>
      <c r="J10" s="57">
        <v>78127000</v>
      </c>
      <c r="K10" s="62">
        <v>63452099</v>
      </c>
      <c r="L10" s="57">
        <v>83107000</v>
      </c>
      <c r="M10" s="62">
        <v>98866349</v>
      </c>
      <c r="N10" s="51">
        <v>85570000</v>
      </c>
      <c r="O10" s="51">
        <v>57534841</v>
      </c>
      <c r="P10" s="51">
        <v>0</v>
      </c>
      <c r="Q10" s="51">
        <v>0</v>
      </c>
      <c r="R10" s="57">
        <v>246804000</v>
      </c>
      <c r="S10" s="62">
        <v>219853289</v>
      </c>
      <c r="T10" s="66">
        <f t="shared" si="0"/>
        <v>0.029636492714211798</v>
      </c>
      <c r="U10" s="69">
        <f t="shared" si="1"/>
        <v>-0.4180543574032455</v>
      </c>
      <c r="V10" s="66">
        <f t="shared" si="2"/>
        <v>0.6505987889779596</v>
      </c>
      <c r="W10" s="69">
        <f t="shared" si="3"/>
        <v>0.5795541546175158</v>
      </c>
      <c r="X10" s="36"/>
    </row>
    <row r="11" spans="2:24" ht="12.75">
      <c r="B11" s="35"/>
      <c r="C11" s="68" t="s">
        <v>19</v>
      </c>
      <c r="D11" s="51">
        <v>2160896000</v>
      </c>
      <c r="E11" s="51">
        <v>0</v>
      </c>
      <c r="F11" s="51">
        <v>0</v>
      </c>
      <c r="G11" s="51">
        <v>2160896000</v>
      </c>
      <c r="H11" s="57">
        <v>2160895000</v>
      </c>
      <c r="I11" s="62">
        <v>2160896000</v>
      </c>
      <c r="J11" s="57">
        <v>672728000</v>
      </c>
      <c r="K11" s="62">
        <v>304764026</v>
      </c>
      <c r="L11" s="57">
        <v>339205000</v>
      </c>
      <c r="M11" s="62">
        <v>375394182</v>
      </c>
      <c r="N11" s="51">
        <v>427384000</v>
      </c>
      <c r="O11" s="51">
        <v>396488956</v>
      </c>
      <c r="P11" s="51">
        <v>0</v>
      </c>
      <c r="Q11" s="51">
        <v>0</v>
      </c>
      <c r="R11" s="57">
        <v>1439317000</v>
      </c>
      <c r="S11" s="62">
        <v>1076647164</v>
      </c>
      <c r="T11" s="66">
        <f t="shared" si="0"/>
        <v>0.259957842602556</v>
      </c>
      <c r="U11" s="69">
        <f t="shared" si="1"/>
        <v>0.056193662585852226</v>
      </c>
      <c r="V11" s="66">
        <f t="shared" si="2"/>
        <v>0.6660741655313351</v>
      </c>
      <c r="W11" s="69">
        <f t="shared" si="3"/>
        <v>0.4982410833283971</v>
      </c>
      <c r="X11" s="36"/>
    </row>
    <row r="12" spans="2:24" ht="12.75">
      <c r="B12" s="35"/>
      <c r="C12" s="68" t="s">
        <v>20</v>
      </c>
      <c r="D12" s="51">
        <v>1688104000</v>
      </c>
      <c r="E12" s="51">
        <v>0</v>
      </c>
      <c r="F12" s="51">
        <v>0</v>
      </c>
      <c r="G12" s="51">
        <v>1688104000</v>
      </c>
      <c r="H12" s="57">
        <v>1688104000</v>
      </c>
      <c r="I12" s="62">
        <v>1688104000</v>
      </c>
      <c r="J12" s="57">
        <v>580873000</v>
      </c>
      <c r="K12" s="62">
        <v>268699258</v>
      </c>
      <c r="L12" s="57">
        <v>268427000</v>
      </c>
      <c r="M12" s="62">
        <v>485422129</v>
      </c>
      <c r="N12" s="51">
        <v>198201000</v>
      </c>
      <c r="O12" s="51">
        <v>332052445</v>
      </c>
      <c r="P12" s="51">
        <v>0</v>
      </c>
      <c r="Q12" s="51">
        <v>0</v>
      </c>
      <c r="R12" s="57">
        <v>1047501000</v>
      </c>
      <c r="S12" s="62">
        <v>1086173832</v>
      </c>
      <c r="T12" s="66">
        <f t="shared" si="0"/>
        <v>-0.2616204778207855</v>
      </c>
      <c r="U12" s="69">
        <f t="shared" si="1"/>
        <v>-0.3159511584606807</v>
      </c>
      <c r="V12" s="66">
        <f t="shared" si="2"/>
        <v>0.6205192334121594</v>
      </c>
      <c r="W12" s="69">
        <f t="shared" si="3"/>
        <v>0.6434282674527162</v>
      </c>
      <c r="X12" s="36"/>
    </row>
    <row r="13" spans="2:24" ht="12.75">
      <c r="B13" s="35"/>
      <c r="C13" s="68" t="s">
        <v>21</v>
      </c>
      <c r="D13" s="51">
        <v>978689000</v>
      </c>
      <c r="E13" s="51">
        <v>0</v>
      </c>
      <c r="F13" s="51">
        <v>0</v>
      </c>
      <c r="G13" s="51">
        <v>978689000</v>
      </c>
      <c r="H13" s="57">
        <v>978689000</v>
      </c>
      <c r="I13" s="62">
        <v>978689000</v>
      </c>
      <c r="J13" s="57">
        <v>154876000</v>
      </c>
      <c r="K13" s="62">
        <v>108133347</v>
      </c>
      <c r="L13" s="57">
        <v>134182000</v>
      </c>
      <c r="M13" s="62">
        <v>125717703</v>
      </c>
      <c r="N13" s="51">
        <v>185361000</v>
      </c>
      <c r="O13" s="51">
        <v>128282593</v>
      </c>
      <c r="P13" s="51">
        <v>0</v>
      </c>
      <c r="Q13" s="51">
        <v>0</v>
      </c>
      <c r="R13" s="57">
        <v>474419000</v>
      </c>
      <c r="S13" s="62">
        <v>362133643</v>
      </c>
      <c r="T13" s="66">
        <f t="shared" si="0"/>
        <v>0.3814147948309013</v>
      </c>
      <c r="U13" s="69">
        <f t="shared" si="1"/>
        <v>0.020401979504827573</v>
      </c>
      <c r="V13" s="66">
        <f t="shared" si="2"/>
        <v>0.48474949652034505</v>
      </c>
      <c r="W13" s="69">
        <f t="shared" si="3"/>
        <v>0.3700191204764741</v>
      </c>
      <c r="X13" s="36"/>
    </row>
    <row r="14" spans="2:24" ht="12.75">
      <c r="B14" s="35"/>
      <c r="C14" s="68" t="s">
        <v>22</v>
      </c>
      <c r="D14" s="51">
        <v>353286000</v>
      </c>
      <c r="E14" s="51">
        <v>0</v>
      </c>
      <c r="F14" s="51">
        <v>0</v>
      </c>
      <c r="G14" s="51">
        <v>353286000</v>
      </c>
      <c r="H14" s="57">
        <v>353286000</v>
      </c>
      <c r="I14" s="62">
        <v>353286000</v>
      </c>
      <c r="J14" s="57">
        <v>80746000</v>
      </c>
      <c r="K14" s="62">
        <v>72902948</v>
      </c>
      <c r="L14" s="57">
        <v>58030000</v>
      </c>
      <c r="M14" s="62">
        <v>68480812</v>
      </c>
      <c r="N14" s="51">
        <v>71920000</v>
      </c>
      <c r="O14" s="51">
        <v>45072495</v>
      </c>
      <c r="P14" s="51">
        <v>0</v>
      </c>
      <c r="Q14" s="51">
        <v>0</v>
      </c>
      <c r="R14" s="57">
        <v>210696000</v>
      </c>
      <c r="S14" s="62">
        <v>501868450</v>
      </c>
      <c r="T14" s="66">
        <f t="shared" si="0"/>
        <v>0.23935895226606926</v>
      </c>
      <c r="U14" s="69">
        <f t="shared" si="1"/>
        <v>-0.3418230058370219</v>
      </c>
      <c r="V14" s="66">
        <f t="shared" si="2"/>
        <v>0.5963893276269085</v>
      </c>
      <c r="W14" s="69">
        <f t="shared" si="3"/>
        <v>1.4205727087968387</v>
      </c>
      <c r="X14" s="36"/>
    </row>
    <row r="15" spans="2:24" ht="12.75">
      <c r="B15" s="35"/>
      <c r="C15" s="68" t="s">
        <v>23</v>
      </c>
      <c r="D15" s="51">
        <v>989881000</v>
      </c>
      <c r="E15" s="51">
        <v>0</v>
      </c>
      <c r="F15" s="51">
        <v>0</v>
      </c>
      <c r="G15" s="51">
        <v>989881000</v>
      </c>
      <c r="H15" s="57">
        <v>989881000</v>
      </c>
      <c r="I15" s="62">
        <v>986881000</v>
      </c>
      <c r="J15" s="57">
        <v>210182000</v>
      </c>
      <c r="K15" s="62">
        <v>166044629</v>
      </c>
      <c r="L15" s="57">
        <v>132157000</v>
      </c>
      <c r="M15" s="62">
        <v>197978104</v>
      </c>
      <c r="N15" s="51">
        <v>160964000</v>
      </c>
      <c r="O15" s="51">
        <v>137845717</v>
      </c>
      <c r="P15" s="51">
        <v>0</v>
      </c>
      <c r="Q15" s="51">
        <v>0</v>
      </c>
      <c r="R15" s="57">
        <v>503303000</v>
      </c>
      <c r="S15" s="62">
        <v>186456255</v>
      </c>
      <c r="T15" s="66">
        <f t="shared" si="0"/>
        <v>0.21797558963959532</v>
      </c>
      <c r="U15" s="69">
        <f t="shared" si="1"/>
        <v>-0.30373251276312857</v>
      </c>
      <c r="V15" s="66">
        <f t="shared" si="2"/>
        <v>0.5084479851618527</v>
      </c>
      <c r="W15" s="69">
        <f t="shared" si="3"/>
        <v>0.1883622930433052</v>
      </c>
      <c r="X15" s="36"/>
    </row>
    <row r="16" spans="2:24" ht="12.75">
      <c r="B16" s="35"/>
      <c r="C16" s="68" t="s">
        <v>24</v>
      </c>
      <c r="D16" s="51">
        <v>312086000</v>
      </c>
      <c r="E16" s="51">
        <v>0</v>
      </c>
      <c r="F16" s="51">
        <v>0</v>
      </c>
      <c r="G16" s="51">
        <v>312086000</v>
      </c>
      <c r="H16" s="57">
        <v>312086000</v>
      </c>
      <c r="I16" s="62">
        <v>312086000</v>
      </c>
      <c r="J16" s="57">
        <v>154006000</v>
      </c>
      <c r="K16" s="62">
        <v>82197060</v>
      </c>
      <c r="L16" s="57">
        <v>0</v>
      </c>
      <c r="M16" s="62">
        <v>78161105</v>
      </c>
      <c r="N16" s="51">
        <v>49089000</v>
      </c>
      <c r="O16" s="51">
        <v>51449225</v>
      </c>
      <c r="P16" s="51">
        <v>0</v>
      </c>
      <c r="Q16" s="51">
        <v>0</v>
      </c>
      <c r="R16" s="57">
        <v>203095000</v>
      </c>
      <c r="S16" s="62">
        <v>211807390</v>
      </c>
      <c r="T16" s="66" t="str">
        <f>IF(L16=0,"-",(N16-L16)/L16)</f>
        <v>-</v>
      </c>
      <c r="U16" s="69">
        <f t="shared" si="1"/>
        <v>-0.34175412438194164</v>
      </c>
      <c r="V16" s="66">
        <f t="shared" si="2"/>
        <v>0.6507661349756158</v>
      </c>
      <c r="W16" s="69">
        <f t="shared" si="3"/>
        <v>0.6786827669296284</v>
      </c>
      <c r="X16" s="36"/>
    </row>
    <row r="17" spans="2:24" ht="12.75">
      <c r="B17" s="35"/>
      <c r="C17" s="68"/>
      <c r="D17" s="51"/>
      <c r="E17" s="51"/>
      <c r="F17" s="51"/>
      <c r="G17" s="51"/>
      <c r="H17" s="57"/>
      <c r="I17" s="62"/>
      <c r="J17" s="57"/>
      <c r="K17" s="62"/>
      <c r="L17" s="58"/>
      <c r="M17" s="63"/>
      <c r="N17" s="58"/>
      <c r="O17" s="63"/>
      <c r="P17" s="58"/>
      <c r="Q17" s="63"/>
      <c r="R17" s="58"/>
      <c r="S17" s="63"/>
      <c r="T17" s="66"/>
      <c r="U17" s="69"/>
      <c r="V17" s="66"/>
      <c r="W17" s="69"/>
      <c r="X17" s="36"/>
    </row>
    <row r="18" spans="2:24" ht="12.75">
      <c r="B18" s="35"/>
      <c r="C18" s="68"/>
      <c r="D18" s="51"/>
      <c r="E18" s="51"/>
      <c r="F18" s="51"/>
      <c r="G18" s="51"/>
      <c r="H18" s="57"/>
      <c r="I18" s="62"/>
      <c r="J18" s="57"/>
      <c r="K18" s="62"/>
      <c r="L18" s="58"/>
      <c r="M18" s="63"/>
      <c r="N18" s="58"/>
      <c r="O18" s="63"/>
      <c r="P18" s="58"/>
      <c r="Q18" s="63"/>
      <c r="R18" s="58"/>
      <c r="S18" s="63"/>
      <c r="T18" s="66"/>
      <c r="U18" s="69"/>
      <c r="V18" s="66" t="str">
        <f>IF(G18=0," ",(L18/G18))</f>
        <v> </v>
      </c>
      <c r="W18" s="69" t="str">
        <f>IF(H18=0," ",(M18/H18))</f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76"/>
      <c r="I19" s="86"/>
      <c r="J19" s="57"/>
      <c r="K19" s="86"/>
      <c r="L19" s="59"/>
      <c r="M19" s="64"/>
      <c r="N19" s="59"/>
      <c r="O19" s="64"/>
      <c r="P19" s="59"/>
      <c r="Q19" s="64"/>
      <c r="R19" s="59"/>
      <c r="S19" s="64"/>
      <c r="T19" s="66"/>
      <c r="U19" s="69"/>
      <c r="V19" s="66" t="str">
        <f>IF(G19=0," ",(L19/G19))</f>
        <v> </v>
      </c>
      <c r="W19" s="69" t="str">
        <f>IF(H19=0," ",(M19/H19))</f>
        <v> </v>
      </c>
      <c r="X19" s="36"/>
    </row>
    <row r="20" spans="2:24" s="31" customFormat="1" ht="12.75">
      <c r="B20" s="46"/>
      <c r="C20" s="41" t="s">
        <v>25</v>
      </c>
      <c r="D20" s="48">
        <f>SUM(D8:D16)</f>
        <v>9924806000</v>
      </c>
      <c r="E20" s="48">
        <f aca="true" t="shared" si="4" ref="E20:J20">SUM(E8:E16)</f>
        <v>0</v>
      </c>
      <c r="F20" s="48">
        <f t="shared" si="4"/>
        <v>0</v>
      </c>
      <c r="G20" s="48">
        <f t="shared" si="4"/>
        <v>9924806000</v>
      </c>
      <c r="H20" s="48">
        <f t="shared" si="4"/>
        <v>9924805000</v>
      </c>
      <c r="I20" s="84">
        <f t="shared" si="4"/>
        <v>9921806000</v>
      </c>
      <c r="J20" s="48">
        <f t="shared" si="4"/>
        <v>2712253000</v>
      </c>
      <c r="K20" s="84">
        <f>SUM(K8:K19)</f>
        <v>1616518113</v>
      </c>
      <c r="L20" s="48">
        <f aca="true" t="shared" si="5" ref="L20:R20">SUM(L8:L19)</f>
        <v>1703897000</v>
      </c>
      <c r="M20" s="77">
        <f t="shared" si="5"/>
        <v>2170696003</v>
      </c>
      <c r="N20" s="75">
        <f t="shared" si="5"/>
        <v>1719454000</v>
      </c>
      <c r="O20" s="75">
        <f t="shared" si="5"/>
        <v>1654088763</v>
      </c>
      <c r="P20" s="75">
        <f t="shared" si="5"/>
        <v>0</v>
      </c>
      <c r="Q20" s="75">
        <f t="shared" si="5"/>
        <v>0</v>
      </c>
      <c r="R20" s="75">
        <f t="shared" si="5"/>
        <v>6135604000</v>
      </c>
      <c r="S20" s="77">
        <f>SUM(S8:S19)</f>
        <v>5441302879</v>
      </c>
      <c r="T20" s="79">
        <f>IF(L20=0,"-",(N20-L20)/L20)</f>
        <v>0.00913024672265988</v>
      </c>
      <c r="U20" s="79">
        <f>IF(M20=0,"-",(O20-M20)/M20)</f>
        <v>-0.2379915194417023</v>
      </c>
      <c r="V20" s="78">
        <f>IF(G20=0," ",(R20/G20))</f>
        <v>0.6182089604572624</v>
      </c>
      <c r="W20" s="79">
        <f>IF(G20=0," ",(S20/G20))</f>
        <v>0.5482528201558802</v>
      </c>
      <c r="X20" s="47"/>
    </row>
    <row r="21" spans="2:24" ht="13.5" thickBot="1"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74" t="s">
        <v>52</v>
      </c>
      <c r="C23" s="74" t="s">
        <v>53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6" ref="IS23:IT27">T23</f>
        <v>0</v>
      </c>
      <c r="IT23" s="34">
        <f t="shared" si="6"/>
        <v>0</v>
      </c>
    </row>
    <row r="24" spans="1:254" s="11" customFormat="1" ht="12.75">
      <c r="A24" s="32"/>
      <c r="B24" s="74" t="s">
        <v>54</v>
      </c>
      <c r="C24" s="74" t="s">
        <v>55</v>
      </c>
      <c r="D24" s="3"/>
      <c r="E24" s="33"/>
      <c r="F24" s="33"/>
      <c r="G24" s="74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6"/>
        <v>0</v>
      </c>
      <c r="IT24" s="34">
        <f t="shared" si="6"/>
        <v>0</v>
      </c>
    </row>
    <row r="25" spans="1:254" s="11" customFormat="1" ht="12.75">
      <c r="A25" s="3"/>
      <c r="B25" s="74" t="s">
        <v>56</v>
      </c>
      <c r="C25" s="74" t="s">
        <v>27</v>
      </c>
      <c r="D25" s="3"/>
      <c r="E25" s="33"/>
      <c r="F25" s="33"/>
      <c r="G25" s="3"/>
      <c r="H25" s="74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6"/>
        <v>0</v>
      </c>
      <c r="IT25" s="34">
        <f t="shared" si="6"/>
        <v>0</v>
      </c>
    </row>
    <row r="26" spans="1:254" s="11" customFormat="1" ht="12.75">
      <c r="A26" s="3"/>
      <c r="B26" s="74" t="s">
        <v>57</v>
      </c>
      <c r="C26" s="74" t="s">
        <v>58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6"/>
        <v>0</v>
      </c>
      <c r="IT26" s="34">
        <f t="shared" si="6"/>
        <v>0</v>
      </c>
    </row>
    <row r="27" spans="1:254" s="11" customFormat="1" ht="12.75">
      <c r="A27" s="3"/>
      <c r="B27" s="74" t="s">
        <v>59</v>
      </c>
      <c r="C27" s="74" t="s">
        <v>28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6"/>
        <v>0</v>
      </c>
      <c r="IT27" s="34">
        <f t="shared" si="6"/>
        <v>0</v>
      </c>
    </row>
    <row r="28" spans="2:3" ht="12.75">
      <c r="B28" s="74"/>
      <c r="C28" s="74" t="s">
        <v>72</v>
      </c>
    </row>
    <row r="29" spans="2:6" ht="12.75">
      <c r="B29" s="74" t="s">
        <v>63</v>
      </c>
      <c r="C29" s="74"/>
      <c r="D29" s="74"/>
      <c r="E29" s="74"/>
      <c r="F29" s="74"/>
    </row>
    <row r="30" spans="2:6" ht="12.75">
      <c r="B30" s="74" t="s">
        <v>61</v>
      </c>
      <c r="C30" s="74"/>
      <c r="D30" s="74"/>
      <c r="E30" s="74"/>
      <c r="F30" s="74"/>
    </row>
  </sheetData>
  <sheetProtection password="F954" sheet="1" objects="1" scenarios="1"/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T30"/>
  <sheetViews>
    <sheetView showGridLines="0" view="pageBreakPreview" zoomScaleSheetLayoutView="100" zoomScalePageLayoutView="0" workbookViewId="0" topLeftCell="A4">
      <selection activeCell="O7" sqref="O7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5" width="13.140625" style="0" customWidth="1"/>
    <col min="16" max="17" width="13.140625" style="0" hidden="1" customWidth="1"/>
    <col min="18" max="21" width="13.140625" style="0" customWidth="1"/>
    <col min="22" max="22" width="16.28125" style="0" customWidth="1"/>
    <col min="23" max="23" width="14.57421875" style="0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74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71</v>
      </c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47</v>
      </c>
      <c r="D3" s="8"/>
      <c r="E3" s="8"/>
      <c r="F3" s="8"/>
      <c r="G3" s="8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75</v>
      </c>
      <c r="U3" s="14"/>
      <c r="V3" s="67" t="s">
        <v>76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6</v>
      </c>
      <c r="D4" s="18" t="s">
        <v>48</v>
      </c>
      <c r="E4" s="18" t="s">
        <v>7</v>
      </c>
      <c r="F4" s="18" t="s">
        <v>8</v>
      </c>
      <c r="G4" s="18" t="s">
        <v>49</v>
      </c>
      <c r="H4" s="19" t="s">
        <v>9</v>
      </c>
      <c r="I4" s="60" t="s">
        <v>10</v>
      </c>
      <c r="J4" s="19" t="s">
        <v>50</v>
      </c>
      <c r="K4" s="60" t="s">
        <v>51</v>
      </c>
      <c r="L4" s="19" t="s">
        <v>65</v>
      </c>
      <c r="M4" s="60" t="s">
        <v>66</v>
      </c>
      <c r="N4" s="19" t="s">
        <v>67</v>
      </c>
      <c r="O4" s="60" t="s">
        <v>68</v>
      </c>
      <c r="P4" s="19" t="s">
        <v>69</v>
      </c>
      <c r="Q4" s="60" t="s">
        <v>70</v>
      </c>
      <c r="R4" s="19" t="s">
        <v>11</v>
      </c>
      <c r="S4" s="60" t="s">
        <v>12</v>
      </c>
      <c r="T4" s="20" t="s">
        <v>77</v>
      </c>
      <c r="U4" s="54" t="s">
        <v>78</v>
      </c>
      <c r="V4" s="20" t="s">
        <v>13</v>
      </c>
      <c r="W4" s="54" t="s">
        <v>14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15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30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49"/>
      <c r="H7" s="71"/>
      <c r="I7" s="70"/>
      <c r="J7" s="71"/>
      <c r="K7" s="70"/>
      <c r="L7" s="52"/>
      <c r="M7" s="53"/>
      <c r="N7" s="52"/>
      <c r="O7" s="53"/>
      <c r="P7" s="52"/>
      <c r="Q7" s="53"/>
      <c r="R7" s="52"/>
      <c r="S7" s="53"/>
      <c r="T7" s="52"/>
      <c r="U7" s="53"/>
      <c r="V7" s="52"/>
      <c r="W7" s="53"/>
      <c r="X7" s="36"/>
    </row>
    <row r="8" spans="2:24" ht="12.75">
      <c r="B8" s="35"/>
      <c r="C8" s="68" t="s">
        <v>16</v>
      </c>
      <c r="D8" s="51">
        <v>18000000</v>
      </c>
      <c r="E8" s="51">
        <v>0</v>
      </c>
      <c r="F8" s="51">
        <v>0</v>
      </c>
      <c r="G8" s="51">
        <f>D8</f>
        <v>18000000</v>
      </c>
      <c r="H8" s="57">
        <v>18000000</v>
      </c>
      <c r="I8" s="62">
        <v>0</v>
      </c>
      <c r="J8" s="57"/>
      <c r="K8" s="62"/>
      <c r="L8" s="57"/>
      <c r="M8" s="62"/>
      <c r="N8" s="51"/>
      <c r="O8" s="51"/>
      <c r="P8" s="51"/>
      <c r="Q8" s="51"/>
      <c r="R8" s="57"/>
      <c r="S8" s="62"/>
      <c r="T8" s="66" t="str">
        <f>IF(L8=0,"-",(N8-L8)/L8)</f>
        <v>-</v>
      </c>
      <c r="U8" s="69" t="str">
        <f>IF(M8=0,"-",(O8-M8)/M8)</f>
        <v>-</v>
      </c>
      <c r="V8" s="66">
        <f>IF(G8=0," ",(R8/G8))</f>
        <v>0</v>
      </c>
      <c r="W8" s="69">
        <f>IF(G8=0," ",(S8/G8))</f>
        <v>0</v>
      </c>
      <c r="X8" s="36"/>
    </row>
    <row r="9" spans="2:24" ht="12.75">
      <c r="B9" s="35"/>
      <c r="C9" s="68" t="s">
        <v>17</v>
      </c>
      <c r="D9" s="51">
        <v>3000000</v>
      </c>
      <c r="E9" s="51">
        <v>0</v>
      </c>
      <c r="F9" s="51">
        <v>0</v>
      </c>
      <c r="G9" s="51">
        <f aca="true" t="shared" si="0" ref="G9:G15">D9</f>
        <v>3000000</v>
      </c>
      <c r="H9" s="57">
        <v>3000000</v>
      </c>
      <c r="I9" s="62">
        <v>0</v>
      </c>
      <c r="J9" s="57"/>
      <c r="K9" s="62"/>
      <c r="L9" s="57"/>
      <c r="M9" s="62"/>
      <c r="N9" s="51"/>
      <c r="O9" s="51"/>
      <c r="P9" s="51"/>
      <c r="Q9" s="51"/>
      <c r="R9" s="57"/>
      <c r="S9" s="62"/>
      <c r="T9" s="66" t="str">
        <f aca="true" t="shared" si="1" ref="T9:T16">IF(L9=0,"-",(N9-L9)/L9)</f>
        <v>-</v>
      </c>
      <c r="U9" s="69" t="str">
        <f aca="true" t="shared" si="2" ref="U9:U16">IF(M9=0,"-",(O9-M9)/M9)</f>
        <v>-</v>
      </c>
      <c r="V9" s="66">
        <f aca="true" t="shared" si="3" ref="V9:V16">IF(G9=0," ",(R9/G9))</f>
        <v>0</v>
      </c>
      <c r="W9" s="69">
        <f aca="true" t="shared" si="4" ref="W9:W16">IF(G9=0," ",(S9/G9))</f>
        <v>0</v>
      </c>
      <c r="X9" s="36"/>
    </row>
    <row r="10" spans="2:24" ht="12.75">
      <c r="B10" s="35"/>
      <c r="C10" s="68" t="s">
        <v>18</v>
      </c>
      <c r="D10" s="51">
        <v>0</v>
      </c>
      <c r="E10" s="51"/>
      <c r="F10" s="51"/>
      <c r="G10" s="51">
        <f t="shared" si="0"/>
        <v>0</v>
      </c>
      <c r="H10" s="57">
        <v>0</v>
      </c>
      <c r="I10" s="62">
        <v>0</v>
      </c>
      <c r="J10" s="57">
        <v>0</v>
      </c>
      <c r="K10" s="62">
        <v>0</v>
      </c>
      <c r="L10" s="57">
        <v>0</v>
      </c>
      <c r="M10" s="62">
        <v>0</v>
      </c>
      <c r="N10" s="57">
        <v>0</v>
      </c>
      <c r="O10" s="62">
        <v>0</v>
      </c>
      <c r="P10" s="57">
        <v>0</v>
      </c>
      <c r="Q10" s="62">
        <v>0</v>
      </c>
      <c r="R10" s="57">
        <v>0</v>
      </c>
      <c r="S10" s="62">
        <v>0</v>
      </c>
      <c r="T10" s="66" t="str">
        <f t="shared" si="1"/>
        <v>-</v>
      </c>
      <c r="U10" s="69" t="str">
        <f t="shared" si="2"/>
        <v>-</v>
      </c>
      <c r="V10" s="66" t="str">
        <f t="shared" si="3"/>
        <v> </v>
      </c>
      <c r="W10" s="69" t="str">
        <f t="shared" si="4"/>
        <v> </v>
      </c>
      <c r="X10" s="36"/>
    </row>
    <row r="11" spans="2:24" ht="12.75">
      <c r="B11" s="35"/>
      <c r="C11" s="68" t="s">
        <v>19</v>
      </c>
      <c r="D11" s="51">
        <v>27000000</v>
      </c>
      <c r="E11" s="51">
        <v>0</v>
      </c>
      <c r="F11" s="51">
        <v>0</v>
      </c>
      <c r="G11" s="51">
        <f t="shared" si="0"/>
        <v>27000000</v>
      </c>
      <c r="H11" s="57">
        <v>27000000</v>
      </c>
      <c r="I11" s="62">
        <v>0</v>
      </c>
      <c r="J11" s="57"/>
      <c r="K11" s="62"/>
      <c r="L11" s="57"/>
      <c r="M11" s="62"/>
      <c r="N11" s="57"/>
      <c r="O11" s="62"/>
      <c r="P11" s="57"/>
      <c r="Q11" s="62"/>
      <c r="R11" s="57"/>
      <c r="S11" s="62"/>
      <c r="T11" s="66" t="str">
        <f t="shared" si="1"/>
        <v>-</v>
      </c>
      <c r="U11" s="69" t="str">
        <f t="shared" si="2"/>
        <v>-</v>
      </c>
      <c r="V11" s="66">
        <f t="shared" si="3"/>
        <v>0</v>
      </c>
      <c r="W11" s="69">
        <f t="shared" si="4"/>
        <v>0</v>
      </c>
      <c r="X11" s="36"/>
    </row>
    <row r="12" spans="2:24" ht="12.75">
      <c r="B12" s="35"/>
      <c r="C12" s="68" t="s">
        <v>20</v>
      </c>
      <c r="D12" s="51">
        <v>27000000</v>
      </c>
      <c r="E12" s="51">
        <v>0</v>
      </c>
      <c r="F12" s="51">
        <v>0</v>
      </c>
      <c r="G12" s="51">
        <f t="shared" si="0"/>
        <v>27000000</v>
      </c>
      <c r="H12" s="57">
        <v>27000000</v>
      </c>
      <c r="I12" s="62">
        <v>0</v>
      </c>
      <c r="J12" s="57"/>
      <c r="K12" s="62"/>
      <c r="L12" s="57"/>
      <c r="M12" s="62"/>
      <c r="N12" s="57"/>
      <c r="O12" s="62"/>
      <c r="P12" s="57"/>
      <c r="Q12" s="62"/>
      <c r="R12" s="57"/>
      <c r="S12" s="62"/>
      <c r="T12" s="66" t="str">
        <f t="shared" si="1"/>
        <v>-</v>
      </c>
      <c r="U12" s="69" t="str">
        <f t="shared" si="2"/>
        <v>-</v>
      </c>
      <c r="V12" s="66">
        <f t="shared" si="3"/>
        <v>0</v>
      </c>
      <c r="W12" s="69">
        <f t="shared" si="4"/>
        <v>0</v>
      </c>
      <c r="X12" s="36"/>
    </row>
    <row r="13" spans="2:24" ht="12.75">
      <c r="B13" s="35"/>
      <c r="C13" s="68" t="s">
        <v>21</v>
      </c>
      <c r="D13" s="51">
        <v>4000000</v>
      </c>
      <c r="E13" s="51">
        <v>0</v>
      </c>
      <c r="F13" s="51">
        <v>0</v>
      </c>
      <c r="G13" s="51">
        <f t="shared" si="0"/>
        <v>4000000</v>
      </c>
      <c r="H13" s="57">
        <v>4000000</v>
      </c>
      <c r="I13" s="62">
        <v>0</v>
      </c>
      <c r="J13" s="57"/>
      <c r="K13" s="62"/>
      <c r="L13" s="57"/>
      <c r="M13" s="62"/>
      <c r="N13" s="57"/>
      <c r="O13" s="62"/>
      <c r="P13" s="57"/>
      <c r="Q13" s="62"/>
      <c r="R13" s="57"/>
      <c r="S13" s="62"/>
      <c r="T13" s="66" t="str">
        <f t="shared" si="1"/>
        <v>-</v>
      </c>
      <c r="U13" s="69" t="str">
        <f t="shared" si="2"/>
        <v>-</v>
      </c>
      <c r="V13" s="66">
        <f t="shared" si="3"/>
        <v>0</v>
      </c>
      <c r="W13" s="69">
        <f t="shared" si="4"/>
        <v>0</v>
      </c>
      <c r="X13" s="36"/>
    </row>
    <row r="14" spans="2:24" ht="12.75">
      <c r="B14" s="35"/>
      <c r="C14" s="68" t="s">
        <v>22</v>
      </c>
      <c r="D14" s="51">
        <v>3000000</v>
      </c>
      <c r="E14" s="51">
        <v>0</v>
      </c>
      <c r="F14" s="51">
        <v>0</v>
      </c>
      <c r="G14" s="51">
        <f t="shared" si="0"/>
        <v>3000000</v>
      </c>
      <c r="H14" s="57">
        <v>3000000</v>
      </c>
      <c r="I14" s="62">
        <v>0</v>
      </c>
      <c r="J14" s="57"/>
      <c r="K14" s="62"/>
      <c r="L14" s="57"/>
      <c r="M14" s="62"/>
      <c r="N14" s="57"/>
      <c r="O14" s="62"/>
      <c r="P14" s="57"/>
      <c r="Q14" s="62"/>
      <c r="R14" s="57"/>
      <c r="S14" s="62"/>
      <c r="T14" s="66" t="str">
        <f t="shared" si="1"/>
        <v>-</v>
      </c>
      <c r="U14" s="69" t="str">
        <f t="shared" si="2"/>
        <v>-</v>
      </c>
      <c r="V14" s="66">
        <f t="shared" si="3"/>
        <v>0</v>
      </c>
      <c r="W14" s="69">
        <f t="shared" si="4"/>
        <v>0</v>
      </c>
      <c r="X14" s="36"/>
    </row>
    <row r="15" spans="2:24" ht="12.75">
      <c r="B15" s="35"/>
      <c r="C15" s="68" t="s">
        <v>23</v>
      </c>
      <c r="D15" s="51">
        <v>6000000</v>
      </c>
      <c r="E15" s="51">
        <v>0</v>
      </c>
      <c r="F15" s="51">
        <v>0</v>
      </c>
      <c r="G15" s="51">
        <f t="shared" si="0"/>
        <v>6000000</v>
      </c>
      <c r="H15" s="57">
        <v>6000000</v>
      </c>
      <c r="I15" s="62">
        <v>0</v>
      </c>
      <c r="J15" s="57"/>
      <c r="K15" s="62"/>
      <c r="L15" s="57"/>
      <c r="M15" s="62"/>
      <c r="N15" s="57"/>
      <c r="O15" s="62"/>
      <c r="P15" s="57"/>
      <c r="Q15" s="62"/>
      <c r="R15" s="57"/>
      <c r="S15" s="62"/>
      <c r="T15" s="66" t="str">
        <f t="shared" si="1"/>
        <v>-</v>
      </c>
      <c r="U15" s="69" t="str">
        <f t="shared" si="2"/>
        <v>-</v>
      </c>
      <c r="V15" s="66">
        <f t="shared" si="3"/>
        <v>0</v>
      </c>
      <c r="W15" s="69">
        <f t="shared" si="4"/>
        <v>0</v>
      </c>
      <c r="X15" s="36"/>
    </row>
    <row r="16" spans="2:24" ht="12.75">
      <c r="B16" s="35"/>
      <c r="C16" s="68" t="s">
        <v>24</v>
      </c>
      <c r="D16" s="51">
        <v>0</v>
      </c>
      <c r="E16" s="51"/>
      <c r="F16" s="51"/>
      <c r="G16" s="51"/>
      <c r="H16" s="57">
        <v>0</v>
      </c>
      <c r="I16" s="62"/>
      <c r="J16" s="57"/>
      <c r="K16" s="62"/>
      <c r="L16" s="57"/>
      <c r="M16" s="62"/>
      <c r="N16" s="57"/>
      <c r="O16" s="62"/>
      <c r="P16" s="57"/>
      <c r="Q16" s="62"/>
      <c r="R16" s="57"/>
      <c r="S16" s="62"/>
      <c r="T16" s="66" t="str">
        <f t="shared" si="1"/>
        <v>-</v>
      </c>
      <c r="U16" s="69" t="str">
        <f t="shared" si="2"/>
        <v>-</v>
      </c>
      <c r="V16" s="66" t="str">
        <f t="shared" si="3"/>
        <v> </v>
      </c>
      <c r="W16" s="69" t="str">
        <f t="shared" si="4"/>
        <v> </v>
      </c>
      <c r="X16" s="36"/>
    </row>
    <row r="17" spans="2:24" ht="12.75">
      <c r="B17" s="35"/>
      <c r="C17" s="68"/>
      <c r="D17" s="51"/>
      <c r="E17" s="51"/>
      <c r="F17" s="51"/>
      <c r="G17" s="51"/>
      <c r="H17" s="57"/>
      <c r="I17" s="62"/>
      <c r="J17" s="57"/>
      <c r="K17" s="62"/>
      <c r="L17" s="58"/>
      <c r="M17" s="63"/>
      <c r="N17" s="58"/>
      <c r="O17" s="63"/>
      <c r="P17" s="58"/>
      <c r="Q17" s="63"/>
      <c r="R17" s="58"/>
      <c r="S17" s="63"/>
      <c r="T17" s="66"/>
      <c r="U17" s="69"/>
      <c r="V17" s="66"/>
      <c r="W17" s="69"/>
      <c r="X17" s="36"/>
    </row>
    <row r="18" spans="2:24" ht="12.75">
      <c r="B18" s="35"/>
      <c r="C18" s="68"/>
      <c r="D18" s="51"/>
      <c r="E18" s="51"/>
      <c r="F18" s="51"/>
      <c r="G18" s="51"/>
      <c r="H18" s="57"/>
      <c r="I18" s="62"/>
      <c r="J18" s="57"/>
      <c r="K18" s="62"/>
      <c r="L18" s="58"/>
      <c r="M18" s="63"/>
      <c r="N18" s="58"/>
      <c r="O18" s="63"/>
      <c r="P18" s="58"/>
      <c r="Q18" s="63"/>
      <c r="R18" s="58"/>
      <c r="S18" s="63"/>
      <c r="T18" s="66"/>
      <c r="U18" s="69"/>
      <c r="V18" s="66" t="str">
        <f>IF(G18=0," ",(L18/G18))</f>
        <v> </v>
      </c>
      <c r="W18" s="69" t="str">
        <f>IF(H18=0," ",(M18/H18))</f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76"/>
      <c r="I19" s="62"/>
      <c r="J19" s="57"/>
      <c r="K19" s="62"/>
      <c r="L19" s="59"/>
      <c r="M19" s="64"/>
      <c r="N19" s="59"/>
      <c r="O19" s="64"/>
      <c r="P19" s="59"/>
      <c r="Q19" s="64"/>
      <c r="R19" s="59"/>
      <c r="S19" s="64"/>
      <c r="T19" s="66"/>
      <c r="U19" s="81"/>
      <c r="V19" s="66" t="str">
        <f>IF(G19=0," ",(L19/G19))</f>
        <v> </v>
      </c>
      <c r="W19" s="69" t="str">
        <f>IF(H19=0," ",(M19/H19))</f>
        <v> </v>
      </c>
      <c r="X19" s="36"/>
    </row>
    <row r="20" spans="2:24" s="31" customFormat="1" ht="12.75">
      <c r="B20" s="46"/>
      <c r="C20" s="41" t="s">
        <v>25</v>
      </c>
      <c r="D20" s="48">
        <f>SUM(D8:D19)</f>
        <v>88000000</v>
      </c>
      <c r="E20" s="48">
        <f>SUM(E8:E19)</f>
        <v>0</v>
      </c>
      <c r="F20" s="48">
        <f>SUM(F8:F19)</f>
        <v>0</v>
      </c>
      <c r="G20" s="48">
        <f>SUM(G8:G19)</f>
        <v>88000000</v>
      </c>
      <c r="H20" s="48">
        <f>SUM(H8:H19)</f>
        <v>88000000</v>
      </c>
      <c r="I20" s="84">
        <v>0</v>
      </c>
      <c r="J20" s="48">
        <v>0</v>
      </c>
      <c r="K20" s="84">
        <f>SUM(K8:K19)</f>
        <v>0</v>
      </c>
      <c r="L20" s="48">
        <f aca="true" t="shared" si="5" ref="L20:R20">SUM(L8:L19)</f>
        <v>0</v>
      </c>
      <c r="M20" s="77">
        <f t="shared" si="5"/>
        <v>0</v>
      </c>
      <c r="N20" s="75">
        <f t="shared" si="5"/>
        <v>0</v>
      </c>
      <c r="O20" s="75">
        <f t="shared" si="5"/>
        <v>0</v>
      </c>
      <c r="P20" s="75">
        <f t="shared" si="5"/>
        <v>0</v>
      </c>
      <c r="Q20" s="75">
        <f t="shared" si="5"/>
        <v>0</v>
      </c>
      <c r="R20" s="75">
        <f t="shared" si="5"/>
        <v>0</v>
      </c>
      <c r="S20" s="77">
        <f>SUM(S8:S19)</f>
        <v>0</v>
      </c>
      <c r="T20" s="66" t="str">
        <f>IF(L20=0,"-",(N20-L20)/L20)</f>
        <v>-</v>
      </c>
      <c r="U20" s="78" t="str">
        <f>IF(M20=0,"-",(O20-M20)/M20)</f>
        <v>-</v>
      </c>
      <c r="V20" s="78">
        <f>IF(G20=0," ",(R20/G20))</f>
        <v>0</v>
      </c>
      <c r="W20" s="79">
        <f>IF(G20=0," ",(S20/G20))</f>
        <v>0</v>
      </c>
      <c r="X20" s="47"/>
    </row>
    <row r="21" spans="2:24" ht="13.5" thickBot="1"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74" t="s">
        <v>52</v>
      </c>
      <c r="C23" s="74" t="s">
        <v>53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6" ref="IS23:IT27">T23</f>
        <v>0</v>
      </c>
      <c r="IT23" s="34">
        <f t="shared" si="6"/>
        <v>0</v>
      </c>
    </row>
    <row r="24" spans="1:254" s="11" customFormat="1" ht="12.75">
      <c r="A24" s="32"/>
      <c r="B24" s="74" t="s">
        <v>54</v>
      </c>
      <c r="C24" s="74" t="s">
        <v>55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6"/>
        <v>0</v>
      </c>
      <c r="IT24" s="34">
        <f t="shared" si="6"/>
        <v>0</v>
      </c>
    </row>
    <row r="25" spans="1:254" s="11" customFormat="1" ht="12.75">
      <c r="A25" s="3"/>
      <c r="B25" s="74" t="s">
        <v>56</v>
      </c>
      <c r="C25" s="74" t="s">
        <v>27</v>
      </c>
      <c r="D25" s="3"/>
      <c r="E25" s="33"/>
      <c r="F25" s="3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6"/>
        <v>0</v>
      </c>
      <c r="IT25" s="34">
        <f t="shared" si="6"/>
        <v>0</v>
      </c>
    </row>
    <row r="26" spans="1:254" s="11" customFormat="1" ht="12.75">
      <c r="A26" s="3"/>
      <c r="B26" s="74" t="s">
        <v>57</v>
      </c>
      <c r="C26" s="74" t="s">
        <v>58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6"/>
        <v>0</v>
      </c>
      <c r="IT26" s="34">
        <f t="shared" si="6"/>
        <v>0</v>
      </c>
    </row>
    <row r="27" spans="1:254" s="11" customFormat="1" ht="12.75">
      <c r="A27" s="3"/>
      <c r="B27" s="74" t="s">
        <v>59</v>
      </c>
      <c r="C27" s="74" t="s">
        <v>28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6"/>
        <v>0</v>
      </c>
      <c r="IT27" s="34">
        <f t="shared" si="6"/>
        <v>0</v>
      </c>
    </row>
    <row r="28" spans="2:3" ht="12.75">
      <c r="B28" s="74"/>
      <c r="C28" s="74" t="s">
        <v>72</v>
      </c>
    </row>
    <row r="29" spans="2:6" ht="12.75">
      <c r="B29" s="74" t="s">
        <v>63</v>
      </c>
      <c r="C29" s="74"/>
      <c r="D29" s="74"/>
      <c r="E29" s="74"/>
      <c r="F29" s="74"/>
    </row>
    <row r="30" spans="2:6" ht="12.75">
      <c r="B30" s="74" t="s">
        <v>61</v>
      </c>
      <c r="C30" s="74"/>
      <c r="D30" s="74"/>
      <c r="E30" s="74"/>
      <c r="F30" s="74"/>
    </row>
  </sheetData>
  <sheetProtection password="F954" sheet="1" objects="1" scenarios="1"/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L4">
      <selection activeCell="O7" sqref="O7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5" width="13.140625" style="0" customWidth="1"/>
    <col min="16" max="17" width="13.140625" style="0" hidden="1" customWidth="1"/>
    <col min="18" max="21" width="13.140625" style="0" customWidth="1"/>
    <col min="22" max="22" width="16.28125" style="0" customWidth="1"/>
    <col min="23" max="23" width="13.00390625" style="0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74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29</v>
      </c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47</v>
      </c>
      <c r="D3" s="8"/>
      <c r="E3" s="8"/>
      <c r="F3" s="8"/>
      <c r="G3" s="8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75</v>
      </c>
      <c r="U3" s="14"/>
      <c r="V3" s="67" t="s">
        <v>76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6</v>
      </c>
      <c r="D4" s="18" t="s">
        <v>48</v>
      </c>
      <c r="E4" s="18" t="s">
        <v>7</v>
      </c>
      <c r="F4" s="18" t="s">
        <v>8</v>
      </c>
      <c r="G4" s="18" t="s">
        <v>49</v>
      </c>
      <c r="H4" s="19" t="s">
        <v>9</v>
      </c>
      <c r="I4" s="60" t="s">
        <v>10</v>
      </c>
      <c r="J4" s="19" t="s">
        <v>50</v>
      </c>
      <c r="K4" s="60" t="s">
        <v>51</v>
      </c>
      <c r="L4" s="19" t="s">
        <v>65</v>
      </c>
      <c r="M4" s="60" t="s">
        <v>66</v>
      </c>
      <c r="N4" s="19" t="s">
        <v>67</v>
      </c>
      <c r="O4" s="60" t="s">
        <v>68</v>
      </c>
      <c r="P4" s="19" t="s">
        <v>69</v>
      </c>
      <c r="Q4" s="60" t="s">
        <v>70</v>
      </c>
      <c r="R4" s="19" t="s">
        <v>11</v>
      </c>
      <c r="S4" s="60" t="s">
        <v>12</v>
      </c>
      <c r="T4" s="20" t="s">
        <v>77</v>
      </c>
      <c r="U4" s="54" t="s">
        <v>78</v>
      </c>
      <c r="V4" s="20" t="s">
        <v>13</v>
      </c>
      <c r="W4" s="54" t="s">
        <v>14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15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30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49"/>
      <c r="H7" s="71"/>
      <c r="I7" s="70"/>
      <c r="J7" s="71"/>
      <c r="K7" s="70"/>
      <c r="L7" s="52"/>
      <c r="M7" s="53"/>
      <c r="N7" s="52"/>
      <c r="O7" s="53"/>
      <c r="P7" s="52"/>
      <c r="Q7" s="53"/>
      <c r="R7" s="52"/>
      <c r="S7" s="53"/>
      <c r="T7" s="52"/>
      <c r="U7" s="53"/>
      <c r="V7" s="52"/>
      <c r="W7" s="53"/>
      <c r="X7" s="36"/>
    </row>
    <row r="8" spans="2:24" ht="12.75">
      <c r="B8" s="35"/>
      <c r="C8" s="68" t="s">
        <v>16</v>
      </c>
      <c r="D8" s="51">
        <v>62800000</v>
      </c>
      <c r="E8" s="51">
        <v>0</v>
      </c>
      <c r="F8" s="51">
        <v>0</v>
      </c>
      <c r="G8" s="51">
        <v>62800000</v>
      </c>
      <c r="H8" s="57">
        <v>62800000</v>
      </c>
      <c r="I8" s="62">
        <v>62800000</v>
      </c>
      <c r="J8" s="57">
        <v>11753000</v>
      </c>
      <c r="K8" s="62">
        <v>22221512</v>
      </c>
      <c r="L8" s="57">
        <v>13463000</v>
      </c>
      <c r="M8" s="62">
        <v>16779553</v>
      </c>
      <c r="N8" s="51">
        <v>9296000</v>
      </c>
      <c r="O8" s="51">
        <v>11426335</v>
      </c>
      <c r="P8" s="51">
        <v>0</v>
      </c>
      <c r="Q8" s="51">
        <v>0</v>
      </c>
      <c r="R8" s="57">
        <v>34512000</v>
      </c>
      <c r="S8" s="62">
        <v>50427400</v>
      </c>
      <c r="T8" s="66">
        <f>IF(L8=0,"-",(N8-L8)/L8)</f>
        <v>-0.3095149669464458</v>
      </c>
      <c r="U8" s="69">
        <f>IF(M8=0,"-",(O8-M8)/M8)</f>
        <v>-0.3190322173659811</v>
      </c>
      <c r="V8" s="66">
        <f>IF(G8=0," ",(R8/G8))</f>
        <v>0.5495541401273886</v>
      </c>
      <c r="W8" s="69">
        <f>IF(G8=0," ",(S8/G8))</f>
        <v>0.802984076433121</v>
      </c>
      <c r="X8" s="36"/>
    </row>
    <row r="9" spans="2:24" ht="12.75">
      <c r="B9" s="35"/>
      <c r="C9" s="68" t="s">
        <v>17</v>
      </c>
      <c r="D9" s="51">
        <v>33939000</v>
      </c>
      <c r="E9" s="51">
        <v>0</v>
      </c>
      <c r="F9" s="51">
        <v>0</v>
      </c>
      <c r="G9" s="51">
        <v>33939000</v>
      </c>
      <c r="H9" s="57">
        <v>33939000</v>
      </c>
      <c r="I9" s="62">
        <v>33939000</v>
      </c>
      <c r="J9" s="57">
        <v>7975000</v>
      </c>
      <c r="K9" s="62">
        <v>8891881</v>
      </c>
      <c r="L9" s="57">
        <v>7608000</v>
      </c>
      <c r="M9" s="62">
        <v>8279054</v>
      </c>
      <c r="N9" s="51">
        <v>5180000</v>
      </c>
      <c r="O9" s="51">
        <v>6353120</v>
      </c>
      <c r="P9" s="51">
        <v>0</v>
      </c>
      <c r="Q9" s="51">
        <v>0</v>
      </c>
      <c r="R9" s="57">
        <v>20763000</v>
      </c>
      <c r="S9" s="62">
        <v>23524055</v>
      </c>
      <c r="T9" s="66">
        <f aca="true" t="shared" si="0" ref="T9:T16">IF(L9=0,"-",(N9-L9)/L9)</f>
        <v>-0.31913774973711884</v>
      </c>
      <c r="U9" s="69">
        <f aca="true" t="shared" si="1" ref="U9:U16">IF(M9=0,"-",(O9-M9)/M9)</f>
        <v>-0.2326273025879527</v>
      </c>
      <c r="V9" s="66">
        <f aca="true" t="shared" si="2" ref="V9:V16">IF(G9=0," ",(R9/G9))</f>
        <v>0.6117740652346858</v>
      </c>
      <c r="W9" s="69">
        <f aca="true" t="shared" si="3" ref="W9:W16">IF(G9=0," ",(S9/G9))</f>
        <v>0.693127522908748</v>
      </c>
      <c r="X9" s="36"/>
    </row>
    <row r="10" spans="2:24" ht="12.75">
      <c r="B10" s="35"/>
      <c r="C10" s="68" t="s">
        <v>18</v>
      </c>
      <c r="D10" s="51">
        <v>19250000</v>
      </c>
      <c r="E10" s="51">
        <v>0</v>
      </c>
      <c r="F10" s="51">
        <v>0</v>
      </c>
      <c r="G10" s="51">
        <v>19250000</v>
      </c>
      <c r="H10" s="57">
        <v>19250000</v>
      </c>
      <c r="I10" s="62">
        <v>19250000</v>
      </c>
      <c r="J10" s="57">
        <v>3243000</v>
      </c>
      <c r="K10" s="62">
        <v>3371887</v>
      </c>
      <c r="L10" s="57">
        <v>4409000</v>
      </c>
      <c r="M10" s="62">
        <v>4259719</v>
      </c>
      <c r="N10" s="51">
        <v>4827000</v>
      </c>
      <c r="O10" s="51">
        <v>4326818</v>
      </c>
      <c r="P10" s="51">
        <v>0</v>
      </c>
      <c r="Q10" s="51">
        <v>0</v>
      </c>
      <c r="R10" s="57">
        <v>12479000</v>
      </c>
      <c r="S10" s="62">
        <v>11958424</v>
      </c>
      <c r="T10" s="66">
        <f t="shared" si="0"/>
        <v>0.09480607847584487</v>
      </c>
      <c r="U10" s="69">
        <f t="shared" si="1"/>
        <v>0.015751978006060964</v>
      </c>
      <c r="V10" s="66">
        <f t="shared" si="2"/>
        <v>0.6482597402597403</v>
      </c>
      <c r="W10" s="69">
        <f t="shared" si="3"/>
        <v>0.6212168311688312</v>
      </c>
      <c r="X10" s="36"/>
    </row>
    <row r="11" spans="2:24" ht="12.75">
      <c r="B11" s="35"/>
      <c r="C11" s="68" t="s">
        <v>19</v>
      </c>
      <c r="D11" s="51">
        <v>78900000</v>
      </c>
      <c r="E11" s="51">
        <v>0</v>
      </c>
      <c r="F11" s="51">
        <v>0</v>
      </c>
      <c r="G11" s="51">
        <v>78900000</v>
      </c>
      <c r="H11" s="57">
        <v>78900000</v>
      </c>
      <c r="I11" s="62">
        <v>78900000</v>
      </c>
      <c r="J11" s="57">
        <v>9994000</v>
      </c>
      <c r="K11" s="62">
        <v>18804885</v>
      </c>
      <c r="L11" s="57">
        <v>15753000</v>
      </c>
      <c r="M11" s="62">
        <v>19248134</v>
      </c>
      <c r="N11" s="51">
        <v>15080000</v>
      </c>
      <c r="O11" s="51">
        <v>23439742</v>
      </c>
      <c r="P11" s="51">
        <v>0</v>
      </c>
      <c r="Q11" s="51">
        <v>0</v>
      </c>
      <c r="R11" s="57">
        <v>40827000</v>
      </c>
      <c r="S11" s="62">
        <v>61492761</v>
      </c>
      <c r="T11" s="66">
        <f t="shared" si="0"/>
        <v>-0.042722021202310674</v>
      </c>
      <c r="U11" s="69">
        <f t="shared" si="1"/>
        <v>0.21776697938615763</v>
      </c>
      <c r="V11" s="66">
        <f t="shared" si="2"/>
        <v>0.5174524714828898</v>
      </c>
      <c r="W11" s="69">
        <f t="shared" si="3"/>
        <v>0.7793759315589354</v>
      </c>
      <c r="X11" s="36"/>
    </row>
    <row r="12" spans="2:24" ht="12.75">
      <c r="B12" s="35"/>
      <c r="C12" s="68" t="s">
        <v>20</v>
      </c>
      <c r="D12" s="51">
        <v>37750000</v>
      </c>
      <c r="E12" s="51">
        <v>0</v>
      </c>
      <c r="F12" s="51">
        <v>0</v>
      </c>
      <c r="G12" s="51">
        <v>37750000</v>
      </c>
      <c r="H12" s="57">
        <v>37750000</v>
      </c>
      <c r="I12" s="62">
        <v>37750000</v>
      </c>
      <c r="J12" s="57">
        <v>5044000</v>
      </c>
      <c r="K12" s="62">
        <v>7870496</v>
      </c>
      <c r="L12" s="57">
        <v>8863000</v>
      </c>
      <c r="M12" s="62">
        <v>8600345</v>
      </c>
      <c r="N12" s="51">
        <v>9371000</v>
      </c>
      <c r="O12" s="51">
        <v>9912733</v>
      </c>
      <c r="P12" s="51">
        <v>0</v>
      </c>
      <c r="Q12" s="51">
        <v>0</v>
      </c>
      <c r="R12" s="57">
        <v>23278000</v>
      </c>
      <c r="S12" s="62">
        <v>26383574</v>
      </c>
      <c r="T12" s="66">
        <f t="shared" si="0"/>
        <v>0.05731693557486178</v>
      </c>
      <c r="U12" s="69">
        <f t="shared" si="1"/>
        <v>0.15259713418473328</v>
      </c>
      <c r="V12" s="66">
        <f t="shared" si="2"/>
        <v>0.6166357615894039</v>
      </c>
      <c r="W12" s="69">
        <f t="shared" si="3"/>
        <v>0.6989026225165563</v>
      </c>
      <c r="X12" s="36"/>
    </row>
    <row r="13" spans="2:24" ht="12.75">
      <c r="B13" s="35"/>
      <c r="C13" s="68" t="s">
        <v>21</v>
      </c>
      <c r="D13" s="51">
        <v>27000000</v>
      </c>
      <c r="E13" s="51">
        <v>0</v>
      </c>
      <c r="F13" s="51">
        <v>0</v>
      </c>
      <c r="G13" s="51">
        <v>27000000</v>
      </c>
      <c r="H13" s="57">
        <v>27000000</v>
      </c>
      <c r="I13" s="62">
        <v>27000000</v>
      </c>
      <c r="J13" s="57">
        <v>3747000</v>
      </c>
      <c r="K13" s="62">
        <v>6522485</v>
      </c>
      <c r="L13" s="57">
        <v>3931000</v>
      </c>
      <c r="M13" s="62">
        <v>6808204</v>
      </c>
      <c r="N13" s="51">
        <v>3091000</v>
      </c>
      <c r="O13" s="51">
        <v>4360814</v>
      </c>
      <c r="P13" s="51">
        <v>0</v>
      </c>
      <c r="Q13" s="51">
        <v>0</v>
      </c>
      <c r="R13" s="57">
        <v>10769000</v>
      </c>
      <c r="S13" s="62">
        <v>17691503</v>
      </c>
      <c r="T13" s="66">
        <f t="shared" si="0"/>
        <v>-0.21368608496565758</v>
      </c>
      <c r="U13" s="69">
        <f t="shared" si="1"/>
        <v>-0.35947659617720035</v>
      </c>
      <c r="V13" s="66">
        <f t="shared" si="2"/>
        <v>0.39885185185185185</v>
      </c>
      <c r="W13" s="69">
        <f t="shared" si="3"/>
        <v>0.6552408518518519</v>
      </c>
      <c r="X13" s="36"/>
    </row>
    <row r="14" spans="2:24" ht="12.75">
      <c r="B14" s="35"/>
      <c r="C14" s="68" t="s">
        <v>22</v>
      </c>
      <c r="D14" s="51">
        <v>41200000</v>
      </c>
      <c r="E14" s="51">
        <v>0</v>
      </c>
      <c r="F14" s="51">
        <v>0</v>
      </c>
      <c r="G14" s="51">
        <v>41200000</v>
      </c>
      <c r="H14" s="57">
        <v>41200000</v>
      </c>
      <c r="I14" s="62">
        <v>41200000</v>
      </c>
      <c r="J14" s="57">
        <v>8312000</v>
      </c>
      <c r="K14" s="62">
        <v>12592954</v>
      </c>
      <c r="L14" s="57">
        <v>9015000</v>
      </c>
      <c r="M14" s="62">
        <v>11109437</v>
      </c>
      <c r="N14" s="51">
        <v>6725000</v>
      </c>
      <c r="O14" s="51">
        <v>9068000</v>
      </c>
      <c r="P14" s="51">
        <v>0</v>
      </c>
      <c r="Q14" s="51">
        <v>0</v>
      </c>
      <c r="R14" s="57">
        <v>24052000</v>
      </c>
      <c r="S14" s="62">
        <v>32770391</v>
      </c>
      <c r="T14" s="66">
        <f t="shared" si="0"/>
        <v>-0.2540210759844703</v>
      </c>
      <c r="U14" s="69">
        <f t="shared" si="1"/>
        <v>-0.18375701666970162</v>
      </c>
      <c r="V14" s="66">
        <f t="shared" si="2"/>
        <v>0.5837864077669903</v>
      </c>
      <c r="W14" s="69">
        <f t="shared" si="3"/>
        <v>0.7953978398058252</v>
      </c>
      <c r="X14" s="36"/>
    </row>
    <row r="15" spans="2:24" ht="12.75">
      <c r="B15" s="35"/>
      <c r="C15" s="68" t="s">
        <v>23</v>
      </c>
      <c r="D15" s="51">
        <v>27500000</v>
      </c>
      <c r="E15" s="51">
        <v>0</v>
      </c>
      <c r="F15" s="51">
        <v>0</v>
      </c>
      <c r="G15" s="51">
        <v>27500000</v>
      </c>
      <c r="H15" s="57">
        <v>27500000</v>
      </c>
      <c r="I15" s="62">
        <v>27500000</v>
      </c>
      <c r="J15" s="57">
        <v>3232000</v>
      </c>
      <c r="K15" s="62">
        <v>7143916</v>
      </c>
      <c r="L15" s="57">
        <v>3844000</v>
      </c>
      <c r="M15" s="62">
        <v>6526352</v>
      </c>
      <c r="N15" s="51">
        <v>4758000</v>
      </c>
      <c r="O15" s="51">
        <v>7492122</v>
      </c>
      <c r="P15" s="51">
        <v>0</v>
      </c>
      <c r="Q15" s="51">
        <v>0</v>
      </c>
      <c r="R15" s="57">
        <v>11834000</v>
      </c>
      <c r="S15" s="62">
        <v>21162390</v>
      </c>
      <c r="T15" s="66">
        <f t="shared" si="0"/>
        <v>0.23777315296566076</v>
      </c>
      <c r="U15" s="69">
        <f t="shared" si="1"/>
        <v>0.14798006604608516</v>
      </c>
      <c r="V15" s="66">
        <f t="shared" si="2"/>
        <v>0.4303272727272727</v>
      </c>
      <c r="W15" s="69">
        <f t="shared" si="3"/>
        <v>0.7695414545454545</v>
      </c>
      <c r="X15" s="36"/>
    </row>
    <row r="16" spans="2:24" ht="12.75">
      <c r="B16" s="35"/>
      <c r="C16" s="68" t="s">
        <v>24</v>
      </c>
      <c r="D16" s="51">
        <v>36250000</v>
      </c>
      <c r="E16" s="51">
        <v>0</v>
      </c>
      <c r="F16" s="51">
        <v>0</v>
      </c>
      <c r="G16" s="51">
        <v>36250000</v>
      </c>
      <c r="H16" s="57">
        <v>36250000</v>
      </c>
      <c r="I16" s="62">
        <v>36250000</v>
      </c>
      <c r="J16" s="57">
        <v>7743000</v>
      </c>
      <c r="K16" s="62">
        <v>8975281</v>
      </c>
      <c r="L16" s="57">
        <v>9919000</v>
      </c>
      <c r="M16" s="62">
        <v>11026781</v>
      </c>
      <c r="N16" s="51">
        <v>5895000</v>
      </c>
      <c r="O16" s="51">
        <v>7731853</v>
      </c>
      <c r="P16" s="51">
        <v>0</v>
      </c>
      <c r="Q16" s="51">
        <v>0</v>
      </c>
      <c r="R16" s="57">
        <v>23557000</v>
      </c>
      <c r="S16" s="62">
        <v>27733915</v>
      </c>
      <c r="T16" s="66">
        <f t="shared" si="0"/>
        <v>-0.40568605706220384</v>
      </c>
      <c r="U16" s="69">
        <f t="shared" si="1"/>
        <v>-0.29881141196147815</v>
      </c>
      <c r="V16" s="66">
        <f t="shared" si="2"/>
        <v>0.649848275862069</v>
      </c>
      <c r="W16" s="69">
        <f t="shared" si="3"/>
        <v>0.7650735172413793</v>
      </c>
      <c r="X16" s="36"/>
    </row>
    <row r="17" spans="2:24" ht="12.75">
      <c r="B17" s="35"/>
      <c r="C17" s="68"/>
      <c r="D17" s="51"/>
      <c r="E17" s="51"/>
      <c r="F17" s="51"/>
      <c r="G17" s="51"/>
      <c r="H17" s="57"/>
      <c r="I17" s="62"/>
      <c r="J17" s="57"/>
      <c r="K17" s="62"/>
      <c r="L17" s="58"/>
      <c r="M17" s="63"/>
      <c r="N17" s="58"/>
      <c r="O17" s="63"/>
      <c r="P17" s="58"/>
      <c r="Q17" s="63"/>
      <c r="R17" s="58"/>
      <c r="S17" s="63"/>
      <c r="T17" s="66"/>
      <c r="U17" s="69"/>
      <c r="V17" s="66"/>
      <c r="W17" s="69"/>
      <c r="X17" s="36"/>
    </row>
    <row r="18" spans="2:24" ht="12.75">
      <c r="B18" s="35"/>
      <c r="C18" s="68"/>
      <c r="D18" s="51"/>
      <c r="E18" s="51"/>
      <c r="F18" s="51"/>
      <c r="G18" s="51"/>
      <c r="H18" s="57"/>
      <c r="I18" s="62"/>
      <c r="J18" s="57"/>
      <c r="K18" s="62"/>
      <c r="L18" s="58"/>
      <c r="M18" s="63"/>
      <c r="N18" s="58"/>
      <c r="O18" s="63"/>
      <c r="P18" s="58"/>
      <c r="Q18" s="63"/>
      <c r="R18" s="58"/>
      <c r="S18" s="63"/>
      <c r="T18" s="66"/>
      <c r="U18" s="69"/>
      <c r="V18" s="66" t="str">
        <f>IF(G18=0," ",(L18/G18))</f>
        <v> </v>
      </c>
      <c r="W18" s="69" t="str">
        <f>IF(H18=0," ",(M18/H18))</f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76"/>
      <c r="I19" s="62"/>
      <c r="J19" s="57"/>
      <c r="K19" s="62"/>
      <c r="L19" s="59"/>
      <c r="M19" s="64"/>
      <c r="N19" s="59"/>
      <c r="O19" s="64"/>
      <c r="P19" s="59"/>
      <c r="Q19" s="64"/>
      <c r="R19" s="59"/>
      <c r="S19" s="64"/>
      <c r="T19" s="66"/>
      <c r="U19" s="81"/>
      <c r="V19" s="66" t="str">
        <f>IF(G19=0," ",(L19/G19))</f>
        <v> </v>
      </c>
      <c r="W19" s="69" t="str">
        <f>IF(H19=0," ",(M19/H19))</f>
        <v> </v>
      </c>
      <c r="X19" s="36"/>
    </row>
    <row r="20" spans="2:24" s="31" customFormat="1" ht="12.75">
      <c r="B20" s="46"/>
      <c r="C20" s="41" t="s">
        <v>25</v>
      </c>
      <c r="D20" s="48">
        <f aca="true" t="shared" si="4" ref="D20:J20">SUM(D8:D19)</f>
        <v>364589000</v>
      </c>
      <c r="E20" s="48">
        <f t="shared" si="4"/>
        <v>0</v>
      </c>
      <c r="F20" s="48">
        <f t="shared" si="4"/>
        <v>0</v>
      </c>
      <c r="G20" s="48">
        <f t="shared" si="4"/>
        <v>364589000</v>
      </c>
      <c r="H20" s="48">
        <f t="shared" si="4"/>
        <v>364589000</v>
      </c>
      <c r="I20" s="84">
        <f t="shared" si="4"/>
        <v>364589000</v>
      </c>
      <c r="J20" s="48">
        <f t="shared" si="4"/>
        <v>61043000</v>
      </c>
      <c r="K20" s="84">
        <f>SUM(K8:K19)</f>
        <v>96395297</v>
      </c>
      <c r="L20" s="48">
        <f aca="true" t="shared" si="5" ref="L20:R20">SUM(L8:L19)</f>
        <v>76805000</v>
      </c>
      <c r="M20" s="77">
        <f t="shared" si="5"/>
        <v>92637579</v>
      </c>
      <c r="N20" s="75">
        <f t="shared" si="5"/>
        <v>64223000</v>
      </c>
      <c r="O20" s="75">
        <f t="shared" si="5"/>
        <v>84111537</v>
      </c>
      <c r="P20" s="75">
        <f t="shared" si="5"/>
        <v>0</v>
      </c>
      <c r="Q20" s="75">
        <f t="shared" si="5"/>
        <v>0</v>
      </c>
      <c r="R20" s="75">
        <f t="shared" si="5"/>
        <v>202071000</v>
      </c>
      <c r="S20" s="77">
        <f>SUM(S8:S19)</f>
        <v>273144413</v>
      </c>
      <c r="T20" s="79">
        <f>IF(L20=0,"-",(N20-L20)/L20)</f>
        <v>-0.1638174598007942</v>
      </c>
      <c r="U20" s="78">
        <f>IF(M20=0,"-",(O20-M20)/M20)</f>
        <v>-0.09203653735380973</v>
      </c>
      <c r="V20" s="78">
        <f>IF(G20=0," ",(R20/G20))</f>
        <v>0.5542432711902993</v>
      </c>
      <c r="W20" s="79">
        <f>IF(G20=0," ",(S20/G20))</f>
        <v>0.7491844597615397</v>
      </c>
      <c r="X20" s="47"/>
    </row>
    <row r="21" spans="2:24" ht="13.5" thickBot="1"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74" t="s">
        <v>52</v>
      </c>
      <c r="C23" s="74" t="s">
        <v>53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6" ref="IS23:IT27">T23</f>
        <v>0</v>
      </c>
      <c r="IT23" s="34">
        <f t="shared" si="6"/>
        <v>0</v>
      </c>
    </row>
    <row r="24" spans="1:254" s="11" customFormat="1" ht="12.75">
      <c r="A24" s="32"/>
      <c r="B24" s="74" t="s">
        <v>54</v>
      </c>
      <c r="C24" s="74" t="s">
        <v>55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6"/>
        <v>0</v>
      </c>
      <c r="IT24" s="34">
        <f t="shared" si="6"/>
        <v>0</v>
      </c>
    </row>
    <row r="25" spans="1:254" s="11" customFormat="1" ht="12.75">
      <c r="A25" s="3"/>
      <c r="B25" s="74" t="s">
        <v>56</v>
      </c>
      <c r="C25" s="74" t="s">
        <v>27</v>
      </c>
      <c r="D25" s="3"/>
      <c r="E25" s="33"/>
      <c r="F25" s="3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6"/>
        <v>0</v>
      </c>
      <c r="IT25" s="34">
        <f t="shared" si="6"/>
        <v>0</v>
      </c>
    </row>
    <row r="26" spans="1:254" s="11" customFormat="1" ht="12.75">
      <c r="A26" s="3"/>
      <c r="B26" s="74" t="s">
        <v>57</v>
      </c>
      <c r="C26" s="74" t="s">
        <v>58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6"/>
        <v>0</v>
      </c>
      <c r="IT26" s="34">
        <f t="shared" si="6"/>
        <v>0</v>
      </c>
    </row>
    <row r="27" spans="1:254" s="11" customFormat="1" ht="12.75">
      <c r="A27" s="3"/>
      <c r="B27" s="74" t="s">
        <v>59</v>
      </c>
      <c r="C27" s="74" t="s">
        <v>28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6"/>
        <v>0</v>
      </c>
      <c r="IT27" s="34">
        <f t="shared" si="6"/>
        <v>0</v>
      </c>
    </row>
    <row r="28" spans="2:3" ht="12.75">
      <c r="B28" s="74"/>
      <c r="C28" s="74" t="s">
        <v>72</v>
      </c>
    </row>
    <row r="29" spans="2:6" ht="12.75">
      <c r="B29" s="74" t="s">
        <v>63</v>
      </c>
      <c r="C29" s="74"/>
      <c r="D29" s="74"/>
      <c r="E29" s="74"/>
      <c r="F29" s="74"/>
    </row>
    <row r="30" spans="2:6" ht="12.75">
      <c r="B30" s="74" t="s">
        <v>61</v>
      </c>
      <c r="C30" s="74"/>
      <c r="D30" s="74"/>
      <c r="E30" s="74"/>
      <c r="F30" s="74"/>
    </row>
  </sheetData>
  <sheetProtection password="F954" sheet="1" objects="1" scenarios="1"/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M4">
      <selection activeCell="S20" sqref="S20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5" width="13.140625" style="0" customWidth="1"/>
    <col min="16" max="17" width="13.140625" style="0" hidden="1" customWidth="1"/>
    <col min="18" max="21" width="13.140625" style="0" customWidth="1"/>
    <col min="22" max="22" width="16.28125" style="0" customWidth="1"/>
    <col min="23" max="23" width="12.57421875" style="0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74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30</v>
      </c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47</v>
      </c>
      <c r="D3" s="8"/>
      <c r="E3" s="8"/>
      <c r="F3" s="8"/>
      <c r="G3" s="8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75</v>
      </c>
      <c r="U3" s="14"/>
      <c r="V3" s="67" t="s">
        <v>76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6</v>
      </c>
      <c r="D4" s="18" t="s">
        <v>48</v>
      </c>
      <c r="E4" s="18" t="s">
        <v>7</v>
      </c>
      <c r="F4" s="18" t="s">
        <v>8</v>
      </c>
      <c r="G4" s="18" t="s">
        <v>49</v>
      </c>
      <c r="H4" s="19" t="s">
        <v>9</v>
      </c>
      <c r="I4" s="60" t="s">
        <v>10</v>
      </c>
      <c r="J4" s="19" t="s">
        <v>50</v>
      </c>
      <c r="K4" s="60" t="s">
        <v>51</v>
      </c>
      <c r="L4" s="19" t="s">
        <v>65</v>
      </c>
      <c r="M4" s="60" t="s">
        <v>66</v>
      </c>
      <c r="N4" s="19" t="s">
        <v>67</v>
      </c>
      <c r="O4" s="60" t="s">
        <v>68</v>
      </c>
      <c r="P4" s="19" t="s">
        <v>69</v>
      </c>
      <c r="Q4" s="60" t="s">
        <v>70</v>
      </c>
      <c r="R4" s="19" t="s">
        <v>11</v>
      </c>
      <c r="S4" s="60" t="s">
        <v>12</v>
      </c>
      <c r="T4" s="20" t="s">
        <v>77</v>
      </c>
      <c r="U4" s="54" t="s">
        <v>78</v>
      </c>
      <c r="V4" s="20" t="s">
        <v>13</v>
      </c>
      <c r="W4" s="54" t="s">
        <v>14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15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30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49"/>
      <c r="H7" s="71"/>
      <c r="I7" s="70"/>
      <c r="J7" s="71"/>
      <c r="K7" s="70"/>
      <c r="L7" s="52"/>
      <c r="M7" s="53"/>
      <c r="N7" s="52"/>
      <c r="O7" s="53"/>
      <c r="P7" s="52"/>
      <c r="Q7" s="53"/>
      <c r="R7" s="52"/>
      <c r="S7" s="53"/>
      <c r="T7" s="52"/>
      <c r="U7" s="53"/>
      <c r="V7" s="52"/>
      <c r="W7" s="53"/>
      <c r="X7" s="36"/>
    </row>
    <row r="8" spans="2:24" ht="12.75">
      <c r="B8" s="35"/>
      <c r="C8" s="68" t="s">
        <v>16</v>
      </c>
      <c r="D8" s="51">
        <v>169201000</v>
      </c>
      <c r="E8" s="51">
        <v>0</v>
      </c>
      <c r="F8" s="51">
        <v>0</v>
      </c>
      <c r="G8" s="51">
        <v>169201000</v>
      </c>
      <c r="H8" s="57">
        <v>183249000</v>
      </c>
      <c r="I8" s="62">
        <v>154921000</v>
      </c>
      <c r="J8" s="57">
        <v>11496000</v>
      </c>
      <c r="K8" s="62">
        <v>15917447</v>
      </c>
      <c r="L8" s="57">
        <v>26350000</v>
      </c>
      <c r="M8" s="62">
        <v>35720873</v>
      </c>
      <c r="N8" s="51">
        <v>57067000</v>
      </c>
      <c r="O8" s="51">
        <v>22656230</v>
      </c>
      <c r="P8" s="51">
        <v>0</v>
      </c>
      <c r="Q8" s="51">
        <v>0</v>
      </c>
      <c r="R8" s="57">
        <v>94913000</v>
      </c>
      <c r="S8" s="62">
        <v>74294550</v>
      </c>
      <c r="T8" s="66">
        <f>IF(L8=0,"-",(N8-L8)/L8)</f>
        <v>1.16573055028463</v>
      </c>
      <c r="U8" s="69">
        <f>IF(M8=0,"-",(O8-M8)/M8)</f>
        <v>-0.36574254498203335</v>
      </c>
      <c r="V8" s="66">
        <f>IF(G8=0," ",(R8/G8))</f>
        <v>0.5609482213462096</v>
      </c>
      <c r="W8" s="69">
        <f>IF(G8=0," ",(S8/G8))</f>
        <v>0.4390904900089243</v>
      </c>
      <c r="X8" s="36"/>
    </row>
    <row r="9" spans="2:24" ht="12.75">
      <c r="B9" s="35"/>
      <c r="C9" s="68" t="s">
        <v>17</v>
      </c>
      <c r="D9" s="51">
        <v>15000000</v>
      </c>
      <c r="E9" s="51">
        <v>0</v>
      </c>
      <c r="F9" s="51">
        <v>0</v>
      </c>
      <c r="G9" s="51">
        <v>15000000</v>
      </c>
      <c r="H9" s="57">
        <v>1600000</v>
      </c>
      <c r="I9" s="62">
        <v>0</v>
      </c>
      <c r="J9" s="57">
        <v>0</v>
      </c>
      <c r="K9" s="62">
        <v>50000</v>
      </c>
      <c r="L9" s="57">
        <v>0</v>
      </c>
      <c r="M9" s="62">
        <v>151954</v>
      </c>
      <c r="N9" s="51">
        <v>241000</v>
      </c>
      <c r="O9" s="51">
        <v>191040</v>
      </c>
      <c r="P9" s="51">
        <v>0</v>
      </c>
      <c r="Q9" s="51">
        <v>0</v>
      </c>
      <c r="R9" s="57">
        <v>241000</v>
      </c>
      <c r="S9" s="62">
        <v>392994</v>
      </c>
      <c r="T9" s="66" t="str">
        <f aca="true" t="shared" si="0" ref="T9:T16">IF(L9=0,"-",(N9-L9)/L9)</f>
        <v>-</v>
      </c>
      <c r="U9" s="69">
        <f aca="true" t="shared" si="1" ref="U9:U16">IF(M9=0,"-",(O9-M9)/M9)</f>
        <v>0.2572225805177883</v>
      </c>
      <c r="V9" s="66">
        <f aca="true" t="shared" si="2" ref="V9:V16">IF(G9=0," ",(R9/G9))</f>
        <v>0.016066666666666667</v>
      </c>
      <c r="W9" s="69">
        <f aca="true" t="shared" si="3" ref="W9:W16">IF(G9=0," ",(S9/G9))</f>
        <v>0.0261996</v>
      </c>
      <c r="X9" s="36"/>
    </row>
    <row r="10" spans="2:24" ht="12.75">
      <c r="B10" s="35"/>
      <c r="C10" s="68" t="s">
        <v>18</v>
      </c>
      <c r="D10" s="51">
        <v>276257000</v>
      </c>
      <c r="E10" s="51">
        <v>0</v>
      </c>
      <c r="F10" s="51">
        <v>0</v>
      </c>
      <c r="G10" s="51">
        <v>276257000</v>
      </c>
      <c r="H10" s="57">
        <v>256529000</v>
      </c>
      <c r="I10" s="62">
        <v>166001000</v>
      </c>
      <c r="J10" s="57">
        <v>22701000</v>
      </c>
      <c r="K10" s="62">
        <v>9363557</v>
      </c>
      <c r="L10" s="57">
        <v>23655000</v>
      </c>
      <c r="M10" s="62">
        <v>41390853</v>
      </c>
      <c r="N10" s="51">
        <v>58931000</v>
      </c>
      <c r="O10" s="51">
        <v>17818143</v>
      </c>
      <c r="P10" s="51">
        <v>0</v>
      </c>
      <c r="Q10" s="51">
        <v>0</v>
      </c>
      <c r="R10" s="57">
        <v>105287000</v>
      </c>
      <c r="S10" s="62">
        <v>68572553</v>
      </c>
      <c r="T10" s="66">
        <f t="shared" si="0"/>
        <v>1.491270344536039</v>
      </c>
      <c r="U10" s="69">
        <f t="shared" si="1"/>
        <v>-0.5695149602256324</v>
      </c>
      <c r="V10" s="66">
        <f t="shared" si="2"/>
        <v>0.38111975443156193</v>
      </c>
      <c r="W10" s="69">
        <f t="shared" si="3"/>
        <v>0.2482201464578273</v>
      </c>
      <c r="X10" s="36"/>
    </row>
    <row r="11" spans="2:24" ht="12.75">
      <c r="B11" s="35"/>
      <c r="C11" s="68" t="s">
        <v>19</v>
      </c>
      <c r="D11" s="51">
        <v>237155000</v>
      </c>
      <c r="E11" s="51">
        <v>0</v>
      </c>
      <c r="F11" s="51">
        <v>0</v>
      </c>
      <c r="G11" s="51">
        <v>237155000</v>
      </c>
      <c r="H11" s="57">
        <v>233470000</v>
      </c>
      <c r="I11" s="62">
        <v>193228000</v>
      </c>
      <c r="J11" s="57">
        <v>85490000</v>
      </c>
      <c r="K11" s="62">
        <v>20682556</v>
      </c>
      <c r="L11" s="57">
        <v>22347000</v>
      </c>
      <c r="M11" s="62">
        <v>27792912</v>
      </c>
      <c r="N11" s="51">
        <v>38691000</v>
      </c>
      <c r="O11" s="51">
        <v>22153362</v>
      </c>
      <c r="P11" s="51">
        <v>0</v>
      </c>
      <c r="Q11" s="51">
        <v>0</v>
      </c>
      <c r="R11" s="57">
        <v>146528000</v>
      </c>
      <c r="S11" s="62">
        <v>70628830</v>
      </c>
      <c r="T11" s="66">
        <f t="shared" si="0"/>
        <v>0.7313733387031817</v>
      </c>
      <c r="U11" s="69">
        <f t="shared" si="1"/>
        <v>-0.20291324637015365</v>
      </c>
      <c r="V11" s="66">
        <f t="shared" si="2"/>
        <v>0.617857519343889</v>
      </c>
      <c r="W11" s="69">
        <f t="shared" si="3"/>
        <v>0.29781716598848856</v>
      </c>
      <c r="X11" s="36"/>
    </row>
    <row r="12" spans="2:24" ht="12.75">
      <c r="B12" s="35"/>
      <c r="C12" s="68" t="s">
        <v>20</v>
      </c>
      <c r="D12" s="51">
        <v>75000000</v>
      </c>
      <c r="E12" s="51">
        <v>0</v>
      </c>
      <c r="F12" s="51">
        <v>0</v>
      </c>
      <c r="G12" s="51">
        <v>75000000</v>
      </c>
      <c r="H12" s="57">
        <v>112000000</v>
      </c>
      <c r="I12" s="62">
        <v>49248000</v>
      </c>
      <c r="J12" s="57">
        <v>0</v>
      </c>
      <c r="K12" s="62">
        <v>2025202</v>
      </c>
      <c r="L12" s="57">
        <v>10020000</v>
      </c>
      <c r="M12" s="62">
        <v>9157366</v>
      </c>
      <c r="N12" s="51">
        <v>12464000</v>
      </c>
      <c r="O12" s="51">
        <v>7484038</v>
      </c>
      <c r="P12" s="51">
        <v>0</v>
      </c>
      <c r="Q12" s="51">
        <v>0</v>
      </c>
      <c r="R12" s="57">
        <v>22484000</v>
      </c>
      <c r="S12" s="62">
        <v>18666606</v>
      </c>
      <c r="T12" s="66">
        <f t="shared" si="0"/>
        <v>0.2439121756487026</v>
      </c>
      <c r="U12" s="69">
        <f t="shared" si="1"/>
        <v>-0.1827302741858303</v>
      </c>
      <c r="V12" s="66">
        <f t="shared" si="2"/>
        <v>0.29978666666666665</v>
      </c>
      <c r="W12" s="69">
        <f t="shared" si="3"/>
        <v>0.24888808</v>
      </c>
      <c r="X12" s="36"/>
    </row>
    <row r="13" spans="2:24" ht="12.75">
      <c r="B13" s="35"/>
      <c r="C13" s="68" t="s">
        <v>21</v>
      </c>
      <c r="D13" s="51">
        <v>30861000</v>
      </c>
      <c r="E13" s="51">
        <v>0</v>
      </c>
      <c r="F13" s="51">
        <v>0</v>
      </c>
      <c r="G13" s="51">
        <v>30861000</v>
      </c>
      <c r="H13" s="57">
        <v>27934000</v>
      </c>
      <c r="I13" s="62">
        <v>22178000</v>
      </c>
      <c r="J13" s="57">
        <v>455000</v>
      </c>
      <c r="K13" s="62">
        <v>1353933</v>
      </c>
      <c r="L13" s="57">
        <v>6205000</v>
      </c>
      <c r="M13" s="62">
        <v>1913826</v>
      </c>
      <c r="N13" s="51">
        <v>3695000</v>
      </c>
      <c r="O13" s="51">
        <v>1807365</v>
      </c>
      <c r="P13" s="51">
        <v>0</v>
      </c>
      <c r="Q13" s="51">
        <v>0</v>
      </c>
      <c r="R13" s="57">
        <v>10355000</v>
      </c>
      <c r="S13" s="62">
        <v>5075124</v>
      </c>
      <c r="T13" s="66">
        <f t="shared" si="0"/>
        <v>-0.40451248992747785</v>
      </c>
      <c r="U13" s="69">
        <f t="shared" si="1"/>
        <v>-0.05562731408184443</v>
      </c>
      <c r="V13" s="66">
        <f t="shared" si="2"/>
        <v>0.33553676160850265</v>
      </c>
      <c r="W13" s="69">
        <f t="shared" si="3"/>
        <v>0.16445105472926996</v>
      </c>
      <c r="X13" s="36"/>
    </row>
    <row r="14" spans="2:24" ht="12.75">
      <c r="B14" s="35"/>
      <c r="C14" s="68" t="s">
        <v>22</v>
      </c>
      <c r="D14" s="51">
        <v>27300000</v>
      </c>
      <c r="E14" s="51">
        <v>0</v>
      </c>
      <c r="F14" s="51">
        <v>0</v>
      </c>
      <c r="G14" s="51">
        <v>27300000</v>
      </c>
      <c r="H14" s="57">
        <v>10800000</v>
      </c>
      <c r="I14" s="62">
        <v>9000000</v>
      </c>
      <c r="J14" s="57">
        <v>0</v>
      </c>
      <c r="K14" s="62">
        <v>0</v>
      </c>
      <c r="L14" s="57">
        <v>0</v>
      </c>
      <c r="M14" s="62">
        <v>100000</v>
      </c>
      <c r="N14" s="51">
        <v>0</v>
      </c>
      <c r="O14" s="51">
        <v>0</v>
      </c>
      <c r="P14" s="51">
        <v>0</v>
      </c>
      <c r="Q14" s="51">
        <v>0</v>
      </c>
      <c r="R14" s="57">
        <v>0</v>
      </c>
      <c r="S14" s="62">
        <v>100000</v>
      </c>
      <c r="T14" s="66" t="str">
        <f t="shared" si="0"/>
        <v>-</v>
      </c>
      <c r="U14" s="69">
        <f t="shared" si="1"/>
        <v>-1</v>
      </c>
      <c r="V14" s="66">
        <f t="shared" si="2"/>
        <v>0</v>
      </c>
      <c r="W14" s="69">
        <f t="shared" si="3"/>
        <v>0.003663003663003663</v>
      </c>
      <c r="X14" s="36"/>
    </row>
    <row r="15" spans="2:24" ht="12.75">
      <c r="B15" s="35"/>
      <c r="C15" s="68" t="s">
        <v>23</v>
      </c>
      <c r="D15" s="51">
        <v>50726000</v>
      </c>
      <c r="E15" s="51">
        <v>0</v>
      </c>
      <c r="F15" s="51">
        <v>0</v>
      </c>
      <c r="G15" s="51">
        <v>50726000</v>
      </c>
      <c r="H15" s="57">
        <v>56718000</v>
      </c>
      <c r="I15" s="62">
        <v>38913000</v>
      </c>
      <c r="J15" s="57">
        <v>234000</v>
      </c>
      <c r="K15" s="62">
        <v>1365096</v>
      </c>
      <c r="L15" s="57">
        <v>2553000</v>
      </c>
      <c r="M15" s="62">
        <v>2014477</v>
      </c>
      <c r="N15" s="51">
        <v>7689000</v>
      </c>
      <c r="O15" s="51">
        <v>2615343</v>
      </c>
      <c r="P15" s="51">
        <v>0</v>
      </c>
      <c r="Q15" s="51">
        <v>0</v>
      </c>
      <c r="R15" s="57">
        <v>10476000</v>
      </c>
      <c r="S15" s="62">
        <v>5994916</v>
      </c>
      <c r="T15" s="66">
        <f t="shared" si="0"/>
        <v>2.011750881316099</v>
      </c>
      <c r="U15" s="69">
        <f t="shared" si="1"/>
        <v>0.298273944055951</v>
      </c>
      <c r="V15" s="66">
        <f t="shared" si="2"/>
        <v>0.2065213105705161</v>
      </c>
      <c r="W15" s="69">
        <f t="shared" si="3"/>
        <v>0.11818231281788431</v>
      </c>
      <c r="X15" s="36"/>
    </row>
    <row r="16" spans="2:24" ht="12.75">
      <c r="B16" s="35"/>
      <c r="C16" s="68" t="s">
        <v>24</v>
      </c>
      <c r="D16" s="51">
        <v>148500000</v>
      </c>
      <c r="E16" s="51">
        <v>0</v>
      </c>
      <c r="F16" s="51">
        <v>0</v>
      </c>
      <c r="G16" s="51">
        <v>148500000</v>
      </c>
      <c r="H16" s="57">
        <v>147700000</v>
      </c>
      <c r="I16" s="62">
        <v>116036000</v>
      </c>
      <c r="J16" s="57">
        <v>2924000</v>
      </c>
      <c r="K16" s="62">
        <v>10490787</v>
      </c>
      <c r="L16" s="57">
        <v>25769000</v>
      </c>
      <c r="M16" s="62">
        <v>17606809</v>
      </c>
      <c r="N16" s="51">
        <v>19237000</v>
      </c>
      <c r="O16" s="51">
        <v>8813096</v>
      </c>
      <c r="P16" s="51">
        <v>0</v>
      </c>
      <c r="Q16" s="51">
        <v>0</v>
      </c>
      <c r="R16" s="57">
        <v>47930000</v>
      </c>
      <c r="S16" s="62">
        <v>36910692</v>
      </c>
      <c r="T16" s="66">
        <f t="shared" si="0"/>
        <v>-0.25348286701074935</v>
      </c>
      <c r="U16" s="69">
        <f t="shared" si="1"/>
        <v>-0.49944955954256104</v>
      </c>
      <c r="V16" s="66">
        <f t="shared" si="2"/>
        <v>0.32276094276094275</v>
      </c>
      <c r="W16" s="69">
        <f t="shared" si="3"/>
        <v>0.2485568484848485</v>
      </c>
      <c r="X16" s="36"/>
    </row>
    <row r="17" spans="2:24" ht="12.75">
      <c r="B17" s="35"/>
      <c r="C17" s="68"/>
      <c r="D17" s="51"/>
      <c r="E17" s="51"/>
      <c r="F17" s="51"/>
      <c r="G17" s="51"/>
      <c r="H17" s="57"/>
      <c r="I17" s="62"/>
      <c r="J17" s="57"/>
      <c r="K17" s="62"/>
      <c r="L17" s="58"/>
      <c r="M17" s="63"/>
      <c r="N17" s="58"/>
      <c r="O17" s="63"/>
      <c r="P17" s="58"/>
      <c r="Q17" s="63"/>
      <c r="R17" s="58"/>
      <c r="S17" s="63"/>
      <c r="T17" s="66"/>
      <c r="U17" s="69"/>
      <c r="V17" s="66"/>
      <c r="W17" s="69"/>
      <c r="X17" s="36"/>
    </row>
    <row r="18" spans="2:24" ht="12.75">
      <c r="B18" s="35"/>
      <c r="C18" s="68"/>
      <c r="D18" s="51"/>
      <c r="E18" s="51"/>
      <c r="F18" s="51"/>
      <c r="G18" s="51"/>
      <c r="H18" s="57"/>
      <c r="I18" s="62"/>
      <c r="J18" s="57"/>
      <c r="K18" s="62"/>
      <c r="L18" s="58"/>
      <c r="M18" s="63"/>
      <c r="N18" s="58"/>
      <c r="O18" s="63"/>
      <c r="P18" s="58"/>
      <c r="Q18" s="63"/>
      <c r="R18" s="58"/>
      <c r="S18" s="63"/>
      <c r="T18" s="66"/>
      <c r="U18" s="69"/>
      <c r="V18" s="66" t="str">
        <f>IF(G18=0," ",(L18/G18))</f>
        <v> </v>
      </c>
      <c r="W18" s="69" t="str">
        <f>IF(H18=0," ",(M18/H18))</f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76"/>
      <c r="I19" s="62"/>
      <c r="J19" s="57"/>
      <c r="K19" s="62"/>
      <c r="L19" s="59"/>
      <c r="M19" s="64"/>
      <c r="N19" s="59"/>
      <c r="O19" s="64"/>
      <c r="P19" s="59"/>
      <c r="Q19" s="64"/>
      <c r="R19" s="59"/>
      <c r="S19" s="64"/>
      <c r="T19" s="66"/>
      <c r="U19" s="81"/>
      <c r="V19" s="66" t="str">
        <f>IF(G19=0," ",(L19/G19))</f>
        <v> </v>
      </c>
      <c r="W19" s="69" t="str">
        <f>IF(H19=0," ",(M19/H19))</f>
        <v> </v>
      </c>
      <c r="X19" s="36"/>
    </row>
    <row r="20" spans="2:24" s="31" customFormat="1" ht="12.75">
      <c r="B20" s="46"/>
      <c r="C20" s="41" t="s">
        <v>25</v>
      </c>
      <c r="D20" s="48">
        <f>SUM(D8:D19)</f>
        <v>1030000000</v>
      </c>
      <c r="E20" s="48">
        <f aca="true" t="shared" si="4" ref="E20:J20">SUM(E8:E19)</f>
        <v>0</v>
      </c>
      <c r="F20" s="48">
        <f t="shared" si="4"/>
        <v>0</v>
      </c>
      <c r="G20" s="48">
        <f t="shared" si="4"/>
        <v>1030000000</v>
      </c>
      <c r="H20" s="48">
        <f t="shared" si="4"/>
        <v>1030000000</v>
      </c>
      <c r="I20" s="84">
        <f t="shared" si="4"/>
        <v>749525000</v>
      </c>
      <c r="J20" s="48">
        <f t="shared" si="4"/>
        <v>123300000</v>
      </c>
      <c r="K20" s="84">
        <f>SUM(K8:K19)</f>
        <v>61248578</v>
      </c>
      <c r="L20" s="48">
        <f aca="true" t="shared" si="5" ref="L20:R20">SUM(L8:L19)</f>
        <v>116899000</v>
      </c>
      <c r="M20" s="77">
        <f t="shared" si="5"/>
        <v>135849070</v>
      </c>
      <c r="N20" s="75">
        <f t="shared" si="5"/>
        <v>198015000</v>
      </c>
      <c r="O20" s="75">
        <f t="shared" si="5"/>
        <v>83538617</v>
      </c>
      <c r="P20" s="75">
        <f t="shared" si="5"/>
        <v>0</v>
      </c>
      <c r="Q20" s="75">
        <f t="shared" si="5"/>
        <v>0</v>
      </c>
      <c r="R20" s="75">
        <f t="shared" si="5"/>
        <v>438214000</v>
      </c>
      <c r="S20" s="77">
        <f>SUM(S8:S19)</f>
        <v>280636265</v>
      </c>
      <c r="T20" s="79">
        <f>IF(L20=0,"-",(N20-L20)/L20)</f>
        <v>0.6938981513956493</v>
      </c>
      <c r="U20" s="79">
        <f>IF(M20=0,"-",(O20-M20)/M20)</f>
        <v>-0.3850630188340634</v>
      </c>
      <c r="V20" s="78">
        <f>IF(G20=0," ",(R20/G20))</f>
        <v>0.4254504854368932</v>
      </c>
      <c r="W20" s="79">
        <f>IF(G20=0," ",(S20/G20))</f>
        <v>0.2724623932038835</v>
      </c>
      <c r="X20" s="47"/>
    </row>
    <row r="21" spans="2:24" ht="13.5" thickBot="1"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74" t="s">
        <v>52</v>
      </c>
      <c r="C23" s="74" t="s">
        <v>53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6" ref="IS23:IT27">T23</f>
        <v>0</v>
      </c>
      <c r="IT23" s="34">
        <f t="shared" si="6"/>
        <v>0</v>
      </c>
    </row>
    <row r="24" spans="1:254" s="11" customFormat="1" ht="12.75">
      <c r="A24" s="32"/>
      <c r="B24" s="74" t="s">
        <v>54</v>
      </c>
      <c r="C24" s="74" t="s">
        <v>55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6"/>
        <v>0</v>
      </c>
      <c r="IT24" s="34">
        <f t="shared" si="6"/>
        <v>0</v>
      </c>
    </row>
    <row r="25" spans="1:254" s="11" customFormat="1" ht="12.75">
      <c r="A25" s="3"/>
      <c r="B25" s="74" t="s">
        <v>56</v>
      </c>
      <c r="C25" s="74" t="s">
        <v>27</v>
      </c>
      <c r="D25" s="3"/>
      <c r="E25" s="33"/>
      <c r="F25" s="3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6"/>
        <v>0</v>
      </c>
      <c r="IT25" s="34">
        <f t="shared" si="6"/>
        <v>0</v>
      </c>
    </row>
    <row r="26" spans="1:254" s="11" customFormat="1" ht="12.75">
      <c r="A26" s="3"/>
      <c r="B26" s="74" t="s">
        <v>57</v>
      </c>
      <c r="C26" s="74" t="s">
        <v>58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6"/>
        <v>0</v>
      </c>
      <c r="IT26" s="34">
        <f t="shared" si="6"/>
        <v>0</v>
      </c>
    </row>
    <row r="27" spans="1:254" s="11" customFormat="1" ht="12.75">
      <c r="A27" s="3"/>
      <c r="B27" s="74" t="s">
        <v>59</v>
      </c>
      <c r="C27" s="74" t="s">
        <v>28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6"/>
        <v>0</v>
      </c>
      <c r="IT27" s="34">
        <f t="shared" si="6"/>
        <v>0</v>
      </c>
    </row>
    <row r="28" spans="2:3" ht="12.75">
      <c r="B28" s="74"/>
      <c r="C28" s="74" t="s">
        <v>72</v>
      </c>
    </row>
    <row r="29" spans="2:6" ht="12.75">
      <c r="B29" s="74" t="s">
        <v>63</v>
      </c>
      <c r="C29" s="74"/>
      <c r="D29" s="74"/>
      <c r="E29" s="74"/>
      <c r="F29" s="74"/>
    </row>
    <row r="30" spans="2:6" ht="12.75">
      <c r="B30" s="74" t="s">
        <v>61</v>
      </c>
      <c r="C30" s="74"/>
      <c r="D30" s="74"/>
      <c r="E30" s="74"/>
      <c r="F30" s="74"/>
    </row>
  </sheetData>
  <sheetProtection password="F954" sheet="1" objects="1" scenarios="1"/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D7">
      <selection activeCell="O7" sqref="O7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5" width="13.140625" style="0" customWidth="1"/>
    <col min="16" max="17" width="13.140625" style="0" hidden="1" customWidth="1"/>
    <col min="18" max="21" width="13.140625" style="0" customWidth="1"/>
    <col min="22" max="22" width="16.28125" style="0" customWidth="1"/>
    <col min="23" max="23" width="12.57421875" style="0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74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73</v>
      </c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47</v>
      </c>
      <c r="D3" s="8"/>
      <c r="E3" s="8"/>
      <c r="F3" s="8"/>
      <c r="G3" s="8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75</v>
      </c>
      <c r="U3" s="14"/>
      <c r="V3" s="67" t="s">
        <v>76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6</v>
      </c>
      <c r="D4" s="18" t="s">
        <v>48</v>
      </c>
      <c r="E4" s="18" t="s">
        <v>7</v>
      </c>
      <c r="F4" s="18" t="s">
        <v>8</v>
      </c>
      <c r="G4" s="18" t="s">
        <v>49</v>
      </c>
      <c r="H4" s="19" t="s">
        <v>9</v>
      </c>
      <c r="I4" s="60" t="s">
        <v>10</v>
      </c>
      <c r="J4" s="19" t="s">
        <v>50</v>
      </c>
      <c r="K4" s="60" t="s">
        <v>51</v>
      </c>
      <c r="L4" s="19" t="s">
        <v>65</v>
      </c>
      <c r="M4" s="60" t="s">
        <v>66</v>
      </c>
      <c r="N4" s="19" t="s">
        <v>67</v>
      </c>
      <c r="O4" s="60" t="s">
        <v>68</v>
      </c>
      <c r="P4" s="19" t="s">
        <v>69</v>
      </c>
      <c r="Q4" s="60" t="s">
        <v>70</v>
      </c>
      <c r="R4" s="19" t="s">
        <v>11</v>
      </c>
      <c r="S4" s="60" t="s">
        <v>12</v>
      </c>
      <c r="T4" s="20" t="s">
        <v>77</v>
      </c>
      <c r="U4" s="54" t="s">
        <v>78</v>
      </c>
      <c r="V4" s="20" t="s">
        <v>13</v>
      </c>
      <c r="W4" s="54" t="s">
        <v>14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15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30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49"/>
      <c r="H7" s="71"/>
      <c r="I7" s="70"/>
      <c r="J7" s="71"/>
      <c r="K7" s="70"/>
      <c r="L7" s="52"/>
      <c r="M7" s="53"/>
      <c r="N7" s="52"/>
      <c r="O7" s="53"/>
      <c r="P7" s="52"/>
      <c r="Q7" s="53"/>
      <c r="R7" s="52"/>
      <c r="S7" s="53"/>
      <c r="T7" s="52"/>
      <c r="U7" s="53"/>
      <c r="V7" s="66"/>
      <c r="W7" s="69"/>
      <c r="X7" s="36"/>
    </row>
    <row r="8" spans="2:24" ht="12.75">
      <c r="B8" s="35"/>
      <c r="C8" s="68" t="s">
        <v>16</v>
      </c>
      <c r="D8" s="51">
        <v>19332000</v>
      </c>
      <c r="E8" s="51">
        <v>0</v>
      </c>
      <c r="F8" s="51">
        <v>0</v>
      </c>
      <c r="G8" s="51">
        <v>19332000</v>
      </c>
      <c r="H8" s="57">
        <v>19332000</v>
      </c>
      <c r="I8" s="62">
        <v>4763000</v>
      </c>
      <c r="J8" s="57">
        <v>0</v>
      </c>
      <c r="K8" s="62">
        <v>0</v>
      </c>
      <c r="L8" s="57">
        <v>0</v>
      </c>
      <c r="M8" s="62">
        <v>0</v>
      </c>
      <c r="N8" s="51">
        <v>0</v>
      </c>
      <c r="O8" s="51">
        <v>0</v>
      </c>
      <c r="P8" s="51">
        <v>0</v>
      </c>
      <c r="Q8" s="51">
        <v>0</v>
      </c>
      <c r="R8" s="57">
        <v>0</v>
      </c>
      <c r="S8" s="62">
        <v>0</v>
      </c>
      <c r="T8" s="66" t="str">
        <f>IF(L8=0,"-",(N8-L8)/L8)</f>
        <v>-</v>
      </c>
      <c r="U8" s="69" t="str">
        <f>IF(M8=0,"-",(O8-M8)/M8)</f>
        <v>-</v>
      </c>
      <c r="V8" s="66">
        <f>IF(G8=0," ",(R8/G8))</f>
        <v>0</v>
      </c>
      <c r="W8" s="69">
        <f>IF(G8=0," ",(S8/G8))</f>
        <v>0</v>
      </c>
      <c r="X8" s="36"/>
    </row>
    <row r="9" spans="2:24" ht="12.75">
      <c r="B9" s="35"/>
      <c r="C9" s="68" t="s">
        <v>17</v>
      </c>
      <c r="D9" s="51">
        <v>4000000</v>
      </c>
      <c r="E9" s="51">
        <v>0</v>
      </c>
      <c r="F9" s="51">
        <v>0</v>
      </c>
      <c r="G9" s="51">
        <v>4000000</v>
      </c>
      <c r="H9" s="57">
        <v>4000000</v>
      </c>
      <c r="I9" s="62">
        <v>136000</v>
      </c>
      <c r="J9" s="57">
        <v>0</v>
      </c>
      <c r="K9" s="62">
        <v>0</v>
      </c>
      <c r="L9" s="57"/>
      <c r="M9" s="62"/>
      <c r="N9" s="51"/>
      <c r="O9" s="51"/>
      <c r="P9" s="51"/>
      <c r="Q9" s="51"/>
      <c r="R9" s="57">
        <v>0</v>
      </c>
      <c r="S9" s="62">
        <v>0</v>
      </c>
      <c r="T9" s="66" t="str">
        <f aca="true" t="shared" si="0" ref="T9:T16">IF(L9=0,"-",(N9-L9)/L9)</f>
        <v>-</v>
      </c>
      <c r="U9" s="69" t="str">
        <f aca="true" t="shared" si="1" ref="U9:U16">IF(M9=0,"-",(O9-M9)/M9)</f>
        <v>-</v>
      </c>
      <c r="V9" s="66">
        <f aca="true" t="shared" si="2" ref="V9:V16">IF(G9=0," ",(R9/G9))</f>
        <v>0</v>
      </c>
      <c r="W9" s="69">
        <f aca="true" t="shared" si="3" ref="W9:W16">IF(G9=0," ",(S9/G9))</f>
        <v>0</v>
      </c>
      <c r="X9" s="36"/>
    </row>
    <row r="10" spans="2:24" ht="12.75">
      <c r="B10" s="35"/>
      <c r="C10" s="68" t="s">
        <v>18</v>
      </c>
      <c r="D10" s="51">
        <v>30878000</v>
      </c>
      <c r="E10" s="51">
        <v>0</v>
      </c>
      <c r="F10" s="51">
        <v>0</v>
      </c>
      <c r="G10" s="51">
        <v>30878000</v>
      </c>
      <c r="H10" s="57">
        <v>30878000</v>
      </c>
      <c r="I10" s="62">
        <v>8155000</v>
      </c>
      <c r="J10" s="57">
        <v>0</v>
      </c>
      <c r="K10" s="62">
        <v>0</v>
      </c>
      <c r="L10" s="57">
        <v>0</v>
      </c>
      <c r="M10" s="62">
        <v>0</v>
      </c>
      <c r="N10" s="57">
        <v>0</v>
      </c>
      <c r="O10" s="62">
        <v>0</v>
      </c>
      <c r="P10" s="57">
        <v>0</v>
      </c>
      <c r="Q10" s="62">
        <v>0</v>
      </c>
      <c r="R10" s="57">
        <v>0</v>
      </c>
      <c r="S10" s="62">
        <v>0</v>
      </c>
      <c r="T10" s="66" t="str">
        <f t="shared" si="0"/>
        <v>-</v>
      </c>
      <c r="U10" s="69" t="str">
        <f t="shared" si="1"/>
        <v>-</v>
      </c>
      <c r="V10" s="66">
        <f t="shared" si="2"/>
        <v>0</v>
      </c>
      <c r="W10" s="69">
        <f t="shared" si="3"/>
        <v>0</v>
      </c>
      <c r="X10" s="36"/>
    </row>
    <row r="11" spans="2:24" ht="12.75">
      <c r="B11" s="35"/>
      <c r="C11" s="68" t="s">
        <v>19</v>
      </c>
      <c r="D11" s="51">
        <v>21500000</v>
      </c>
      <c r="E11" s="51">
        <v>0</v>
      </c>
      <c r="F11" s="51">
        <v>0</v>
      </c>
      <c r="G11" s="51">
        <v>21500000</v>
      </c>
      <c r="H11" s="57">
        <v>21500000</v>
      </c>
      <c r="I11" s="62">
        <v>3599000</v>
      </c>
      <c r="J11" s="57">
        <v>0</v>
      </c>
      <c r="K11" s="62">
        <v>0</v>
      </c>
      <c r="L11" s="57">
        <v>0</v>
      </c>
      <c r="M11" s="62">
        <v>0</v>
      </c>
      <c r="N11" s="57">
        <v>0</v>
      </c>
      <c r="O11" s="62">
        <v>0</v>
      </c>
      <c r="P11" s="57">
        <v>0</v>
      </c>
      <c r="Q11" s="62">
        <v>0</v>
      </c>
      <c r="R11" s="57">
        <v>0</v>
      </c>
      <c r="S11" s="62">
        <v>0</v>
      </c>
      <c r="T11" s="66" t="str">
        <f t="shared" si="0"/>
        <v>-</v>
      </c>
      <c r="U11" s="69" t="str">
        <f t="shared" si="1"/>
        <v>-</v>
      </c>
      <c r="V11" s="66">
        <f t="shared" si="2"/>
        <v>0</v>
      </c>
      <c r="W11" s="69">
        <f t="shared" si="3"/>
        <v>0</v>
      </c>
      <c r="X11" s="36"/>
    </row>
    <row r="12" spans="2:24" ht="12.75">
      <c r="B12" s="35"/>
      <c r="C12" s="68" t="s">
        <v>20</v>
      </c>
      <c r="D12" s="51">
        <v>12990000</v>
      </c>
      <c r="E12" s="51">
        <v>0</v>
      </c>
      <c r="F12" s="51">
        <v>0</v>
      </c>
      <c r="G12" s="51">
        <v>12990000</v>
      </c>
      <c r="H12" s="57">
        <v>12990000</v>
      </c>
      <c r="I12" s="62">
        <v>9447000</v>
      </c>
      <c r="J12" s="57">
        <v>0</v>
      </c>
      <c r="K12" s="62">
        <v>0</v>
      </c>
      <c r="L12" s="57">
        <v>0</v>
      </c>
      <c r="M12" s="62">
        <v>0</v>
      </c>
      <c r="N12" s="57">
        <v>0</v>
      </c>
      <c r="O12" s="62">
        <v>0</v>
      </c>
      <c r="P12" s="57">
        <v>0</v>
      </c>
      <c r="Q12" s="62">
        <v>0</v>
      </c>
      <c r="R12" s="57">
        <v>0</v>
      </c>
      <c r="S12" s="62">
        <v>0</v>
      </c>
      <c r="T12" s="66" t="str">
        <f t="shared" si="0"/>
        <v>-</v>
      </c>
      <c r="U12" s="69" t="str">
        <f t="shared" si="1"/>
        <v>-</v>
      </c>
      <c r="V12" s="66">
        <f t="shared" si="2"/>
        <v>0</v>
      </c>
      <c r="W12" s="69">
        <f t="shared" si="3"/>
        <v>0</v>
      </c>
      <c r="X12" s="36"/>
    </row>
    <row r="13" spans="2:24" ht="12.75">
      <c r="B13" s="35"/>
      <c r="C13" s="68" t="s">
        <v>21</v>
      </c>
      <c r="D13" s="51">
        <v>7500000</v>
      </c>
      <c r="E13" s="51">
        <v>0</v>
      </c>
      <c r="F13" s="51">
        <v>0</v>
      </c>
      <c r="G13" s="51">
        <v>7500000</v>
      </c>
      <c r="H13" s="57">
        <v>7500000</v>
      </c>
      <c r="I13" s="62">
        <v>2937000</v>
      </c>
      <c r="J13" s="57">
        <v>0</v>
      </c>
      <c r="K13" s="62">
        <v>0</v>
      </c>
      <c r="L13" s="57">
        <v>0</v>
      </c>
      <c r="M13" s="62">
        <v>0</v>
      </c>
      <c r="N13" s="57">
        <v>0</v>
      </c>
      <c r="O13" s="62">
        <v>0</v>
      </c>
      <c r="P13" s="57">
        <v>0</v>
      </c>
      <c r="Q13" s="62">
        <v>0</v>
      </c>
      <c r="R13" s="57">
        <v>0</v>
      </c>
      <c r="S13" s="62">
        <v>0</v>
      </c>
      <c r="T13" s="66" t="str">
        <f t="shared" si="0"/>
        <v>-</v>
      </c>
      <c r="U13" s="69" t="str">
        <f t="shared" si="1"/>
        <v>-</v>
      </c>
      <c r="V13" s="66">
        <f t="shared" si="2"/>
        <v>0</v>
      </c>
      <c r="W13" s="69">
        <f t="shared" si="3"/>
        <v>0</v>
      </c>
      <c r="X13" s="36"/>
    </row>
    <row r="14" spans="2:24" ht="12.75">
      <c r="B14" s="35"/>
      <c r="C14" s="68" t="s">
        <v>22</v>
      </c>
      <c r="D14" s="51">
        <v>2500000</v>
      </c>
      <c r="E14" s="51">
        <v>0</v>
      </c>
      <c r="F14" s="51">
        <v>0</v>
      </c>
      <c r="G14" s="51">
        <v>2500000</v>
      </c>
      <c r="H14" s="57">
        <v>2500000</v>
      </c>
      <c r="I14" s="62">
        <v>1353000</v>
      </c>
      <c r="J14" s="57">
        <v>0</v>
      </c>
      <c r="K14" s="62">
        <v>0</v>
      </c>
      <c r="L14" s="57">
        <v>0</v>
      </c>
      <c r="M14" s="62">
        <v>0</v>
      </c>
      <c r="N14" s="57">
        <v>0</v>
      </c>
      <c r="O14" s="62">
        <v>0</v>
      </c>
      <c r="P14" s="57">
        <v>0</v>
      </c>
      <c r="Q14" s="62">
        <v>0</v>
      </c>
      <c r="R14" s="57">
        <v>0</v>
      </c>
      <c r="S14" s="62">
        <v>0</v>
      </c>
      <c r="T14" s="66" t="str">
        <f t="shared" si="0"/>
        <v>-</v>
      </c>
      <c r="U14" s="69" t="str">
        <f t="shared" si="1"/>
        <v>-</v>
      </c>
      <c r="V14" s="66">
        <f t="shared" si="2"/>
        <v>0</v>
      </c>
      <c r="W14" s="69">
        <f t="shared" si="3"/>
        <v>0</v>
      </c>
      <c r="X14" s="36"/>
    </row>
    <row r="15" spans="2:24" ht="12.75">
      <c r="B15" s="35"/>
      <c r="C15" s="68" t="s">
        <v>23</v>
      </c>
      <c r="D15" s="51">
        <v>13200000</v>
      </c>
      <c r="E15" s="51">
        <v>0</v>
      </c>
      <c r="F15" s="51">
        <v>0</v>
      </c>
      <c r="G15" s="51">
        <v>13200000</v>
      </c>
      <c r="H15" s="57">
        <v>13200000</v>
      </c>
      <c r="I15" s="62">
        <v>1717000</v>
      </c>
      <c r="J15" s="57"/>
      <c r="K15" s="62"/>
      <c r="L15" s="57"/>
      <c r="M15" s="62"/>
      <c r="N15" s="57"/>
      <c r="O15" s="62"/>
      <c r="P15" s="57"/>
      <c r="Q15" s="62"/>
      <c r="R15" s="57"/>
      <c r="S15" s="62"/>
      <c r="T15" s="66" t="str">
        <f t="shared" si="0"/>
        <v>-</v>
      </c>
      <c r="U15" s="69" t="str">
        <f t="shared" si="1"/>
        <v>-</v>
      </c>
      <c r="V15" s="66">
        <f t="shared" si="2"/>
        <v>0</v>
      </c>
      <c r="W15" s="69">
        <f t="shared" si="3"/>
        <v>0</v>
      </c>
      <c r="X15" s="36"/>
    </row>
    <row r="16" spans="2:24" ht="12.75">
      <c r="B16" s="35"/>
      <c r="C16" s="68" t="s">
        <v>24</v>
      </c>
      <c r="D16" s="51">
        <v>13100000</v>
      </c>
      <c r="E16" s="51">
        <v>0</v>
      </c>
      <c r="F16" s="51">
        <v>0</v>
      </c>
      <c r="G16" s="51">
        <v>13100000</v>
      </c>
      <c r="H16" s="57">
        <v>13100000</v>
      </c>
      <c r="I16" s="62">
        <v>5460000</v>
      </c>
      <c r="J16" s="57">
        <v>0</v>
      </c>
      <c r="K16" s="62">
        <v>0</v>
      </c>
      <c r="L16" s="57">
        <v>0</v>
      </c>
      <c r="M16" s="62">
        <v>0</v>
      </c>
      <c r="N16" s="57">
        <v>0</v>
      </c>
      <c r="O16" s="62">
        <v>0</v>
      </c>
      <c r="P16" s="57">
        <v>0</v>
      </c>
      <c r="Q16" s="62">
        <v>0</v>
      </c>
      <c r="R16" s="57">
        <v>0</v>
      </c>
      <c r="S16" s="62">
        <v>0</v>
      </c>
      <c r="T16" s="66" t="str">
        <f t="shared" si="0"/>
        <v>-</v>
      </c>
      <c r="U16" s="69" t="str">
        <f t="shared" si="1"/>
        <v>-</v>
      </c>
      <c r="V16" s="66">
        <f t="shared" si="2"/>
        <v>0</v>
      </c>
      <c r="W16" s="69">
        <f t="shared" si="3"/>
        <v>0</v>
      </c>
      <c r="X16" s="36"/>
    </row>
    <row r="17" spans="2:24" ht="12.75">
      <c r="B17" s="35"/>
      <c r="C17" s="68"/>
      <c r="D17" s="51"/>
      <c r="E17" s="51"/>
      <c r="F17" s="51"/>
      <c r="G17" s="51"/>
      <c r="H17" s="57">
        <v>0</v>
      </c>
      <c r="I17" s="62">
        <v>0</v>
      </c>
      <c r="J17" s="57">
        <v>0</v>
      </c>
      <c r="K17" s="62">
        <v>0</v>
      </c>
      <c r="L17" s="57"/>
      <c r="M17" s="62"/>
      <c r="N17" s="51"/>
      <c r="O17" s="51"/>
      <c r="P17" s="51"/>
      <c r="Q17" s="51"/>
      <c r="R17" s="57"/>
      <c r="S17" s="62"/>
      <c r="T17" s="66"/>
      <c r="U17" s="69"/>
      <c r="V17" s="66"/>
      <c r="W17" s="69"/>
      <c r="X17" s="36"/>
    </row>
    <row r="18" spans="2:24" ht="12.75">
      <c r="B18" s="35"/>
      <c r="C18" s="68"/>
      <c r="D18" s="51"/>
      <c r="E18" s="51"/>
      <c r="F18" s="51"/>
      <c r="G18" s="51"/>
      <c r="H18" s="57"/>
      <c r="I18" s="62"/>
      <c r="J18" s="57"/>
      <c r="K18" s="62"/>
      <c r="L18" s="58"/>
      <c r="M18" s="63"/>
      <c r="N18" s="58"/>
      <c r="O18" s="63"/>
      <c r="P18" s="58"/>
      <c r="Q18" s="63"/>
      <c r="R18" s="58"/>
      <c r="S18" s="63"/>
      <c r="T18" s="66"/>
      <c r="U18" s="69"/>
      <c r="V18" s="66" t="str">
        <f>IF(G18=0," ",(L18/G18))</f>
        <v> </v>
      </c>
      <c r="W18" s="69" t="str">
        <f>IF(H18=0," ",(M18/H18))</f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76"/>
      <c r="I19" s="62"/>
      <c r="J19" s="57"/>
      <c r="K19" s="62"/>
      <c r="L19" s="59"/>
      <c r="M19" s="64"/>
      <c r="N19" s="59"/>
      <c r="O19" s="64"/>
      <c r="P19" s="59"/>
      <c r="Q19" s="64"/>
      <c r="R19" s="59"/>
      <c r="S19" s="64"/>
      <c r="T19" s="66"/>
      <c r="U19" s="81"/>
      <c r="V19" s="66" t="str">
        <f>IF(G19=0," ",(L19/G19))</f>
        <v> </v>
      </c>
      <c r="W19" s="69" t="str">
        <f>IF(H19=0," ",(M19/H19))</f>
        <v> </v>
      </c>
      <c r="X19" s="36"/>
    </row>
    <row r="20" spans="2:24" s="31" customFormat="1" ht="12.75">
      <c r="B20" s="46"/>
      <c r="C20" s="41" t="s">
        <v>25</v>
      </c>
      <c r="D20" s="48">
        <f aca="true" t="shared" si="4" ref="D20:I20">SUM(D8:D19)</f>
        <v>125000000</v>
      </c>
      <c r="E20" s="48">
        <f t="shared" si="4"/>
        <v>0</v>
      </c>
      <c r="F20" s="48">
        <f t="shared" si="4"/>
        <v>0</v>
      </c>
      <c r="G20" s="48">
        <f t="shared" si="4"/>
        <v>125000000</v>
      </c>
      <c r="H20" s="48">
        <f t="shared" si="4"/>
        <v>125000000</v>
      </c>
      <c r="I20" s="84">
        <f t="shared" si="4"/>
        <v>37567000</v>
      </c>
      <c r="J20" s="48">
        <v>0</v>
      </c>
      <c r="K20" s="84">
        <f>SUM(K8:K19)</f>
        <v>0</v>
      </c>
      <c r="L20" s="48">
        <f aca="true" t="shared" si="5" ref="L20:R20">SUM(L8:L19)</f>
        <v>0</v>
      </c>
      <c r="M20" s="77">
        <f t="shared" si="5"/>
        <v>0</v>
      </c>
      <c r="N20" s="75">
        <f t="shared" si="5"/>
        <v>0</v>
      </c>
      <c r="O20" s="75">
        <f t="shared" si="5"/>
        <v>0</v>
      </c>
      <c r="P20" s="75">
        <f t="shared" si="5"/>
        <v>0</v>
      </c>
      <c r="Q20" s="75">
        <f t="shared" si="5"/>
        <v>0</v>
      </c>
      <c r="R20" s="75">
        <f t="shared" si="5"/>
        <v>0</v>
      </c>
      <c r="S20" s="77">
        <f>SUM(S8:S19)</f>
        <v>0</v>
      </c>
      <c r="T20" s="78" t="str">
        <f>IF(L20=0,"-",(N20-L20)/L20)</f>
        <v>-</v>
      </c>
      <c r="U20" s="78" t="str">
        <f>IF(M20=0,"-",(O20-M20)/M20)</f>
        <v>-</v>
      </c>
      <c r="V20" s="78">
        <f>IF(G20=0," ",(R20/G20))</f>
        <v>0</v>
      </c>
      <c r="W20" s="79">
        <f>IF(G20=0," ",(S20/G20))</f>
        <v>0</v>
      </c>
      <c r="X20" s="47"/>
    </row>
    <row r="21" spans="2:24" ht="13.5" thickBot="1"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74" t="s">
        <v>52</v>
      </c>
      <c r="C23" s="74" t="s">
        <v>53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6" ref="IS23:IT27">T23</f>
        <v>0</v>
      </c>
      <c r="IT23" s="34">
        <f t="shared" si="6"/>
        <v>0</v>
      </c>
    </row>
    <row r="24" spans="1:254" s="11" customFormat="1" ht="12.75">
      <c r="A24" s="32"/>
      <c r="B24" s="74" t="s">
        <v>54</v>
      </c>
      <c r="C24" s="74" t="s">
        <v>55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6"/>
        <v>0</v>
      </c>
      <c r="IT24" s="34">
        <f t="shared" si="6"/>
        <v>0</v>
      </c>
    </row>
    <row r="25" spans="1:254" s="11" customFormat="1" ht="12.75">
      <c r="A25" s="3"/>
      <c r="B25" s="74" t="s">
        <v>56</v>
      </c>
      <c r="C25" s="74" t="s">
        <v>27</v>
      </c>
      <c r="D25" s="3"/>
      <c r="E25" s="33"/>
      <c r="F25" s="3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6"/>
        <v>0</v>
      </c>
      <c r="IT25" s="34">
        <f t="shared" si="6"/>
        <v>0</v>
      </c>
    </row>
    <row r="26" spans="1:254" s="11" customFormat="1" ht="12.75">
      <c r="A26" s="3"/>
      <c r="B26" s="74" t="s">
        <v>57</v>
      </c>
      <c r="C26" s="74" t="s">
        <v>58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6"/>
        <v>0</v>
      </c>
      <c r="IT26" s="34">
        <f t="shared" si="6"/>
        <v>0</v>
      </c>
    </row>
    <row r="27" spans="1:254" s="11" customFormat="1" ht="12.75">
      <c r="A27" s="3"/>
      <c r="B27" s="74" t="s">
        <v>59</v>
      </c>
      <c r="C27" s="74" t="s">
        <v>28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6"/>
        <v>0</v>
      </c>
      <c r="IT27" s="34">
        <f t="shared" si="6"/>
        <v>0</v>
      </c>
    </row>
    <row r="28" spans="2:3" ht="12.75">
      <c r="B28" s="74"/>
      <c r="C28" s="74" t="s">
        <v>72</v>
      </c>
    </row>
    <row r="29" spans="2:6" ht="12.75">
      <c r="B29" s="74" t="s">
        <v>63</v>
      </c>
      <c r="C29" s="74"/>
      <c r="D29" s="74"/>
      <c r="E29" s="74"/>
      <c r="F29" s="74"/>
    </row>
    <row r="30" spans="2:6" ht="12.75">
      <c r="B30" s="74" t="s">
        <v>61</v>
      </c>
      <c r="C30" s="74"/>
      <c r="D30" s="74"/>
      <c r="E30" s="74"/>
      <c r="F30" s="74"/>
    </row>
  </sheetData>
  <sheetProtection password="F954" sheet="1" objects="1" scenarios="1"/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L4">
      <selection activeCell="O7" sqref="O7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5" width="13.140625" style="0" customWidth="1"/>
    <col min="16" max="17" width="13.140625" style="0" hidden="1" customWidth="1"/>
    <col min="18" max="21" width="13.140625" style="0" customWidth="1"/>
    <col min="22" max="22" width="16.28125" style="0" customWidth="1"/>
    <col min="23" max="23" width="12.57421875" style="0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74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31</v>
      </c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47</v>
      </c>
      <c r="D3" s="8"/>
      <c r="E3" s="8"/>
      <c r="F3" s="8"/>
      <c r="G3" s="8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75</v>
      </c>
      <c r="U3" s="14"/>
      <c r="V3" s="67" t="s">
        <v>76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6</v>
      </c>
      <c r="D4" s="18" t="s">
        <v>48</v>
      </c>
      <c r="E4" s="18" t="s">
        <v>7</v>
      </c>
      <c r="F4" s="18" t="s">
        <v>8</v>
      </c>
      <c r="G4" s="18" t="s">
        <v>49</v>
      </c>
      <c r="H4" s="19" t="s">
        <v>9</v>
      </c>
      <c r="I4" s="60" t="s">
        <v>10</v>
      </c>
      <c r="J4" s="19" t="s">
        <v>50</v>
      </c>
      <c r="K4" s="60" t="s">
        <v>51</v>
      </c>
      <c r="L4" s="19" t="s">
        <v>65</v>
      </c>
      <c r="M4" s="60" t="s">
        <v>66</v>
      </c>
      <c r="N4" s="19" t="s">
        <v>67</v>
      </c>
      <c r="O4" s="60" t="s">
        <v>68</v>
      </c>
      <c r="P4" s="19" t="s">
        <v>69</v>
      </c>
      <c r="Q4" s="60" t="s">
        <v>70</v>
      </c>
      <c r="R4" s="19" t="s">
        <v>11</v>
      </c>
      <c r="S4" s="60" t="s">
        <v>12</v>
      </c>
      <c r="T4" s="20" t="s">
        <v>77</v>
      </c>
      <c r="U4" s="54" t="s">
        <v>78</v>
      </c>
      <c r="V4" s="20" t="s">
        <v>13</v>
      </c>
      <c r="W4" s="54" t="s">
        <v>14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15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30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49"/>
      <c r="H7" s="71"/>
      <c r="I7" s="70"/>
      <c r="J7" s="71"/>
      <c r="K7" s="70"/>
      <c r="L7" s="52"/>
      <c r="M7" s="53"/>
      <c r="N7" s="52"/>
      <c r="O7" s="53"/>
      <c r="P7" s="52"/>
      <c r="Q7" s="53"/>
      <c r="R7" s="52"/>
      <c r="S7" s="53"/>
      <c r="T7" s="52"/>
      <c r="U7" s="53"/>
      <c r="V7" s="52"/>
      <c r="W7" s="53"/>
      <c r="X7" s="36"/>
    </row>
    <row r="8" spans="2:24" ht="12.75">
      <c r="B8" s="35"/>
      <c r="C8" s="68" t="s">
        <v>16</v>
      </c>
      <c r="D8" s="51">
        <v>33950000</v>
      </c>
      <c r="E8" s="51">
        <v>0</v>
      </c>
      <c r="F8" s="51">
        <v>0</v>
      </c>
      <c r="G8" s="51">
        <v>33950000</v>
      </c>
      <c r="H8" s="57">
        <v>33950000</v>
      </c>
      <c r="I8" s="62">
        <v>33950000</v>
      </c>
      <c r="J8" s="57">
        <v>964000</v>
      </c>
      <c r="K8" s="62">
        <v>5421936</v>
      </c>
      <c r="L8" s="57">
        <v>3741000</v>
      </c>
      <c r="M8" s="62">
        <v>7676602</v>
      </c>
      <c r="N8" s="51">
        <v>0</v>
      </c>
      <c r="O8" s="51">
        <v>5673695</v>
      </c>
      <c r="P8" s="51">
        <v>0</v>
      </c>
      <c r="Q8" s="51">
        <v>0</v>
      </c>
      <c r="R8" s="57">
        <v>4705000</v>
      </c>
      <c r="S8" s="62">
        <v>18772233</v>
      </c>
      <c r="T8" s="66">
        <f>IF(L8=0,"-",(N8-L8)/L8)</f>
        <v>-1</v>
      </c>
      <c r="U8" s="69">
        <f>IF(M8=0,"-",(O8-M8)/M8)</f>
        <v>-0.2609106216526531</v>
      </c>
      <c r="V8" s="66">
        <f>IF(G8=0," ",(R8/G8))</f>
        <v>0.13858615611192932</v>
      </c>
      <c r="W8" s="69">
        <f>IF(G8=0," ",(S8/G8))</f>
        <v>0.5529376435935199</v>
      </c>
      <c r="X8" s="36"/>
    </row>
    <row r="9" spans="2:24" ht="12.75">
      <c r="B9" s="35"/>
      <c r="C9" s="68" t="s">
        <v>17</v>
      </c>
      <c r="D9" s="51">
        <v>19250000</v>
      </c>
      <c r="E9" s="51">
        <v>0</v>
      </c>
      <c r="F9" s="51">
        <v>0</v>
      </c>
      <c r="G9" s="51">
        <v>19250000</v>
      </c>
      <c r="H9" s="57">
        <v>19250000</v>
      </c>
      <c r="I9" s="62">
        <v>19250000</v>
      </c>
      <c r="J9" s="57">
        <v>591000</v>
      </c>
      <c r="K9" s="62">
        <v>2480634</v>
      </c>
      <c r="L9" s="57">
        <v>1538000</v>
      </c>
      <c r="M9" s="62">
        <v>5906818</v>
      </c>
      <c r="N9" s="51">
        <v>0</v>
      </c>
      <c r="O9" s="51">
        <v>2897959</v>
      </c>
      <c r="P9" s="51">
        <v>0</v>
      </c>
      <c r="Q9" s="51">
        <v>0</v>
      </c>
      <c r="R9" s="57">
        <v>2129000</v>
      </c>
      <c r="S9" s="62">
        <v>11285411</v>
      </c>
      <c r="T9" s="66">
        <f aca="true" t="shared" si="0" ref="T9:T16">IF(L9=0,"-",(N9-L9)/L9)</f>
        <v>-1</v>
      </c>
      <c r="U9" s="69">
        <f aca="true" t="shared" si="1" ref="U9:U16">IF(M9=0,"-",(O9-M9)/M9)</f>
        <v>-0.5093874570030767</v>
      </c>
      <c r="V9" s="66">
        <f aca="true" t="shared" si="2" ref="V9:V16">IF(G9=0," ",(R9/G9))</f>
        <v>0.1105974025974026</v>
      </c>
      <c r="W9" s="69">
        <f aca="true" t="shared" si="3" ref="W9:W16">IF(G9=0," ",(S9/G9))</f>
        <v>0.5862551168831169</v>
      </c>
      <c r="X9" s="36"/>
    </row>
    <row r="10" spans="2:24" ht="12.75">
      <c r="B10" s="35"/>
      <c r="C10" s="68" t="s">
        <v>18</v>
      </c>
      <c r="D10" s="51">
        <v>8750000</v>
      </c>
      <c r="E10" s="51">
        <v>0</v>
      </c>
      <c r="F10" s="51">
        <v>0</v>
      </c>
      <c r="G10" s="51">
        <v>8750000</v>
      </c>
      <c r="H10" s="57">
        <v>8750000</v>
      </c>
      <c r="I10" s="62">
        <v>8750000</v>
      </c>
      <c r="J10" s="57">
        <v>1323000</v>
      </c>
      <c r="K10" s="62">
        <v>2074512</v>
      </c>
      <c r="L10" s="57">
        <v>629000</v>
      </c>
      <c r="M10" s="62">
        <v>3090797</v>
      </c>
      <c r="N10" s="51">
        <v>0</v>
      </c>
      <c r="O10" s="51">
        <v>1549146</v>
      </c>
      <c r="P10" s="51">
        <v>0</v>
      </c>
      <c r="Q10" s="51">
        <v>0</v>
      </c>
      <c r="R10" s="57">
        <v>1952000</v>
      </c>
      <c r="S10" s="62">
        <v>6714455</v>
      </c>
      <c r="T10" s="66">
        <f t="shared" si="0"/>
        <v>-1</v>
      </c>
      <c r="U10" s="69">
        <f t="shared" si="1"/>
        <v>-0.4987875295595279</v>
      </c>
      <c r="V10" s="66">
        <f t="shared" si="2"/>
        <v>0.22308571428571428</v>
      </c>
      <c r="W10" s="69">
        <f t="shared" si="3"/>
        <v>0.7673662857142857</v>
      </c>
      <c r="X10" s="36"/>
    </row>
    <row r="11" spans="2:24" ht="12.75">
      <c r="B11" s="35"/>
      <c r="C11" s="68" t="s">
        <v>19</v>
      </c>
      <c r="D11" s="51">
        <v>45050000</v>
      </c>
      <c r="E11" s="51">
        <v>0</v>
      </c>
      <c r="F11" s="51">
        <v>0</v>
      </c>
      <c r="G11" s="51">
        <v>45050000</v>
      </c>
      <c r="H11" s="57">
        <v>45050000</v>
      </c>
      <c r="I11" s="62">
        <v>45050000</v>
      </c>
      <c r="J11" s="57">
        <v>596000</v>
      </c>
      <c r="K11" s="62">
        <v>7345384</v>
      </c>
      <c r="L11" s="57">
        <v>3009000</v>
      </c>
      <c r="M11" s="62">
        <v>9669121</v>
      </c>
      <c r="N11" s="51">
        <v>0</v>
      </c>
      <c r="O11" s="51">
        <v>9289871</v>
      </c>
      <c r="P11" s="51">
        <v>0</v>
      </c>
      <c r="Q11" s="51">
        <v>0</v>
      </c>
      <c r="R11" s="57">
        <v>3605000</v>
      </c>
      <c r="S11" s="62">
        <v>26304376</v>
      </c>
      <c r="T11" s="66">
        <f t="shared" si="0"/>
        <v>-1</v>
      </c>
      <c r="U11" s="69">
        <f t="shared" si="1"/>
        <v>-0.0392228000869986</v>
      </c>
      <c r="V11" s="66">
        <f t="shared" si="2"/>
        <v>0.08002219755826859</v>
      </c>
      <c r="W11" s="69">
        <f t="shared" si="3"/>
        <v>0.5838929189789123</v>
      </c>
      <c r="X11" s="36"/>
    </row>
    <row r="12" spans="2:24" ht="12.75">
      <c r="B12" s="35"/>
      <c r="C12" s="68" t="s">
        <v>20</v>
      </c>
      <c r="D12" s="51">
        <v>21000000</v>
      </c>
      <c r="E12" s="51">
        <v>0</v>
      </c>
      <c r="F12" s="51">
        <v>0</v>
      </c>
      <c r="G12" s="51">
        <v>21000000</v>
      </c>
      <c r="H12" s="57">
        <v>21000000</v>
      </c>
      <c r="I12" s="62">
        <v>21000000</v>
      </c>
      <c r="J12" s="57">
        <v>377000</v>
      </c>
      <c r="K12" s="62">
        <v>5789446</v>
      </c>
      <c r="L12" s="57">
        <v>1840000</v>
      </c>
      <c r="M12" s="62">
        <v>6118873</v>
      </c>
      <c r="N12" s="51">
        <v>0</v>
      </c>
      <c r="O12" s="51">
        <v>3410293</v>
      </c>
      <c r="P12" s="51">
        <v>0</v>
      </c>
      <c r="Q12" s="51">
        <v>0</v>
      </c>
      <c r="R12" s="57">
        <v>2217000</v>
      </c>
      <c r="S12" s="62">
        <v>15318612</v>
      </c>
      <c r="T12" s="66">
        <f t="shared" si="0"/>
        <v>-1</v>
      </c>
      <c r="U12" s="69">
        <f t="shared" si="1"/>
        <v>-0.442659947346513</v>
      </c>
      <c r="V12" s="66">
        <f t="shared" si="2"/>
        <v>0.10557142857142857</v>
      </c>
      <c r="W12" s="69">
        <f t="shared" si="3"/>
        <v>0.7294577142857143</v>
      </c>
      <c r="X12" s="36"/>
    </row>
    <row r="13" spans="2:24" ht="12.75">
      <c r="B13" s="35"/>
      <c r="C13" s="68" t="s">
        <v>21</v>
      </c>
      <c r="D13" s="51">
        <v>16450000</v>
      </c>
      <c r="E13" s="51">
        <v>0</v>
      </c>
      <c r="F13" s="51">
        <v>0</v>
      </c>
      <c r="G13" s="51">
        <v>16450000</v>
      </c>
      <c r="H13" s="57">
        <v>16450000</v>
      </c>
      <c r="I13" s="62">
        <v>16450000</v>
      </c>
      <c r="J13" s="57">
        <v>864000</v>
      </c>
      <c r="K13" s="62">
        <v>4005343</v>
      </c>
      <c r="L13" s="57">
        <v>312000</v>
      </c>
      <c r="M13" s="62">
        <v>1399490</v>
      </c>
      <c r="N13" s="51">
        <v>0</v>
      </c>
      <c r="O13" s="51">
        <v>1480067</v>
      </c>
      <c r="P13" s="51">
        <v>0</v>
      </c>
      <c r="Q13" s="51">
        <v>0</v>
      </c>
      <c r="R13" s="57">
        <v>1176000</v>
      </c>
      <c r="S13" s="62">
        <v>6884900</v>
      </c>
      <c r="T13" s="66">
        <f t="shared" si="0"/>
        <v>-1</v>
      </c>
      <c r="U13" s="69">
        <f t="shared" si="1"/>
        <v>0.05757597410485248</v>
      </c>
      <c r="V13" s="66">
        <f t="shared" si="2"/>
        <v>0.07148936170212766</v>
      </c>
      <c r="W13" s="69">
        <f t="shared" si="3"/>
        <v>0.4185349544072948</v>
      </c>
      <c r="X13" s="36"/>
    </row>
    <row r="14" spans="2:24" ht="12.75">
      <c r="B14" s="35"/>
      <c r="C14" s="68" t="s">
        <v>22</v>
      </c>
      <c r="D14" s="51">
        <v>25600000</v>
      </c>
      <c r="E14" s="51">
        <v>0</v>
      </c>
      <c r="F14" s="51">
        <v>0</v>
      </c>
      <c r="G14" s="51">
        <v>25600000</v>
      </c>
      <c r="H14" s="57">
        <v>25600000</v>
      </c>
      <c r="I14" s="62">
        <v>25600000</v>
      </c>
      <c r="J14" s="57">
        <v>1539000</v>
      </c>
      <c r="K14" s="62">
        <v>4058904</v>
      </c>
      <c r="L14" s="57">
        <v>1374000</v>
      </c>
      <c r="M14" s="62">
        <v>7640274</v>
      </c>
      <c r="N14" s="51">
        <v>0</v>
      </c>
      <c r="O14" s="51">
        <v>5622722</v>
      </c>
      <c r="P14" s="51">
        <v>0</v>
      </c>
      <c r="Q14" s="51">
        <v>0</v>
      </c>
      <c r="R14" s="57">
        <v>2913000</v>
      </c>
      <c r="S14" s="62">
        <v>17321900</v>
      </c>
      <c r="T14" s="66">
        <f t="shared" si="0"/>
        <v>-1</v>
      </c>
      <c r="U14" s="69">
        <f t="shared" si="1"/>
        <v>-0.2640680164088356</v>
      </c>
      <c r="V14" s="66">
        <f t="shared" si="2"/>
        <v>0.1137890625</v>
      </c>
      <c r="W14" s="69">
        <f t="shared" si="3"/>
        <v>0.67663671875</v>
      </c>
      <c r="X14" s="36"/>
    </row>
    <row r="15" spans="2:24" ht="12.75">
      <c r="B15" s="35"/>
      <c r="C15" s="68" t="s">
        <v>23</v>
      </c>
      <c r="D15" s="51">
        <v>18450000</v>
      </c>
      <c r="E15" s="51">
        <v>0</v>
      </c>
      <c r="F15" s="51">
        <v>0</v>
      </c>
      <c r="G15" s="51">
        <v>18450000</v>
      </c>
      <c r="H15" s="57">
        <v>18450000</v>
      </c>
      <c r="I15" s="62">
        <v>18450000</v>
      </c>
      <c r="J15" s="57">
        <v>314000</v>
      </c>
      <c r="K15" s="62">
        <v>3453245</v>
      </c>
      <c r="L15" s="57">
        <v>395000</v>
      </c>
      <c r="M15" s="62">
        <v>4163593</v>
      </c>
      <c r="N15" s="51">
        <v>0</v>
      </c>
      <c r="O15" s="51">
        <v>5365857</v>
      </c>
      <c r="P15" s="51">
        <v>0</v>
      </c>
      <c r="Q15" s="51">
        <v>0</v>
      </c>
      <c r="R15" s="57">
        <v>709000</v>
      </c>
      <c r="S15" s="62">
        <v>12982695</v>
      </c>
      <c r="T15" s="66">
        <f t="shared" si="0"/>
        <v>-1</v>
      </c>
      <c r="U15" s="69">
        <f t="shared" si="1"/>
        <v>0.28875636979887326</v>
      </c>
      <c r="V15" s="66">
        <f t="shared" si="2"/>
        <v>0.03842818428184282</v>
      </c>
      <c r="W15" s="69">
        <f t="shared" si="3"/>
        <v>0.7036691056910569</v>
      </c>
      <c r="X15" s="36"/>
    </row>
    <row r="16" spans="2:24" ht="12.75">
      <c r="B16" s="35"/>
      <c r="C16" s="68" t="s">
        <v>24</v>
      </c>
      <c r="D16" s="51">
        <v>23500000</v>
      </c>
      <c r="E16" s="51">
        <v>0</v>
      </c>
      <c r="F16" s="51">
        <v>0</v>
      </c>
      <c r="G16" s="51">
        <v>23500000</v>
      </c>
      <c r="H16" s="57">
        <v>23500000</v>
      </c>
      <c r="I16" s="62">
        <v>23500000</v>
      </c>
      <c r="J16" s="57">
        <v>1752000</v>
      </c>
      <c r="K16" s="62">
        <v>3450121</v>
      </c>
      <c r="L16" s="57">
        <v>2162000</v>
      </c>
      <c r="M16" s="62">
        <v>4206284</v>
      </c>
      <c r="N16" s="51">
        <v>0</v>
      </c>
      <c r="O16" s="51">
        <v>6403163</v>
      </c>
      <c r="P16" s="51">
        <v>0</v>
      </c>
      <c r="Q16" s="51">
        <v>0</v>
      </c>
      <c r="R16" s="57">
        <v>3914000</v>
      </c>
      <c r="S16" s="62">
        <v>14059568</v>
      </c>
      <c r="T16" s="66">
        <f t="shared" si="0"/>
        <v>-1</v>
      </c>
      <c r="U16" s="69">
        <f t="shared" si="1"/>
        <v>0.5222849907424225</v>
      </c>
      <c r="V16" s="66">
        <f t="shared" si="2"/>
        <v>0.1665531914893617</v>
      </c>
      <c r="W16" s="69">
        <f t="shared" si="3"/>
        <v>0.5982794893617022</v>
      </c>
      <c r="X16" s="36"/>
    </row>
    <row r="17" spans="2:24" ht="12.75">
      <c r="B17" s="35"/>
      <c r="C17" s="68"/>
      <c r="D17" s="51"/>
      <c r="E17" s="51"/>
      <c r="F17" s="51"/>
      <c r="G17" s="51"/>
      <c r="H17" s="57"/>
      <c r="I17" s="62"/>
      <c r="J17" s="57"/>
      <c r="K17" s="62"/>
      <c r="L17" s="58"/>
      <c r="M17" s="63"/>
      <c r="N17" s="58"/>
      <c r="O17" s="63"/>
      <c r="P17" s="58"/>
      <c r="Q17" s="63"/>
      <c r="R17" s="58"/>
      <c r="S17" s="63"/>
      <c r="T17" s="66"/>
      <c r="U17" s="69"/>
      <c r="V17" s="66"/>
      <c r="W17" s="69"/>
      <c r="X17" s="36"/>
    </row>
    <row r="18" spans="2:24" ht="12.75">
      <c r="B18" s="35"/>
      <c r="C18" s="68"/>
      <c r="D18" s="51"/>
      <c r="E18" s="51"/>
      <c r="F18" s="51"/>
      <c r="G18" s="51"/>
      <c r="H18" s="57"/>
      <c r="I18" s="62"/>
      <c r="J18" s="57"/>
      <c r="K18" s="62"/>
      <c r="L18" s="58"/>
      <c r="M18" s="63"/>
      <c r="N18" s="58"/>
      <c r="O18" s="63"/>
      <c r="P18" s="58"/>
      <c r="Q18" s="63"/>
      <c r="R18" s="58"/>
      <c r="S18" s="63"/>
      <c r="T18" s="66"/>
      <c r="U18" s="69"/>
      <c r="V18" s="66" t="str">
        <f>IF(G18=0," ",(L18/G18))</f>
        <v> </v>
      </c>
      <c r="W18" s="69" t="str">
        <f>IF(H18=0," ",(M18/H18))</f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76"/>
      <c r="I19" s="62"/>
      <c r="J19" s="57"/>
      <c r="K19" s="62"/>
      <c r="L19" s="59"/>
      <c r="M19" s="64"/>
      <c r="N19" s="59"/>
      <c r="O19" s="64"/>
      <c r="P19" s="59"/>
      <c r="Q19" s="64"/>
      <c r="R19" s="59"/>
      <c r="S19" s="64"/>
      <c r="T19" s="66"/>
      <c r="U19" s="81"/>
      <c r="V19" s="66" t="str">
        <f>IF(G19=0," ",(L19/G19))</f>
        <v> </v>
      </c>
      <c r="W19" s="69" t="str">
        <f>IF(H19=0," ",(M19/H19))</f>
        <v> </v>
      </c>
      <c r="X19" s="36"/>
    </row>
    <row r="20" spans="2:24" s="31" customFormat="1" ht="12.75">
      <c r="B20" s="46"/>
      <c r="C20" s="41" t="s">
        <v>25</v>
      </c>
      <c r="D20" s="48">
        <f>SUM(D8:D19)</f>
        <v>212000000</v>
      </c>
      <c r="E20" s="48">
        <f aca="true" t="shared" si="4" ref="E20:J20">SUM(E8:E19)</f>
        <v>0</v>
      </c>
      <c r="F20" s="48">
        <f t="shared" si="4"/>
        <v>0</v>
      </c>
      <c r="G20" s="48">
        <f t="shared" si="4"/>
        <v>212000000</v>
      </c>
      <c r="H20" s="48">
        <f t="shared" si="4"/>
        <v>212000000</v>
      </c>
      <c r="I20" s="84">
        <f t="shared" si="4"/>
        <v>212000000</v>
      </c>
      <c r="J20" s="48">
        <f t="shared" si="4"/>
        <v>8320000</v>
      </c>
      <c r="K20" s="84">
        <f>SUM(K8:K19)</f>
        <v>38079525</v>
      </c>
      <c r="L20" s="48">
        <f aca="true" t="shared" si="5" ref="L20:R20">SUM(L8:L19)</f>
        <v>15000000</v>
      </c>
      <c r="M20" s="77">
        <f t="shared" si="5"/>
        <v>49871852</v>
      </c>
      <c r="N20" s="77">
        <f t="shared" si="5"/>
        <v>0</v>
      </c>
      <c r="O20" s="77">
        <f t="shared" si="5"/>
        <v>41692773</v>
      </c>
      <c r="P20" s="75">
        <f t="shared" si="5"/>
        <v>0</v>
      </c>
      <c r="Q20" s="75">
        <f t="shared" si="5"/>
        <v>0</v>
      </c>
      <c r="R20" s="75">
        <f t="shared" si="5"/>
        <v>23320000</v>
      </c>
      <c r="S20" s="77">
        <f>SUM(S8:S19)</f>
        <v>129644150</v>
      </c>
      <c r="T20" s="78">
        <f>IF(L20=0,"-",(N20-L20)/L20)</f>
        <v>-1</v>
      </c>
      <c r="U20" s="78">
        <f>IF(M20=0,"-",(O20-M20)/M20)</f>
        <v>-0.16400191033611505</v>
      </c>
      <c r="V20" s="78">
        <f>IF(G20=0," ",(R20/G20))</f>
        <v>0.11</v>
      </c>
      <c r="W20" s="79">
        <f>IF(G20=0," ",(S20/G20))</f>
        <v>0.6115290094339623</v>
      </c>
      <c r="X20" s="47"/>
    </row>
    <row r="21" spans="2:24" ht="13.5" thickBot="1"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74" t="s">
        <v>52</v>
      </c>
      <c r="C23" s="74" t="s">
        <v>53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6" ref="IS23:IT27">T23</f>
        <v>0</v>
      </c>
      <c r="IT23" s="34">
        <f t="shared" si="6"/>
        <v>0</v>
      </c>
    </row>
    <row r="24" spans="1:254" s="11" customFormat="1" ht="12.75">
      <c r="A24" s="32"/>
      <c r="B24" s="74" t="s">
        <v>54</v>
      </c>
      <c r="C24" s="74" t="s">
        <v>55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6"/>
        <v>0</v>
      </c>
      <c r="IT24" s="34">
        <f t="shared" si="6"/>
        <v>0</v>
      </c>
    </row>
    <row r="25" spans="1:254" s="11" customFormat="1" ht="12.75">
      <c r="A25" s="3"/>
      <c r="B25" s="74" t="s">
        <v>56</v>
      </c>
      <c r="C25" s="74" t="s">
        <v>27</v>
      </c>
      <c r="D25" s="3"/>
      <c r="E25" s="33"/>
      <c r="F25" s="3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6"/>
        <v>0</v>
      </c>
      <c r="IT25" s="34">
        <f t="shared" si="6"/>
        <v>0</v>
      </c>
    </row>
    <row r="26" spans="1:254" s="11" customFormat="1" ht="12.75">
      <c r="A26" s="3"/>
      <c r="B26" s="74" t="s">
        <v>57</v>
      </c>
      <c r="C26" s="74" t="s">
        <v>58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6"/>
        <v>0</v>
      </c>
      <c r="IT26" s="34">
        <f t="shared" si="6"/>
        <v>0</v>
      </c>
    </row>
    <row r="27" spans="1:254" s="11" customFormat="1" ht="12.75">
      <c r="A27" s="3"/>
      <c r="B27" s="74" t="s">
        <v>59</v>
      </c>
      <c r="C27" s="74" t="s">
        <v>28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6"/>
        <v>0</v>
      </c>
      <c r="IT27" s="34">
        <f t="shared" si="6"/>
        <v>0</v>
      </c>
    </row>
    <row r="28" spans="2:3" ht="12.75">
      <c r="B28" s="74"/>
      <c r="C28" s="74" t="s">
        <v>72</v>
      </c>
    </row>
    <row r="29" spans="2:6" ht="12.75">
      <c r="B29" s="74" t="s">
        <v>63</v>
      </c>
      <c r="C29" s="74"/>
      <c r="D29" s="74"/>
      <c r="E29" s="74"/>
      <c r="F29" s="74"/>
    </row>
    <row r="30" spans="2:6" ht="12.75">
      <c r="B30" s="74" t="s">
        <v>61</v>
      </c>
      <c r="C30" s="74"/>
      <c r="D30" s="74"/>
      <c r="E30" s="74"/>
      <c r="F30" s="74"/>
    </row>
  </sheetData>
  <sheetProtection password="F954" sheet="1" objects="1" scenarios="1"/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M4">
      <selection activeCell="O7" sqref="O7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5" width="13.140625" style="0" customWidth="1"/>
    <col min="16" max="17" width="13.140625" style="0" hidden="1" customWidth="1"/>
    <col min="18" max="21" width="13.140625" style="0" customWidth="1"/>
    <col min="22" max="22" width="16.28125" style="0" customWidth="1"/>
    <col min="23" max="23" width="12.57421875" style="0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74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32</v>
      </c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47</v>
      </c>
      <c r="D3" s="8"/>
      <c r="E3" s="8"/>
      <c r="F3" s="8"/>
      <c r="G3" s="8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75</v>
      </c>
      <c r="U3" s="14"/>
      <c r="V3" s="67" t="s">
        <v>76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6</v>
      </c>
      <c r="D4" s="18" t="s">
        <v>48</v>
      </c>
      <c r="E4" s="18" t="s">
        <v>7</v>
      </c>
      <c r="F4" s="18" t="s">
        <v>8</v>
      </c>
      <c r="G4" s="18" t="s">
        <v>49</v>
      </c>
      <c r="H4" s="19" t="s">
        <v>9</v>
      </c>
      <c r="I4" s="60" t="s">
        <v>10</v>
      </c>
      <c r="J4" s="19" t="s">
        <v>50</v>
      </c>
      <c r="K4" s="60" t="s">
        <v>51</v>
      </c>
      <c r="L4" s="19" t="s">
        <v>65</v>
      </c>
      <c r="M4" s="60" t="s">
        <v>66</v>
      </c>
      <c r="N4" s="19" t="s">
        <v>67</v>
      </c>
      <c r="O4" s="60" t="s">
        <v>68</v>
      </c>
      <c r="P4" s="19" t="s">
        <v>69</v>
      </c>
      <c r="Q4" s="60" t="s">
        <v>70</v>
      </c>
      <c r="R4" s="19" t="s">
        <v>11</v>
      </c>
      <c r="S4" s="60" t="s">
        <v>12</v>
      </c>
      <c r="T4" s="20" t="s">
        <v>77</v>
      </c>
      <c r="U4" s="54" t="s">
        <v>78</v>
      </c>
      <c r="V4" s="20" t="s">
        <v>13</v>
      </c>
      <c r="W4" s="54" t="s">
        <v>14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15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30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49"/>
      <c r="H7" s="71"/>
      <c r="I7" s="70"/>
      <c r="J7" s="71"/>
      <c r="K7" s="70"/>
      <c r="L7" s="52"/>
      <c r="M7" s="53"/>
      <c r="N7" s="52"/>
      <c r="O7" s="53"/>
      <c r="P7" s="52"/>
      <c r="Q7" s="53"/>
      <c r="R7" s="52"/>
      <c r="S7" s="53"/>
      <c r="T7" s="52"/>
      <c r="U7" s="53"/>
      <c r="V7" s="52"/>
      <c r="W7" s="53"/>
      <c r="X7" s="36"/>
    </row>
    <row r="8" spans="2:24" ht="12.75">
      <c r="B8" s="35"/>
      <c r="C8" s="68" t="s">
        <v>16</v>
      </c>
      <c r="D8" s="51">
        <v>479811000</v>
      </c>
      <c r="E8" s="51">
        <v>0</v>
      </c>
      <c r="F8" s="51">
        <v>0</v>
      </c>
      <c r="G8" s="51">
        <f>D8+E8</f>
        <v>479811000</v>
      </c>
      <c r="H8" s="57">
        <v>479811000</v>
      </c>
      <c r="I8" s="62">
        <v>479811000</v>
      </c>
      <c r="J8" s="57">
        <v>272862000</v>
      </c>
      <c r="K8" s="62">
        <v>40401804</v>
      </c>
      <c r="L8" s="57">
        <v>19113000</v>
      </c>
      <c r="M8" s="62">
        <v>44850962</v>
      </c>
      <c r="N8" s="51">
        <v>44774000</v>
      </c>
      <c r="O8" s="51">
        <v>15280376</v>
      </c>
      <c r="P8" s="51">
        <v>0</v>
      </c>
      <c r="Q8" s="51">
        <v>0</v>
      </c>
      <c r="R8" s="57">
        <v>336749000</v>
      </c>
      <c r="S8" s="62">
        <v>100533142</v>
      </c>
      <c r="T8" s="66">
        <f>IF(L8=0,"-",(N8-L8)/L8)</f>
        <v>1.3425940459373202</v>
      </c>
      <c r="U8" s="69">
        <f>IF(M8=0,"-",(O8-M8)/M8)</f>
        <v>-0.6593077312366232</v>
      </c>
      <c r="V8" s="66">
        <f>IF(G8=0," ",(R8/G8))</f>
        <v>0.7018367648928432</v>
      </c>
      <c r="W8" s="69">
        <f>IF(G8=0," ",(S8/G8))</f>
        <v>0.2095265469111796</v>
      </c>
      <c r="X8" s="36"/>
    </row>
    <row r="9" spans="2:24" ht="12.75">
      <c r="B9" s="35"/>
      <c r="C9" s="68" t="s">
        <v>17</v>
      </c>
      <c r="D9" s="51">
        <v>15000000</v>
      </c>
      <c r="E9" s="51">
        <v>151000000</v>
      </c>
      <c r="F9" s="51">
        <v>0</v>
      </c>
      <c r="G9" s="51">
        <f aca="true" t="shared" si="0" ref="G9:G16">D9+E9</f>
        <v>166000000</v>
      </c>
      <c r="H9" s="57">
        <v>166000000</v>
      </c>
      <c r="I9" s="62">
        <v>166000000</v>
      </c>
      <c r="J9" s="57">
        <v>10000000</v>
      </c>
      <c r="K9" s="62">
        <v>38166743</v>
      </c>
      <c r="L9" s="57">
        <v>5000000</v>
      </c>
      <c r="M9" s="62">
        <v>54090216</v>
      </c>
      <c r="N9" s="51">
        <v>15000000</v>
      </c>
      <c r="O9" s="51">
        <v>39550001</v>
      </c>
      <c r="P9" s="51">
        <v>0</v>
      </c>
      <c r="Q9" s="51">
        <v>0</v>
      </c>
      <c r="R9" s="57">
        <v>30000000</v>
      </c>
      <c r="S9" s="62">
        <v>131806960</v>
      </c>
      <c r="T9" s="66">
        <f aca="true" t="shared" si="1" ref="T9:T16">IF(L9=0,"-",(N9-L9)/L9)</f>
        <v>2</v>
      </c>
      <c r="U9" s="69">
        <f aca="true" t="shared" si="2" ref="U9:U16">IF(M9=0,"-",(O9-M9)/M9)</f>
        <v>-0.2688141419143159</v>
      </c>
      <c r="V9" s="66">
        <f aca="true" t="shared" si="3" ref="V9:V16">IF(G9=0," ",(R9/G9))</f>
        <v>0.18072289156626506</v>
      </c>
      <c r="W9" s="69">
        <f aca="true" t="shared" si="4" ref="W9:W16">IF(G9=0," ",(S9/G9))</f>
        <v>0.7940178313253012</v>
      </c>
      <c r="X9" s="36"/>
    </row>
    <row r="10" spans="2:24" ht="12.75">
      <c r="B10" s="35"/>
      <c r="C10" s="68" t="s">
        <v>18</v>
      </c>
      <c r="D10" s="51">
        <v>1954651000</v>
      </c>
      <c r="E10" s="51">
        <v>-534180000</v>
      </c>
      <c r="F10" s="51">
        <v>0</v>
      </c>
      <c r="G10" s="51">
        <f t="shared" si="0"/>
        <v>1420471000</v>
      </c>
      <c r="H10" s="57">
        <v>1420471000</v>
      </c>
      <c r="I10" s="62">
        <v>1420471000</v>
      </c>
      <c r="J10" s="57">
        <v>1005865000</v>
      </c>
      <c r="K10" s="62">
        <v>81642629</v>
      </c>
      <c r="L10" s="57">
        <v>164606000</v>
      </c>
      <c r="M10" s="62">
        <v>232868391</v>
      </c>
      <c r="N10" s="51">
        <v>90295000</v>
      </c>
      <c r="O10" s="51">
        <v>325676335</v>
      </c>
      <c r="P10" s="51">
        <v>0</v>
      </c>
      <c r="Q10" s="51">
        <v>0</v>
      </c>
      <c r="R10" s="57">
        <v>1260766000</v>
      </c>
      <c r="S10" s="62">
        <v>640187355</v>
      </c>
      <c r="T10" s="66">
        <f t="shared" si="1"/>
        <v>-0.45144769935482304</v>
      </c>
      <c r="U10" s="69">
        <f t="shared" si="2"/>
        <v>0.3985424711419937</v>
      </c>
      <c r="V10" s="66">
        <f t="shared" si="3"/>
        <v>0.8875689824009079</v>
      </c>
      <c r="W10" s="69">
        <f t="shared" si="4"/>
        <v>0.45068667716553173</v>
      </c>
      <c r="X10" s="36"/>
    </row>
    <row r="11" spans="2:24" ht="12.75">
      <c r="B11" s="35"/>
      <c r="C11" s="68" t="s">
        <v>19</v>
      </c>
      <c r="D11" s="51">
        <v>345000000</v>
      </c>
      <c r="E11" s="51">
        <v>0</v>
      </c>
      <c r="F11" s="51">
        <v>0</v>
      </c>
      <c r="G11" s="51">
        <f t="shared" si="0"/>
        <v>345000000</v>
      </c>
      <c r="H11" s="57">
        <v>345000000</v>
      </c>
      <c r="I11" s="62">
        <v>345000000</v>
      </c>
      <c r="J11" s="57">
        <v>73003000</v>
      </c>
      <c r="K11" s="62">
        <v>46947628</v>
      </c>
      <c r="L11" s="57">
        <v>33737000</v>
      </c>
      <c r="M11" s="62">
        <v>34363688</v>
      </c>
      <c r="N11" s="51">
        <v>14977000</v>
      </c>
      <c r="O11" s="51">
        <v>15992874</v>
      </c>
      <c r="P11" s="51">
        <v>0</v>
      </c>
      <c r="Q11" s="51">
        <v>0</v>
      </c>
      <c r="R11" s="57">
        <v>121717000</v>
      </c>
      <c r="S11" s="62">
        <v>97304190</v>
      </c>
      <c r="T11" s="66">
        <f t="shared" si="1"/>
        <v>-0.5560660402525417</v>
      </c>
      <c r="U11" s="69">
        <f t="shared" si="2"/>
        <v>-0.5345996040937167</v>
      </c>
      <c r="V11" s="66">
        <f t="shared" si="3"/>
        <v>0.35280289855072466</v>
      </c>
      <c r="W11" s="69">
        <f t="shared" si="4"/>
        <v>0.2820411304347826</v>
      </c>
      <c r="X11" s="36"/>
    </row>
    <row r="12" spans="2:24" ht="12.75">
      <c r="B12" s="35"/>
      <c r="C12" s="68" t="s">
        <v>20</v>
      </c>
      <c r="D12" s="51">
        <v>20000000</v>
      </c>
      <c r="E12" s="51">
        <v>40250000</v>
      </c>
      <c r="F12" s="51">
        <v>0</v>
      </c>
      <c r="G12" s="51">
        <f t="shared" si="0"/>
        <v>60250000</v>
      </c>
      <c r="H12" s="57">
        <v>60250000</v>
      </c>
      <c r="I12" s="62">
        <v>60250000</v>
      </c>
      <c r="J12" s="57">
        <v>20000000</v>
      </c>
      <c r="K12" s="62">
        <v>164571</v>
      </c>
      <c r="L12" s="57">
        <v>0</v>
      </c>
      <c r="M12" s="62">
        <v>5584809</v>
      </c>
      <c r="N12" s="51">
        <v>0</v>
      </c>
      <c r="O12" s="51">
        <v>37648280</v>
      </c>
      <c r="P12" s="51">
        <v>0</v>
      </c>
      <c r="Q12" s="51">
        <v>0</v>
      </c>
      <c r="R12" s="57">
        <v>20000000</v>
      </c>
      <c r="S12" s="62">
        <v>43397660</v>
      </c>
      <c r="T12" s="66" t="str">
        <f t="shared" si="1"/>
        <v>-</v>
      </c>
      <c r="U12" s="69">
        <f t="shared" si="2"/>
        <v>5.741193834918974</v>
      </c>
      <c r="V12" s="66">
        <f t="shared" si="3"/>
        <v>0.33195020746887965</v>
      </c>
      <c r="W12" s="69">
        <f t="shared" si="4"/>
        <v>0.720293112033195</v>
      </c>
      <c r="X12" s="36"/>
    </row>
    <row r="13" spans="2:24" ht="12.75">
      <c r="B13" s="35"/>
      <c r="C13" s="68" t="s">
        <v>21</v>
      </c>
      <c r="D13" s="51">
        <v>15000000</v>
      </c>
      <c r="E13" s="51">
        <v>105000000</v>
      </c>
      <c r="F13" s="51">
        <v>0</v>
      </c>
      <c r="G13" s="51">
        <f t="shared" si="0"/>
        <v>120000000</v>
      </c>
      <c r="H13" s="57">
        <v>120000000</v>
      </c>
      <c r="I13" s="62">
        <v>120000000</v>
      </c>
      <c r="J13" s="57">
        <v>15000000</v>
      </c>
      <c r="K13" s="62">
        <v>4385965</v>
      </c>
      <c r="L13" s="57">
        <v>0</v>
      </c>
      <c r="M13" s="62">
        <v>9567644</v>
      </c>
      <c r="N13" s="51">
        <v>0</v>
      </c>
      <c r="O13" s="51">
        <v>4521540</v>
      </c>
      <c r="P13" s="51">
        <v>0</v>
      </c>
      <c r="Q13" s="51">
        <v>0</v>
      </c>
      <c r="R13" s="57">
        <v>15000000</v>
      </c>
      <c r="S13" s="62">
        <v>18475149</v>
      </c>
      <c r="T13" s="66" t="str">
        <f t="shared" si="1"/>
        <v>-</v>
      </c>
      <c r="U13" s="69">
        <f t="shared" si="2"/>
        <v>-0.527413436369497</v>
      </c>
      <c r="V13" s="66">
        <f t="shared" si="3"/>
        <v>0.125</v>
      </c>
      <c r="W13" s="69">
        <f t="shared" si="4"/>
        <v>0.153959575</v>
      </c>
      <c r="X13" s="36"/>
    </row>
    <row r="14" spans="2:24" ht="12.75">
      <c r="B14" s="35"/>
      <c r="C14" s="68" t="s">
        <v>22</v>
      </c>
      <c r="D14" s="51"/>
      <c r="E14" s="51">
        <v>0</v>
      </c>
      <c r="F14" s="51"/>
      <c r="G14" s="51">
        <f t="shared" si="0"/>
        <v>0</v>
      </c>
      <c r="H14" s="57">
        <v>0</v>
      </c>
      <c r="I14" s="62">
        <v>0</v>
      </c>
      <c r="J14" s="57">
        <v>0</v>
      </c>
      <c r="K14" s="62">
        <v>0</v>
      </c>
      <c r="L14" s="57">
        <v>0</v>
      </c>
      <c r="M14" s="62">
        <v>0</v>
      </c>
      <c r="N14" s="57">
        <v>0</v>
      </c>
      <c r="O14" s="51">
        <v>0</v>
      </c>
      <c r="P14" s="57"/>
      <c r="Q14" s="62"/>
      <c r="R14" s="57">
        <v>0</v>
      </c>
      <c r="S14" s="62">
        <v>0</v>
      </c>
      <c r="T14" s="66" t="str">
        <f t="shared" si="1"/>
        <v>-</v>
      </c>
      <c r="U14" s="69" t="str">
        <f t="shared" si="2"/>
        <v>-</v>
      </c>
      <c r="V14" s="66" t="str">
        <f t="shared" si="3"/>
        <v> </v>
      </c>
      <c r="W14" s="69" t="str">
        <f t="shared" si="4"/>
        <v> </v>
      </c>
      <c r="X14" s="36"/>
    </row>
    <row r="15" spans="2:24" ht="12.75">
      <c r="B15" s="35"/>
      <c r="C15" s="68" t="s">
        <v>23</v>
      </c>
      <c r="D15" s="51">
        <v>20000000</v>
      </c>
      <c r="E15" s="51">
        <v>69575000</v>
      </c>
      <c r="F15" s="51">
        <v>0</v>
      </c>
      <c r="G15" s="51">
        <f t="shared" si="0"/>
        <v>89575000</v>
      </c>
      <c r="H15" s="57">
        <v>89575000</v>
      </c>
      <c r="I15" s="62">
        <v>89575000</v>
      </c>
      <c r="J15" s="57">
        <v>20000000</v>
      </c>
      <c r="K15" s="62">
        <v>0</v>
      </c>
      <c r="L15" s="57">
        <v>0</v>
      </c>
      <c r="M15" s="62">
        <v>860651</v>
      </c>
      <c r="N15" s="51">
        <v>0</v>
      </c>
      <c r="O15" s="51">
        <v>353538</v>
      </c>
      <c r="P15" s="51">
        <v>0</v>
      </c>
      <c r="Q15" s="51">
        <v>0</v>
      </c>
      <c r="R15" s="57">
        <v>20000000</v>
      </c>
      <c r="S15" s="62">
        <v>1214189</v>
      </c>
      <c r="T15" s="66" t="str">
        <f t="shared" si="1"/>
        <v>-</v>
      </c>
      <c r="U15" s="69">
        <f t="shared" si="2"/>
        <v>-0.589220253041012</v>
      </c>
      <c r="V15" s="66">
        <f t="shared" si="3"/>
        <v>0.22327658386826682</v>
      </c>
      <c r="W15" s="69">
        <f t="shared" si="4"/>
        <v>0.01355499860452135</v>
      </c>
      <c r="X15" s="36"/>
    </row>
    <row r="16" spans="2:24" ht="12.75">
      <c r="B16" s="35"/>
      <c r="C16" s="68" t="s">
        <v>24</v>
      </c>
      <c r="D16" s="51">
        <v>850000000</v>
      </c>
      <c r="E16" s="51">
        <v>168355000</v>
      </c>
      <c r="F16" s="51">
        <v>0</v>
      </c>
      <c r="G16" s="51">
        <f t="shared" si="0"/>
        <v>1018355000</v>
      </c>
      <c r="H16" s="57">
        <v>1018355000</v>
      </c>
      <c r="I16" s="62">
        <v>1018355000</v>
      </c>
      <c r="J16" s="57">
        <v>602929000</v>
      </c>
      <c r="K16" s="62">
        <v>86575149</v>
      </c>
      <c r="L16" s="57">
        <v>147025000</v>
      </c>
      <c r="M16" s="62">
        <v>147022709</v>
      </c>
      <c r="N16" s="51">
        <v>19719000</v>
      </c>
      <c r="O16" s="51">
        <v>48789934</v>
      </c>
      <c r="P16" s="51">
        <v>0</v>
      </c>
      <c r="Q16" s="51">
        <v>0</v>
      </c>
      <c r="R16" s="57">
        <v>769673000</v>
      </c>
      <c r="S16" s="62">
        <v>282387792</v>
      </c>
      <c r="T16" s="66">
        <f t="shared" si="1"/>
        <v>-0.8658799523890495</v>
      </c>
      <c r="U16" s="69">
        <f t="shared" si="2"/>
        <v>-0.6681469527268743</v>
      </c>
      <c r="V16" s="66">
        <f t="shared" si="3"/>
        <v>0.7558002857549676</v>
      </c>
      <c r="W16" s="69">
        <f t="shared" si="4"/>
        <v>0.2772979874405291</v>
      </c>
      <c r="X16" s="36"/>
    </row>
    <row r="17" spans="2:24" ht="12.75">
      <c r="B17" s="35"/>
      <c r="C17" s="68"/>
      <c r="D17" s="51"/>
      <c r="E17" s="51"/>
      <c r="F17" s="51"/>
      <c r="G17" s="51"/>
      <c r="H17" s="57"/>
      <c r="I17" s="62"/>
      <c r="J17" s="57"/>
      <c r="K17" s="62"/>
      <c r="L17" s="58"/>
      <c r="M17" s="63"/>
      <c r="N17" s="58"/>
      <c r="O17" s="63"/>
      <c r="P17" s="58"/>
      <c r="Q17" s="63"/>
      <c r="R17" s="58"/>
      <c r="S17" s="63"/>
      <c r="T17" s="66"/>
      <c r="U17" s="69"/>
      <c r="V17" s="66"/>
      <c r="W17" s="69"/>
      <c r="X17" s="36"/>
    </row>
    <row r="18" spans="2:24" ht="12.75">
      <c r="B18" s="35"/>
      <c r="C18" s="68"/>
      <c r="D18" s="51"/>
      <c r="E18" s="51"/>
      <c r="F18" s="51"/>
      <c r="G18" s="51"/>
      <c r="H18" s="57"/>
      <c r="I18" s="62"/>
      <c r="J18" s="57"/>
      <c r="K18" s="62"/>
      <c r="L18" s="58"/>
      <c r="M18" s="63"/>
      <c r="N18" s="58"/>
      <c r="O18" s="63"/>
      <c r="P18" s="58"/>
      <c r="Q18" s="63"/>
      <c r="R18" s="58"/>
      <c r="S18" s="63"/>
      <c r="T18" s="66"/>
      <c r="U18" s="69"/>
      <c r="V18" s="66" t="str">
        <f>IF(G18=0," ",(L18/G18))</f>
        <v> </v>
      </c>
      <c r="W18" s="69" t="str">
        <f>IF(H18=0," ",(M18/H18))</f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76"/>
      <c r="I19" s="62"/>
      <c r="J19" s="57"/>
      <c r="K19" s="62"/>
      <c r="L19" s="59"/>
      <c r="M19" s="64"/>
      <c r="N19" s="59"/>
      <c r="O19" s="64"/>
      <c r="P19" s="59"/>
      <c r="Q19" s="64"/>
      <c r="R19" s="59"/>
      <c r="S19" s="64"/>
      <c r="T19" s="66"/>
      <c r="U19" s="81"/>
      <c r="V19" s="66" t="str">
        <f>IF(G19=0," ",(L19/G19))</f>
        <v> </v>
      </c>
      <c r="W19" s="69" t="str">
        <f>IF(H19=0," ",(M19/H19))</f>
        <v> </v>
      </c>
      <c r="X19" s="36"/>
    </row>
    <row r="20" spans="2:24" s="31" customFormat="1" ht="12.75">
      <c r="B20" s="46"/>
      <c r="C20" s="41" t="s">
        <v>25</v>
      </c>
      <c r="D20" s="48">
        <f aca="true" t="shared" si="5" ref="D20:K20">SUM(D8:D19)</f>
        <v>3699462000</v>
      </c>
      <c r="E20" s="48">
        <f t="shared" si="5"/>
        <v>0</v>
      </c>
      <c r="F20" s="48">
        <f t="shared" si="5"/>
        <v>0</v>
      </c>
      <c r="G20" s="48">
        <f t="shared" si="5"/>
        <v>3699462000</v>
      </c>
      <c r="H20" s="48">
        <f t="shared" si="5"/>
        <v>3699462000</v>
      </c>
      <c r="I20" s="84">
        <f t="shared" si="5"/>
        <v>3699462000</v>
      </c>
      <c r="J20" s="48">
        <f t="shared" si="5"/>
        <v>2019659000</v>
      </c>
      <c r="K20" s="84">
        <f t="shared" si="5"/>
        <v>298284489</v>
      </c>
      <c r="L20" s="48">
        <f aca="true" t="shared" si="6" ref="L20:R20">SUM(L8:L19)</f>
        <v>369481000</v>
      </c>
      <c r="M20" s="77">
        <f t="shared" si="6"/>
        <v>529209070</v>
      </c>
      <c r="N20" s="77">
        <f t="shared" si="6"/>
        <v>184765000</v>
      </c>
      <c r="O20" s="77">
        <f t="shared" si="6"/>
        <v>487812878</v>
      </c>
      <c r="P20" s="75">
        <f t="shared" si="6"/>
        <v>0</v>
      </c>
      <c r="Q20" s="75">
        <f t="shared" si="6"/>
        <v>0</v>
      </c>
      <c r="R20" s="75">
        <f t="shared" si="6"/>
        <v>2573905000</v>
      </c>
      <c r="S20" s="77">
        <f>SUM(S8:S19)</f>
        <v>1315306437</v>
      </c>
      <c r="T20" s="78">
        <f>IF(L20=0,"-",(N20-L20)/L20)</f>
        <v>-0.49993369077164995</v>
      </c>
      <c r="U20" s="78">
        <f>IF(M20=0,"-",(O20-M20)/M20)</f>
        <v>-0.07822275608390461</v>
      </c>
      <c r="V20" s="78">
        <f>IF(G20=0," ",(R20/G20))</f>
        <v>0.6957511659803507</v>
      </c>
      <c r="W20" s="79">
        <f>IF(G20=0," ",(S20/G20))</f>
        <v>0.35553992364295134</v>
      </c>
      <c r="X20" s="47"/>
    </row>
    <row r="21" spans="2:24" ht="13.5" thickBot="1"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74" t="s">
        <v>52</v>
      </c>
      <c r="C23" s="74" t="s">
        <v>53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7" ref="IS23:IT27">T23</f>
        <v>0</v>
      </c>
      <c r="IT23" s="34">
        <f t="shared" si="7"/>
        <v>0</v>
      </c>
    </row>
    <row r="24" spans="1:254" s="11" customFormat="1" ht="12.75">
      <c r="A24" s="32"/>
      <c r="B24" s="74" t="s">
        <v>54</v>
      </c>
      <c r="C24" s="74" t="s">
        <v>55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7"/>
        <v>0</v>
      </c>
      <c r="IT24" s="34">
        <f t="shared" si="7"/>
        <v>0</v>
      </c>
    </row>
    <row r="25" spans="1:254" s="11" customFormat="1" ht="12.75">
      <c r="A25" s="3"/>
      <c r="B25" s="74" t="s">
        <v>56</v>
      </c>
      <c r="C25" s="74" t="s">
        <v>27</v>
      </c>
      <c r="D25" s="3"/>
      <c r="E25" s="33"/>
      <c r="F25" s="3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7"/>
        <v>0</v>
      </c>
      <c r="IT25" s="34">
        <f t="shared" si="7"/>
        <v>0</v>
      </c>
    </row>
    <row r="26" spans="1:254" s="11" customFormat="1" ht="12.75">
      <c r="A26" s="3"/>
      <c r="B26" s="74" t="s">
        <v>57</v>
      </c>
      <c r="C26" s="74" t="s">
        <v>58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7"/>
        <v>0</v>
      </c>
      <c r="IT26" s="34">
        <f t="shared" si="7"/>
        <v>0</v>
      </c>
    </row>
    <row r="27" spans="1:254" s="11" customFormat="1" ht="12.75">
      <c r="A27" s="3"/>
      <c r="B27" s="74" t="s">
        <v>59</v>
      </c>
      <c r="C27" s="74" t="s">
        <v>28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7"/>
        <v>0</v>
      </c>
      <c r="IT27" s="34">
        <f t="shared" si="7"/>
        <v>0</v>
      </c>
    </row>
    <row r="28" spans="2:3" ht="12.75">
      <c r="B28" s="74"/>
      <c r="C28" s="74" t="s">
        <v>72</v>
      </c>
    </row>
    <row r="29" spans="2:6" ht="12.75">
      <c r="B29" s="74" t="s">
        <v>63</v>
      </c>
      <c r="C29" s="74"/>
      <c r="D29" s="74"/>
      <c r="E29" s="74"/>
      <c r="F29" s="74"/>
    </row>
    <row r="30" spans="2:6" ht="12.75">
      <c r="B30" s="74" t="s">
        <v>61</v>
      </c>
      <c r="C30" s="74"/>
      <c r="D30" s="74"/>
      <c r="E30" s="74"/>
      <c r="F30" s="74"/>
    </row>
  </sheetData>
  <sheetProtection password="F954" sheet="1" objects="1" scenarios="1"/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M4">
      <selection activeCell="O7" sqref="O7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5" width="13.140625" style="0" customWidth="1"/>
    <col min="16" max="17" width="13.140625" style="0" hidden="1" customWidth="1"/>
    <col min="18" max="21" width="13.140625" style="0" customWidth="1"/>
    <col min="22" max="22" width="16.28125" style="0" customWidth="1"/>
    <col min="23" max="23" width="13.140625" style="0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74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33</v>
      </c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47</v>
      </c>
      <c r="D3" s="8"/>
      <c r="E3" s="8"/>
      <c r="F3" s="8"/>
      <c r="G3" s="8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75</v>
      </c>
      <c r="U3" s="14"/>
      <c r="V3" s="67" t="s">
        <v>76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6</v>
      </c>
      <c r="D4" s="18" t="s">
        <v>48</v>
      </c>
      <c r="E4" s="18" t="s">
        <v>7</v>
      </c>
      <c r="F4" s="18" t="s">
        <v>8</v>
      </c>
      <c r="G4" s="18" t="s">
        <v>49</v>
      </c>
      <c r="H4" s="19" t="s">
        <v>9</v>
      </c>
      <c r="I4" s="60" t="s">
        <v>10</v>
      </c>
      <c r="J4" s="19" t="s">
        <v>50</v>
      </c>
      <c r="K4" s="60" t="s">
        <v>51</v>
      </c>
      <c r="L4" s="19" t="s">
        <v>65</v>
      </c>
      <c r="M4" s="60" t="s">
        <v>66</v>
      </c>
      <c r="N4" s="19" t="s">
        <v>67</v>
      </c>
      <c r="O4" s="60" t="s">
        <v>68</v>
      </c>
      <c r="P4" s="19" t="s">
        <v>69</v>
      </c>
      <c r="Q4" s="60" t="s">
        <v>70</v>
      </c>
      <c r="R4" s="19" t="s">
        <v>11</v>
      </c>
      <c r="S4" s="60" t="s">
        <v>12</v>
      </c>
      <c r="T4" s="20" t="s">
        <v>77</v>
      </c>
      <c r="U4" s="54" t="s">
        <v>78</v>
      </c>
      <c r="V4" s="20" t="s">
        <v>13</v>
      </c>
      <c r="W4" s="54" t="s">
        <v>14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15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30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49"/>
      <c r="H7" s="71"/>
      <c r="I7" s="70"/>
      <c r="J7" s="71"/>
      <c r="K7" s="70"/>
      <c r="L7" s="52"/>
      <c r="M7" s="53"/>
      <c r="N7" s="52"/>
      <c r="O7" s="53"/>
      <c r="P7" s="52"/>
      <c r="Q7" s="53"/>
      <c r="R7" s="52"/>
      <c r="S7" s="53"/>
      <c r="T7" s="52"/>
      <c r="U7" s="53"/>
      <c r="V7" s="52"/>
      <c r="W7" s="53"/>
      <c r="X7" s="36"/>
    </row>
    <row r="8" spans="2:24" ht="12.75">
      <c r="B8" s="35"/>
      <c r="C8" s="68" t="s">
        <v>16</v>
      </c>
      <c r="D8" s="51">
        <v>3100000</v>
      </c>
      <c r="E8" s="51">
        <v>0</v>
      </c>
      <c r="F8" s="51">
        <v>0</v>
      </c>
      <c r="G8" s="51">
        <v>3100000</v>
      </c>
      <c r="H8" s="57">
        <v>3100000</v>
      </c>
      <c r="I8" s="62">
        <v>3100000</v>
      </c>
      <c r="J8" s="57">
        <v>0</v>
      </c>
      <c r="K8" s="62">
        <v>3262866</v>
      </c>
      <c r="L8" s="57">
        <v>0</v>
      </c>
      <c r="M8" s="62">
        <v>3268393</v>
      </c>
      <c r="N8" s="51">
        <v>0</v>
      </c>
      <c r="O8" s="51">
        <v>69215</v>
      </c>
      <c r="P8" s="51">
        <v>0</v>
      </c>
      <c r="Q8" s="51">
        <v>0</v>
      </c>
      <c r="R8" s="57">
        <v>0</v>
      </c>
      <c r="S8" s="62">
        <v>6600474</v>
      </c>
      <c r="T8" s="66" t="str">
        <f>IF(L8=0,"-",(N8-L8)/L8)</f>
        <v>-</v>
      </c>
      <c r="U8" s="69">
        <f>IF(M8=0,"-",(O8-M8)/M8)</f>
        <v>-0.9788229261291406</v>
      </c>
      <c r="V8" s="66">
        <f>IF(G8=0," ",(R8/G8))</f>
        <v>0</v>
      </c>
      <c r="W8" s="69">
        <f>IF(G8=0," ",(S8/G8))</f>
        <v>2.1291851612903225</v>
      </c>
      <c r="X8" s="36"/>
    </row>
    <row r="9" spans="2:24" ht="12.75">
      <c r="B9" s="35"/>
      <c r="C9" s="68" t="s">
        <v>17</v>
      </c>
      <c r="D9" s="51"/>
      <c r="E9" s="51"/>
      <c r="F9" s="51"/>
      <c r="G9" s="51">
        <f aca="true" t="shared" si="0" ref="G9:G16">D9+E9+F9</f>
        <v>0</v>
      </c>
      <c r="H9" s="57">
        <v>0</v>
      </c>
      <c r="I9" s="62"/>
      <c r="J9" s="57"/>
      <c r="K9" s="62">
        <v>0</v>
      </c>
      <c r="L9" s="57"/>
      <c r="M9" s="62">
        <v>0</v>
      </c>
      <c r="N9" s="51">
        <v>0</v>
      </c>
      <c r="O9" s="51">
        <v>0</v>
      </c>
      <c r="P9" s="51"/>
      <c r="Q9" s="51"/>
      <c r="R9" s="57">
        <v>0</v>
      </c>
      <c r="S9" s="62">
        <v>0</v>
      </c>
      <c r="T9" s="66" t="str">
        <f aca="true" t="shared" si="1" ref="T9:T16">IF(L9=0,"-",(N9-L9)/L9)</f>
        <v>-</v>
      </c>
      <c r="U9" s="69" t="str">
        <f aca="true" t="shared" si="2" ref="U9:U16">IF(M9=0,"-",(O9-M9)/M9)</f>
        <v>-</v>
      </c>
      <c r="V9" s="66" t="str">
        <f aca="true" t="shared" si="3" ref="V9:V16">IF(G9=0," ",(R9/G9))</f>
        <v> </v>
      </c>
      <c r="W9" s="69" t="str">
        <f aca="true" t="shared" si="4" ref="W9:W16">IF(G9=0," ",(S9/G9))</f>
        <v> </v>
      </c>
      <c r="X9" s="36"/>
    </row>
    <row r="10" spans="2:24" ht="12.75">
      <c r="B10" s="35"/>
      <c r="C10" s="68" t="s">
        <v>18</v>
      </c>
      <c r="D10" s="51"/>
      <c r="E10" s="51"/>
      <c r="F10" s="51"/>
      <c r="G10" s="51">
        <f t="shared" si="0"/>
        <v>0</v>
      </c>
      <c r="H10" s="57">
        <v>0</v>
      </c>
      <c r="I10" s="62"/>
      <c r="J10" s="57"/>
      <c r="K10" s="62">
        <v>0</v>
      </c>
      <c r="L10" s="57"/>
      <c r="M10" s="62">
        <v>0</v>
      </c>
      <c r="N10" s="57">
        <v>0</v>
      </c>
      <c r="O10" s="51">
        <v>0</v>
      </c>
      <c r="P10" s="57"/>
      <c r="Q10" s="62"/>
      <c r="R10" s="57">
        <v>0</v>
      </c>
      <c r="S10" s="62">
        <v>0</v>
      </c>
      <c r="T10" s="66" t="str">
        <f t="shared" si="1"/>
        <v>-</v>
      </c>
      <c r="U10" s="69" t="str">
        <f t="shared" si="2"/>
        <v>-</v>
      </c>
      <c r="V10" s="66" t="str">
        <f t="shared" si="3"/>
        <v> </v>
      </c>
      <c r="W10" s="69" t="str">
        <f t="shared" si="4"/>
        <v> </v>
      </c>
      <c r="X10" s="36"/>
    </row>
    <row r="11" spans="2:24" ht="12.75">
      <c r="B11" s="35"/>
      <c r="C11" s="68" t="s">
        <v>19</v>
      </c>
      <c r="D11" s="51">
        <v>2000000</v>
      </c>
      <c r="E11" s="51">
        <v>0</v>
      </c>
      <c r="F11" s="51">
        <v>0</v>
      </c>
      <c r="G11" s="51">
        <v>2000000</v>
      </c>
      <c r="H11" s="57">
        <v>2000000</v>
      </c>
      <c r="I11" s="62">
        <v>2000000</v>
      </c>
      <c r="J11" s="57">
        <v>0</v>
      </c>
      <c r="K11" s="62">
        <v>0</v>
      </c>
      <c r="L11" s="57">
        <v>0</v>
      </c>
      <c r="M11" s="62">
        <v>0</v>
      </c>
      <c r="N11" s="51">
        <v>0</v>
      </c>
      <c r="O11" s="51">
        <v>0</v>
      </c>
      <c r="P11" s="51">
        <v>0</v>
      </c>
      <c r="Q11" s="51">
        <v>0</v>
      </c>
      <c r="R11" s="57">
        <v>0</v>
      </c>
      <c r="S11" s="62">
        <v>0</v>
      </c>
      <c r="T11" s="66" t="str">
        <f t="shared" si="1"/>
        <v>-</v>
      </c>
      <c r="U11" s="69" t="str">
        <f t="shared" si="2"/>
        <v>-</v>
      </c>
      <c r="V11" s="66">
        <f t="shared" si="3"/>
        <v>0</v>
      </c>
      <c r="W11" s="69">
        <f t="shared" si="4"/>
        <v>0</v>
      </c>
      <c r="X11" s="36"/>
    </row>
    <row r="12" spans="2:24" ht="12.75">
      <c r="B12" s="35"/>
      <c r="C12" s="68" t="s">
        <v>20</v>
      </c>
      <c r="D12" s="51">
        <v>1300000</v>
      </c>
      <c r="E12" s="51">
        <v>0</v>
      </c>
      <c r="F12" s="51">
        <v>0</v>
      </c>
      <c r="G12" s="51">
        <v>1300000</v>
      </c>
      <c r="H12" s="57">
        <v>1300000</v>
      </c>
      <c r="I12" s="62">
        <v>1300000</v>
      </c>
      <c r="J12" s="57">
        <v>0</v>
      </c>
      <c r="K12" s="62">
        <v>0</v>
      </c>
      <c r="L12" s="57">
        <v>0</v>
      </c>
      <c r="M12" s="62">
        <v>0</v>
      </c>
      <c r="N12" s="51">
        <v>849000</v>
      </c>
      <c r="O12" s="51">
        <v>0</v>
      </c>
      <c r="P12" s="51">
        <v>0</v>
      </c>
      <c r="Q12" s="51">
        <v>0</v>
      </c>
      <c r="R12" s="57">
        <v>849000</v>
      </c>
      <c r="S12" s="62">
        <v>0</v>
      </c>
      <c r="T12" s="66" t="str">
        <f t="shared" si="1"/>
        <v>-</v>
      </c>
      <c r="U12" s="69" t="str">
        <f t="shared" si="2"/>
        <v>-</v>
      </c>
      <c r="V12" s="66">
        <f t="shared" si="3"/>
        <v>0.6530769230769231</v>
      </c>
      <c r="W12" s="69">
        <f t="shared" si="4"/>
        <v>0</v>
      </c>
      <c r="X12" s="36"/>
    </row>
    <row r="13" spans="2:24" ht="12.75">
      <c r="B13" s="35"/>
      <c r="C13" s="68" t="s">
        <v>21</v>
      </c>
      <c r="D13" s="51">
        <v>2000000</v>
      </c>
      <c r="E13" s="51">
        <v>0</v>
      </c>
      <c r="F13" s="51">
        <v>0</v>
      </c>
      <c r="G13" s="51">
        <v>2000000</v>
      </c>
      <c r="H13" s="57">
        <v>2000000</v>
      </c>
      <c r="I13" s="62">
        <v>2000000</v>
      </c>
      <c r="J13" s="57">
        <v>0</v>
      </c>
      <c r="K13" s="62">
        <v>0</v>
      </c>
      <c r="L13" s="57">
        <v>0</v>
      </c>
      <c r="M13" s="62">
        <v>0</v>
      </c>
      <c r="N13" s="51">
        <v>190000</v>
      </c>
      <c r="O13" s="51">
        <v>0</v>
      </c>
      <c r="P13" s="51">
        <v>0</v>
      </c>
      <c r="Q13" s="51">
        <v>0</v>
      </c>
      <c r="R13" s="57">
        <v>190000</v>
      </c>
      <c r="S13" s="62">
        <v>0</v>
      </c>
      <c r="T13" s="66" t="str">
        <f t="shared" si="1"/>
        <v>-</v>
      </c>
      <c r="U13" s="69" t="str">
        <f t="shared" si="2"/>
        <v>-</v>
      </c>
      <c r="V13" s="66">
        <f t="shared" si="3"/>
        <v>0.095</v>
      </c>
      <c r="W13" s="69">
        <f t="shared" si="4"/>
        <v>0</v>
      </c>
      <c r="X13" s="36"/>
    </row>
    <row r="14" spans="2:24" ht="12.75">
      <c r="B14" s="35"/>
      <c r="C14" s="68" t="s">
        <v>22</v>
      </c>
      <c r="D14" s="51">
        <v>2000000</v>
      </c>
      <c r="E14" s="51">
        <v>0</v>
      </c>
      <c r="F14" s="51">
        <v>0</v>
      </c>
      <c r="G14" s="51">
        <v>2000000</v>
      </c>
      <c r="H14" s="57">
        <v>2000000</v>
      </c>
      <c r="I14" s="62">
        <v>2000000</v>
      </c>
      <c r="J14" s="57">
        <v>0</v>
      </c>
      <c r="K14" s="62">
        <v>0</v>
      </c>
      <c r="L14" s="57">
        <v>0</v>
      </c>
      <c r="M14" s="62">
        <v>0</v>
      </c>
      <c r="N14" s="51">
        <v>0</v>
      </c>
      <c r="O14" s="51">
        <v>0</v>
      </c>
      <c r="P14" s="51">
        <v>0</v>
      </c>
      <c r="Q14" s="51">
        <v>0</v>
      </c>
      <c r="R14" s="57">
        <v>0</v>
      </c>
      <c r="S14" s="62">
        <v>0</v>
      </c>
      <c r="T14" s="66" t="str">
        <f t="shared" si="1"/>
        <v>-</v>
      </c>
      <c r="U14" s="69" t="str">
        <f t="shared" si="2"/>
        <v>-</v>
      </c>
      <c r="V14" s="66">
        <f t="shared" si="3"/>
        <v>0</v>
      </c>
      <c r="W14" s="69">
        <f t="shared" si="4"/>
        <v>0</v>
      </c>
      <c r="X14" s="36"/>
    </row>
    <row r="15" spans="2:24" ht="12.75">
      <c r="B15" s="35"/>
      <c r="C15" s="68" t="s">
        <v>23</v>
      </c>
      <c r="D15" s="51">
        <v>0</v>
      </c>
      <c r="E15" s="51"/>
      <c r="F15" s="51"/>
      <c r="G15" s="51">
        <f t="shared" si="0"/>
        <v>0</v>
      </c>
      <c r="H15" s="57">
        <v>0</v>
      </c>
      <c r="I15" s="62"/>
      <c r="J15" s="57"/>
      <c r="K15" s="62">
        <v>0</v>
      </c>
      <c r="L15" s="57"/>
      <c r="M15" s="62">
        <v>0</v>
      </c>
      <c r="N15" s="57">
        <v>0</v>
      </c>
      <c r="O15" s="51">
        <v>0</v>
      </c>
      <c r="P15" s="57"/>
      <c r="Q15" s="62"/>
      <c r="R15" s="57">
        <v>0</v>
      </c>
      <c r="S15" s="62">
        <v>0</v>
      </c>
      <c r="T15" s="66" t="str">
        <f t="shared" si="1"/>
        <v>-</v>
      </c>
      <c r="U15" s="69" t="str">
        <f t="shared" si="2"/>
        <v>-</v>
      </c>
      <c r="V15" s="66" t="str">
        <f t="shared" si="3"/>
        <v> </v>
      </c>
      <c r="W15" s="69" t="str">
        <f t="shared" si="4"/>
        <v> </v>
      </c>
      <c r="X15" s="36"/>
    </row>
    <row r="16" spans="2:24" ht="12.75">
      <c r="B16" s="35"/>
      <c r="C16" s="68" t="s">
        <v>24</v>
      </c>
      <c r="D16" s="51"/>
      <c r="E16" s="51"/>
      <c r="F16" s="51"/>
      <c r="G16" s="51">
        <f t="shared" si="0"/>
        <v>0</v>
      </c>
      <c r="H16" s="57">
        <v>0</v>
      </c>
      <c r="I16" s="62"/>
      <c r="J16" s="57"/>
      <c r="K16" s="62">
        <v>0</v>
      </c>
      <c r="L16" s="57"/>
      <c r="M16" s="62">
        <v>0</v>
      </c>
      <c r="N16" s="57">
        <v>0</v>
      </c>
      <c r="O16" s="51">
        <v>0</v>
      </c>
      <c r="P16" s="57"/>
      <c r="Q16" s="62"/>
      <c r="R16" s="57">
        <v>0</v>
      </c>
      <c r="S16" s="62">
        <v>0</v>
      </c>
      <c r="T16" s="66" t="str">
        <f t="shared" si="1"/>
        <v>-</v>
      </c>
      <c r="U16" s="69" t="str">
        <f t="shared" si="2"/>
        <v>-</v>
      </c>
      <c r="V16" s="66" t="str">
        <f t="shared" si="3"/>
        <v> </v>
      </c>
      <c r="W16" s="69" t="str">
        <f t="shared" si="4"/>
        <v> </v>
      </c>
      <c r="X16" s="36"/>
    </row>
    <row r="17" spans="2:24" ht="12.75">
      <c r="B17" s="35"/>
      <c r="C17" s="68"/>
      <c r="D17" s="51"/>
      <c r="E17" s="51"/>
      <c r="F17" s="51"/>
      <c r="G17" s="51"/>
      <c r="H17" s="57"/>
      <c r="I17" s="62"/>
      <c r="J17" s="57"/>
      <c r="K17" s="62"/>
      <c r="L17" s="58"/>
      <c r="M17" s="63"/>
      <c r="N17" s="58"/>
      <c r="O17" s="63"/>
      <c r="P17" s="58"/>
      <c r="Q17" s="63"/>
      <c r="R17" s="58"/>
      <c r="S17" s="63"/>
      <c r="T17" s="87"/>
      <c r="U17" s="88"/>
      <c r="V17" s="66"/>
      <c r="W17" s="69"/>
      <c r="X17" s="36"/>
    </row>
    <row r="18" spans="2:24" ht="12.75">
      <c r="B18" s="35"/>
      <c r="C18" s="68"/>
      <c r="D18" s="51"/>
      <c r="E18" s="51"/>
      <c r="F18" s="51"/>
      <c r="G18" s="51"/>
      <c r="H18" s="57"/>
      <c r="I18" s="62"/>
      <c r="J18" s="57"/>
      <c r="K18" s="62"/>
      <c r="L18" s="58"/>
      <c r="M18" s="63"/>
      <c r="N18" s="58"/>
      <c r="O18" s="63"/>
      <c r="P18" s="58"/>
      <c r="Q18" s="63"/>
      <c r="R18" s="58"/>
      <c r="S18" s="63"/>
      <c r="T18" s="87"/>
      <c r="U18" s="88"/>
      <c r="V18" s="66" t="str">
        <f>IF(G18=0," ",(L18/G18))</f>
        <v> </v>
      </c>
      <c r="W18" s="69" t="str">
        <f>IF(H18=0," ",(M18/H18))</f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76"/>
      <c r="I19" s="62"/>
      <c r="J19" s="57"/>
      <c r="K19" s="62"/>
      <c r="L19" s="59"/>
      <c r="M19" s="64"/>
      <c r="N19" s="59"/>
      <c r="O19" s="64"/>
      <c r="P19" s="59"/>
      <c r="Q19" s="64"/>
      <c r="R19" s="59"/>
      <c r="S19" s="64"/>
      <c r="T19" s="87"/>
      <c r="U19" s="89"/>
      <c r="V19" s="66" t="str">
        <f>IF(G19=0," ",(L19/G19))</f>
        <v> </v>
      </c>
      <c r="W19" s="69" t="str">
        <f>IF(H19=0," ",(M19/H19))</f>
        <v> </v>
      </c>
      <c r="X19" s="36"/>
    </row>
    <row r="20" spans="2:24" s="31" customFormat="1" ht="12.75">
      <c r="B20" s="46"/>
      <c r="C20" s="41" t="s">
        <v>25</v>
      </c>
      <c r="D20" s="48">
        <f>SUM(D8:D19)</f>
        <v>10400000</v>
      </c>
      <c r="E20" s="48">
        <f aca="true" t="shared" si="5" ref="E20:J20">SUM(E8:E19)</f>
        <v>0</v>
      </c>
      <c r="F20" s="48">
        <f t="shared" si="5"/>
        <v>0</v>
      </c>
      <c r="G20" s="48">
        <f t="shared" si="5"/>
        <v>10400000</v>
      </c>
      <c r="H20" s="48">
        <f t="shared" si="5"/>
        <v>10400000</v>
      </c>
      <c r="I20" s="84">
        <f t="shared" si="5"/>
        <v>10400000</v>
      </c>
      <c r="J20" s="48">
        <f t="shared" si="5"/>
        <v>0</v>
      </c>
      <c r="K20" s="84">
        <f>SUM(K8:K19)</f>
        <v>3262866</v>
      </c>
      <c r="L20" s="48">
        <f aca="true" t="shared" si="6" ref="L20:R20">SUM(L8:L19)</f>
        <v>0</v>
      </c>
      <c r="M20" s="77">
        <f t="shared" si="6"/>
        <v>3268393</v>
      </c>
      <c r="N20" s="75">
        <f t="shared" si="6"/>
        <v>1039000</v>
      </c>
      <c r="O20" s="75">
        <f t="shared" si="6"/>
        <v>69215</v>
      </c>
      <c r="P20" s="75">
        <f t="shared" si="6"/>
        <v>0</v>
      </c>
      <c r="Q20" s="75">
        <f t="shared" si="6"/>
        <v>0</v>
      </c>
      <c r="R20" s="75">
        <f t="shared" si="6"/>
        <v>1039000</v>
      </c>
      <c r="S20" s="77">
        <f>SUM(S8:S19)</f>
        <v>6600474</v>
      </c>
      <c r="T20" s="78" t="str">
        <f>IF(L20=0,"-",(N20-L20)/L20)</f>
        <v>-</v>
      </c>
      <c r="U20" s="78">
        <f>IF(M20=0,"-",(O20-M20)/M20)</f>
        <v>-0.9788229261291406</v>
      </c>
      <c r="V20" s="78">
        <f>IF(G20=0," ",(R20/G20))</f>
        <v>0.09990384615384615</v>
      </c>
      <c r="W20" s="79">
        <f>IF(G20=0," ",(S20/G20))</f>
        <v>0.6346609615384615</v>
      </c>
      <c r="X20" s="47"/>
    </row>
    <row r="21" spans="2:24" ht="13.5" thickBot="1"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74" t="s">
        <v>52</v>
      </c>
      <c r="C23" s="74" t="s">
        <v>53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7" ref="IS23:IT27">T23</f>
        <v>0</v>
      </c>
      <c r="IT23" s="34">
        <f t="shared" si="7"/>
        <v>0</v>
      </c>
    </row>
    <row r="24" spans="1:254" s="11" customFormat="1" ht="12.75">
      <c r="A24" s="32"/>
      <c r="B24" s="74" t="s">
        <v>54</v>
      </c>
      <c r="C24" s="74" t="s">
        <v>55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7"/>
        <v>0</v>
      </c>
      <c r="IT24" s="34">
        <f t="shared" si="7"/>
        <v>0</v>
      </c>
    </row>
    <row r="25" spans="1:254" s="11" customFormat="1" ht="12.75">
      <c r="A25" s="3"/>
      <c r="B25" s="74" t="s">
        <v>56</v>
      </c>
      <c r="C25" s="74" t="s">
        <v>27</v>
      </c>
      <c r="D25" s="3"/>
      <c r="E25" s="33"/>
      <c r="F25" s="3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7"/>
        <v>0</v>
      </c>
      <c r="IT25" s="34">
        <f t="shared" si="7"/>
        <v>0</v>
      </c>
    </row>
    <row r="26" spans="1:254" s="11" customFormat="1" ht="12.75">
      <c r="A26" s="3"/>
      <c r="B26" s="74" t="s">
        <v>57</v>
      </c>
      <c r="C26" s="74" t="s">
        <v>58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7"/>
        <v>0</v>
      </c>
      <c r="IT26" s="34">
        <f t="shared" si="7"/>
        <v>0</v>
      </c>
    </row>
    <row r="27" spans="1:254" s="11" customFormat="1" ht="12.75">
      <c r="A27" s="3"/>
      <c r="B27" s="74" t="s">
        <v>59</v>
      </c>
      <c r="C27" s="74" t="s">
        <v>28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7"/>
        <v>0</v>
      </c>
      <c r="IT27" s="34">
        <f t="shared" si="7"/>
        <v>0</v>
      </c>
    </row>
    <row r="28" spans="2:3" ht="12.75">
      <c r="B28" s="74"/>
      <c r="C28" s="74" t="s">
        <v>72</v>
      </c>
    </row>
    <row r="29" spans="2:6" ht="12.75">
      <c r="B29" s="74" t="s">
        <v>64</v>
      </c>
      <c r="C29" s="74"/>
      <c r="D29" s="74"/>
      <c r="E29" s="74"/>
      <c r="F29" s="74"/>
    </row>
    <row r="30" spans="2:6" ht="12.75">
      <c r="B30" s="74" t="s">
        <v>61</v>
      </c>
      <c r="C30" s="74"/>
      <c r="D30" s="74"/>
      <c r="E30" s="74"/>
      <c r="F30" s="74"/>
    </row>
  </sheetData>
  <sheetProtection password="F954" sheet="1" objects="1" scenarios="1"/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L4">
      <selection activeCell="O7" sqref="O7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5" width="13.140625" style="0" customWidth="1"/>
    <col min="16" max="17" width="13.140625" style="0" hidden="1" customWidth="1"/>
    <col min="18" max="21" width="13.140625" style="0" customWidth="1"/>
    <col min="22" max="22" width="16.28125" style="0" customWidth="1"/>
    <col min="23" max="23" width="12.57421875" style="0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74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34</v>
      </c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47</v>
      </c>
      <c r="D3" s="8"/>
      <c r="E3" s="8"/>
      <c r="F3" s="8"/>
      <c r="G3" s="8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75</v>
      </c>
      <c r="U3" s="14"/>
      <c r="V3" s="67" t="s">
        <v>76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6</v>
      </c>
      <c r="D4" s="18" t="s">
        <v>48</v>
      </c>
      <c r="E4" s="18" t="s">
        <v>7</v>
      </c>
      <c r="F4" s="18" t="s">
        <v>8</v>
      </c>
      <c r="G4" s="18" t="s">
        <v>49</v>
      </c>
      <c r="H4" s="19" t="s">
        <v>9</v>
      </c>
      <c r="I4" s="60" t="s">
        <v>10</v>
      </c>
      <c r="J4" s="19" t="s">
        <v>50</v>
      </c>
      <c r="K4" s="60" t="s">
        <v>51</v>
      </c>
      <c r="L4" s="19" t="s">
        <v>65</v>
      </c>
      <c r="M4" s="60" t="s">
        <v>66</v>
      </c>
      <c r="N4" s="19" t="s">
        <v>67</v>
      </c>
      <c r="O4" s="60" t="s">
        <v>68</v>
      </c>
      <c r="P4" s="19" t="s">
        <v>69</v>
      </c>
      <c r="Q4" s="60" t="s">
        <v>70</v>
      </c>
      <c r="R4" s="19" t="s">
        <v>11</v>
      </c>
      <c r="S4" s="60" t="s">
        <v>12</v>
      </c>
      <c r="T4" s="20" t="s">
        <v>77</v>
      </c>
      <c r="U4" s="54" t="s">
        <v>78</v>
      </c>
      <c r="V4" s="20" t="s">
        <v>13</v>
      </c>
      <c r="W4" s="54" t="s">
        <v>14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15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30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49"/>
      <c r="H7" s="71"/>
      <c r="I7" s="70"/>
      <c r="J7" s="71"/>
      <c r="K7" s="70"/>
      <c r="L7" s="52"/>
      <c r="M7" s="53"/>
      <c r="N7" s="52"/>
      <c r="O7" s="53"/>
      <c r="P7" s="52"/>
      <c r="Q7" s="53"/>
      <c r="R7" s="52"/>
      <c r="S7" s="53"/>
      <c r="T7" s="52"/>
      <c r="U7" s="53"/>
      <c r="V7" s="52"/>
      <c r="W7" s="53"/>
      <c r="X7" s="36"/>
    </row>
    <row r="8" spans="2:24" ht="12.75">
      <c r="B8" s="35"/>
      <c r="C8" s="68" t="s">
        <v>16</v>
      </c>
      <c r="D8" s="51">
        <v>285258000</v>
      </c>
      <c r="E8" s="51">
        <v>-5000000</v>
      </c>
      <c r="F8" s="51">
        <v>0</v>
      </c>
      <c r="G8" s="51">
        <f>D8+E8</f>
        <v>280258000</v>
      </c>
      <c r="H8" s="57">
        <v>285258000</v>
      </c>
      <c r="I8" s="62">
        <v>280258000</v>
      </c>
      <c r="J8" s="57">
        <v>8355000</v>
      </c>
      <c r="K8" s="62">
        <v>22827990</v>
      </c>
      <c r="L8" s="57">
        <v>59752000</v>
      </c>
      <c r="M8" s="62">
        <v>106937787</v>
      </c>
      <c r="N8" s="51">
        <v>48497000</v>
      </c>
      <c r="O8" s="51">
        <v>77612944</v>
      </c>
      <c r="P8" s="51">
        <v>0</v>
      </c>
      <c r="Q8" s="51">
        <v>0</v>
      </c>
      <c r="R8" s="57">
        <v>116604000</v>
      </c>
      <c r="S8" s="62">
        <v>207378721</v>
      </c>
      <c r="T8" s="66">
        <f>IF(L8=0,"-",(N8-L8)/L8)</f>
        <v>-0.18836189583612264</v>
      </c>
      <c r="U8" s="69">
        <f>IF(M8=0,"-",(O8-M8)/M8)</f>
        <v>-0.2742233949539277</v>
      </c>
      <c r="V8" s="66">
        <f>IF(G8=0," ",(R8/G8))</f>
        <v>0.41605948804316023</v>
      </c>
      <c r="W8" s="69">
        <f>IF(G8=0," ",(S8/G8))</f>
        <v>0.7399564722505692</v>
      </c>
      <c r="X8" s="36"/>
    </row>
    <row r="9" spans="2:24" ht="12.75">
      <c r="B9" s="35"/>
      <c r="C9" s="68" t="s">
        <v>17</v>
      </c>
      <c r="D9" s="51">
        <v>55063000</v>
      </c>
      <c r="E9" s="51">
        <v>0</v>
      </c>
      <c r="F9" s="51">
        <v>0</v>
      </c>
      <c r="G9" s="51">
        <f aca="true" t="shared" si="0" ref="G9:G16">D9+E9</f>
        <v>55063000</v>
      </c>
      <c r="H9" s="57">
        <v>55063000</v>
      </c>
      <c r="I9" s="62">
        <v>55063000</v>
      </c>
      <c r="J9" s="57">
        <v>6366000</v>
      </c>
      <c r="K9" s="62">
        <v>9085741</v>
      </c>
      <c r="L9" s="57">
        <v>9367000</v>
      </c>
      <c r="M9" s="62">
        <v>18258301</v>
      </c>
      <c r="N9" s="51">
        <v>12587000</v>
      </c>
      <c r="O9" s="51">
        <v>9186599</v>
      </c>
      <c r="P9" s="51">
        <v>0</v>
      </c>
      <c r="Q9" s="51">
        <v>0</v>
      </c>
      <c r="R9" s="57">
        <v>28320000</v>
      </c>
      <c r="S9" s="62">
        <v>36530641</v>
      </c>
      <c r="T9" s="66">
        <f aca="true" t="shared" si="1" ref="T9:T16">IF(L9=0,"-",(N9-L9)/L9)</f>
        <v>0.34376000854062133</v>
      </c>
      <c r="U9" s="69">
        <f aca="true" t="shared" si="2" ref="U9:U16">IF(M9=0,"-",(O9-M9)/M9)</f>
        <v>-0.4968535681386784</v>
      </c>
      <c r="V9" s="66">
        <f aca="true" t="shared" si="3" ref="V9:V16">IF(G9=0," ",(R9/G9))</f>
        <v>0.5143199607722064</v>
      </c>
      <c r="W9" s="69">
        <f aca="true" t="shared" si="4" ref="W9:W16">IF(G9=0," ",(S9/G9))</f>
        <v>0.6634335397635436</v>
      </c>
      <c r="X9" s="36"/>
    </row>
    <row r="10" spans="2:24" ht="12.75">
      <c r="B10" s="35"/>
      <c r="C10" s="68" t="s">
        <v>18</v>
      </c>
      <c r="D10" s="51">
        <v>161000000</v>
      </c>
      <c r="E10" s="51">
        <v>12261000</v>
      </c>
      <c r="F10" s="51">
        <v>0</v>
      </c>
      <c r="G10" s="51">
        <f t="shared" si="0"/>
        <v>173261000</v>
      </c>
      <c r="H10" s="57">
        <v>161000000</v>
      </c>
      <c r="I10" s="62">
        <v>173261000</v>
      </c>
      <c r="J10" s="57">
        <v>3263000</v>
      </c>
      <c r="K10" s="62">
        <v>3456555</v>
      </c>
      <c r="L10" s="57">
        <v>45138000</v>
      </c>
      <c r="M10" s="62">
        <v>17095424</v>
      </c>
      <c r="N10" s="51">
        <v>73784000</v>
      </c>
      <c r="O10" s="51">
        <v>43879992</v>
      </c>
      <c r="P10" s="51">
        <v>0</v>
      </c>
      <c r="Q10" s="51">
        <v>0</v>
      </c>
      <c r="R10" s="57">
        <v>122185000</v>
      </c>
      <c r="S10" s="62">
        <v>64431971</v>
      </c>
      <c r="T10" s="66">
        <f t="shared" si="1"/>
        <v>0.634631574283309</v>
      </c>
      <c r="U10" s="69">
        <f t="shared" si="2"/>
        <v>1.566768276703754</v>
      </c>
      <c r="V10" s="66">
        <f t="shared" si="3"/>
        <v>0.7052077501572772</v>
      </c>
      <c r="W10" s="69">
        <f t="shared" si="4"/>
        <v>0.3718780972059494</v>
      </c>
      <c r="X10" s="36"/>
    </row>
    <row r="11" spans="2:24" ht="12.75">
      <c r="B11" s="35"/>
      <c r="C11" s="68" t="s">
        <v>19</v>
      </c>
      <c r="D11" s="51">
        <v>223776000</v>
      </c>
      <c r="E11" s="51">
        <v>-4554000</v>
      </c>
      <c r="F11" s="51">
        <v>0</v>
      </c>
      <c r="G11" s="51">
        <f t="shared" si="0"/>
        <v>219222000</v>
      </c>
      <c r="H11" s="57">
        <v>223776000</v>
      </c>
      <c r="I11" s="62">
        <v>219222000</v>
      </c>
      <c r="J11" s="57">
        <v>13173000</v>
      </c>
      <c r="K11" s="62">
        <v>47408677</v>
      </c>
      <c r="L11" s="57">
        <v>24021000</v>
      </c>
      <c r="M11" s="62">
        <v>40871841</v>
      </c>
      <c r="N11" s="51">
        <v>13834000</v>
      </c>
      <c r="O11" s="51">
        <v>34502467</v>
      </c>
      <c r="P11" s="51">
        <v>0</v>
      </c>
      <c r="Q11" s="51">
        <v>0</v>
      </c>
      <c r="R11" s="57">
        <v>51028000</v>
      </c>
      <c r="S11" s="62">
        <v>122782985</v>
      </c>
      <c r="T11" s="66">
        <f t="shared" si="1"/>
        <v>-0.42408725698347277</v>
      </c>
      <c r="U11" s="69">
        <f t="shared" si="2"/>
        <v>-0.15583770743285089</v>
      </c>
      <c r="V11" s="66">
        <f t="shared" si="3"/>
        <v>0.23276860898997365</v>
      </c>
      <c r="W11" s="69">
        <f t="shared" si="4"/>
        <v>0.5600851420021713</v>
      </c>
      <c r="X11" s="36"/>
    </row>
    <row r="12" spans="2:24" ht="12.75">
      <c r="B12" s="35"/>
      <c r="C12" s="68" t="s">
        <v>20</v>
      </c>
      <c r="D12" s="51">
        <v>130501000</v>
      </c>
      <c r="E12" s="51">
        <v>0</v>
      </c>
      <c r="F12" s="51">
        <v>0</v>
      </c>
      <c r="G12" s="51">
        <f t="shared" si="0"/>
        <v>130501000</v>
      </c>
      <c r="H12" s="57">
        <v>130501000</v>
      </c>
      <c r="I12" s="62">
        <v>130501000</v>
      </c>
      <c r="J12" s="57">
        <v>51494000</v>
      </c>
      <c r="K12" s="62">
        <v>11205272</v>
      </c>
      <c r="L12" s="57">
        <v>12814000</v>
      </c>
      <c r="M12" s="62">
        <v>20752280</v>
      </c>
      <c r="N12" s="51">
        <v>7731000</v>
      </c>
      <c r="O12" s="51">
        <v>12193736</v>
      </c>
      <c r="P12" s="51">
        <v>0</v>
      </c>
      <c r="Q12" s="51">
        <v>0</v>
      </c>
      <c r="R12" s="57">
        <v>72039000</v>
      </c>
      <c r="S12" s="62">
        <v>44151288</v>
      </c>
      <c r="T12" s="66">
        <f t="shared" si="1"/>
        <v>-0.3966755111596691</v>
      </c>
      <c r="U12" s="69">
        <f t="shared" si="2"/>
        <v>-0.4124146358857918</v>
      </c>
      <c r="V12" s="66">
        <f t="shared" si="3"/>
        <v>0.5520187584769466</v>
      </c>
      <c r="W12" s="69">
        <f t="shared" si="4"/>
        <v>0.3383214534754523</v>
      </c>
      <c r="X12" s="36"/>
    </row>
    <row r="13" spans="2:24" ht="12.75">
      <c r="B13" s="35"/>
      <c r="C13" s="68" t="s">
        <v>21</v>
      </c>
      <c r="D13" s="51">
        <v>57300000</v>
      </c>
      <c r="E13" s="51">
        <v>-7210000</v>
      </c>
      <c r="F13" s="51">
        <v>0</v>
      </c>
      <c r="G13" s="51">
        <f t="shared" si="0"/>
        <v>50090000</v>
      </c>
      <c r="H13" s="57">
        <v>57300000</v>
      </c>
      <c r="I13" s="62">
        <v>50090000</v>
      </c>
      <c r="J13" s="57">
        <v>7826000</v>
      </c>
      <c r="K13" s="62">
        <v>5832298</v>
      </c>
      <c r="L13" s="57">
        <v>9459000</v>
      </c>
      <c r="M13" s="62">
        <v>8556472</v>
      </c>
      <c r="N13" s="51">
        <v>10618000</v>
      </c>
      <c r="O13" s="51">
        <v>23549711</v>
      </c>
      <c r="P13" s="51">
        <v>0</v>
      </c>
      <c r="Q13" s="51">
        <v>0</v>
      </c>
      <c r="R13" s="57">
        <v>27903000</v>
      </c>
      <c r="S13" s="62">
        <v>37938481</v>
      </c>
      <c r="T13" s="66">
        <f t="shared" si="1"/>
        <v>0.12252880854212919</v>
      </c>
      <c r="U13" s="69">
        <f t="shared" si="2"/>
        <v>1.752268808920312</v>
      </c>
      <c r="V13" s="66">
        <f t="shared" si="3"/>
        <v>0.5570572968656419</v>
      </c>
      <c r="W13" s="69">
        <f t="shared" si="4"/>
        <v>0.7574062886803753</v>
      </c>
      <c r="X13" s="36"/>
    </row>
    <row r="14" spans="2:24" ht="12.75">
      <c r="B14" s="35"/>
      <c r="C14" s="68" t="s">
        <v>22</v>
      </c>
      <c r="D14" s="51">
        <v>21555000</v>
      </c>
      <c r="E14" s="51">
        <v>10937000</v>
      </c>
      <c r="F14" s="51">
        <v>0</v>
      </c>
      <c r="G14" s="51">
        <f t="shared" si="0"/>
        <v>32492000</v>
      </c>
      <c r="H14" s="57">
        <v>21555000</v>
      </c>
      <c r="I14" s="62">
        <v>32492000</v>
      </c>
      <c r="J14" s="57">
        <v>493000</v>
      </c>
      <c r="K14" s="62">
        <v>4169233</v>
      </c>
      <c r="L14" s="57">
        <v>1660000</v>
      </c>
      <c r="M14" s="62">
        <v>1659271</v>
      </c>
      <c r="N14" s="51">
        <v>5645000</v>
      </c>
      <c r="O14" s="51">
        <v>8408454</v>
      </c>
      <c r="P14" s="51">
        <v>0</v>
      </c>
      <c r="Q14" s="51">
        <v>0</v>
      </c>
      <c r="R14" s="57">
        <v>7798000</v>
      </c>
      <c r="S14" s="62">
        <v>14236958</v>
      </c>
      <c r="T14" s="66">
        <f t="shared" si="1"/>
        <v>2.4006024096385543</v>
      </c>
      <c r="U14" s="69">
        <f t="shared" si="2"/>
        <v>4.067559187137002</v>
      </c>
      <c r="V14" s="66">
        <f t="shared" si="3"/>
        <v>0.23999753785547212</v>
      </c>
      <c r="W14" s="69">
        <f t="shared" si="4"/>
        <v>0.43816810291764124</v>
      </c>
      <c r="X14" s="36"/>
    </row>
    <row r="15" spans="2:24" ht="12.75">
      <c r="B15" s="35"/>
      <c r="C15" s="68" t="s">
        <v>23</v>
      </c>
      <c r="D15" s="51">
        <v>22000000</v>
      </c>
      <c r="E15" s="51">
        <v>-4634000</v>
      </c>
      <c r="F15" s="51">
        <v>0</v>
      </c>
      <c r="G15" s="51">
        <f t="shared" si="0"/>
        <v>17366000</v>
      </c>
      <c r="H15" s="57">
        <v>22000000</v>
      </c>
      <c r="I15" s="62">
        <v>17366000</v>
      </c>
      <c r="J15" s="57">
        <v>3392000</v>
      </c>
      <c r="K15" s="62">
        <v>1248087</v>
      </c>
      <c r="L15" s="57">
        <v>1154000</v>
      </c>
      <c r="M15" s="62">
        <v>4033634</v>
      </c>
      <c r="N15" s="51">
        <v>5290000</v>
      </c>
      <c r="O15" s="51">
        <v>5711538</v>
      </c>
      <c r="P15" s="51">
        <v>0</v>
      </c>
      <c r="Q15" s="51">
        <v>0</v>
      </c>
      <c r="R15" s="57">
        <v>9836000</v>
      </c>
      <c r="S15" s="62">
        <v>10993259</v>
      </c>
      <c r="T15" s="66">
        <f t="shared" si="1"/>
        <v>3.584055459272097</v>
      </c>
      <c r="U15" s="69">
        <f t="shared" si="2"/>
        <v>0.4159782469108501</v>
      </c>
      <c r="V15" s="66">
        <f t="shared" si="3"/>
        <v>0.5663941034204768</v>
      </c>
      <c r="W15" s="69">
        <f t="shared" si="4"/>
        <v>0.6330334561787401</v>
      </c>
      <c r="X15" s="36"/>
    </row>
    <row r="16" spans="2:24" ht="12.75">
      <c r="B16" s="35"/>
      <c r="C16" s="68" t="s">
        <v>24</v>
      </c>
      <c r="D16" s="51">
        <v>63652000</v>
      </c>
      <c r="E16" s="51">
        <v>-1800000</v>
      </c>
      <c r="F16" s="51">
        <v>0</v>
      </c>
      <c r="G16" s="51">
        <f t="shared" si="0"/>
        <v>61852000</v>
      </c>
      <c r="H16" s="57">
        <v>63652000</v>
      </c>
      <c r="I16" s="62">
        <v>61852000</v>
      </c>
      <c r="J16" s="57">
        <v>15912000</v>
      </c>
      <c r="K16" s="62">
        <v>21603730</v>
      </c>
      <c r="L16" s="57">
        <v>4282000</v>
      </c>
      <c r="M16" s="62">
        <v>11588643</v>
      </c>
      <c r="N16" s="51">
        <v>21949000</v>
      </c>
      <c r="O16" s="51">
        <v>15092426</v>
      </c>
      <c r="P16" s="51">
        <v>0</v>
      </c>
      <c r="Q16" s="51">
        <v>0</v>
      </c>
      <c r="R16" s="57">
        <v>42143000</v>
      </c>
      <c r="S16" s="62">
        <v>48284799</v>
      </c>
      <c r="T16" s="66">
        <f t="shared" si="1"/>
        <v>4.125875758991126</v>
      </c>
      <c r="U16" s="69">
        <f t="shared" si="2"/>
        <v>0.30234627125885233</v>
      </c>
      <c r="V16" s="66">
        <f t="shared" si="3"/>
        <v>0.6813522602341072</v>
      </c>
      <c r="W16" s="69">
        <f t="shared" si="4"/>
        <v>0.7806505691004333</v>
      </c>
      <c r="X16" s="36"/>
    </row>
    <row r="17" spans="2:24" ht="12.75">
      <c r="B17" s="35"/>
      <c r="C17" s="68"/>
      <c r="D17" s="51"/>
      <c r="E17" s="51"/>
      <c r="F17" s="51"/>
      <c r="G17" s="51"/>
      <c r="H17" s="57"/>
      <c r="I17" s="62"/>
      <c r="J17" s="57"/>
      <c r="K17" s="62"/>
      <c r="L17" s="58"/>
      <c r="M17" s="63"/>
      <c r="N17" s="58"/>
      <c r="O17" s="63"/>
      <c r="P17" s="58"/>
      <c r="Q17" s="63"/>
      <c r="R17" s="58"/>
      <c r="S17" s="63"/>
      <c r="T17" s="66"/>
      <c r="U17" s="69"/>
      <c r="V17" s="66"/>
      <c r="W17" s="69"/>
      <c r="X17" s="36"/>
    </row>
    <row r="18" spans="2:24" ht="12.75">
      <c r="B18" s="35"/>
      <c r="C18" s="68"/>
      <c r="D18" s="51"/>
      <c r="E18" s="51"/>
      <c r="F18" s="51"/>
      <c r="G18" s="51"/>
      <c r="H18" s="57"/>
      <c r="I18" s="62"/>
      <c r="J18" s="57"/>
      <c r="K18" s="62"/>
      <c r="L18" s="58"/>
      <c r="M18" s="63"/>
      <c r="N18" s="58"/>
      <c r="O18" s="63"/>
      <c r="P18" s="58"/>
      <c r="Q18" s="63"/>
      <c r="R18" s="58"/>
      <c r="S18" s="63"/>
      <c r="T18" s="66"/>
      <c r="U18" s="69"/>
      <c r="V18" s="66" t="str">
        <f>IF(G18=0," ",(L18/G18))</f>
        <v> </v>
      </c>
      <c r="W18" s="69" t="str">
        <f>IF(H18=0," ",(M18/H18))</f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76"/>
      <c r="I19" s="62"/>
      <c r="J19" s="57"/>
      <c r="K19" s="62"/>
      <c r="L19" s="59"/>
      <c r="M19" s="64"/>
      <c r="N19" s="59"/>
      <c r="O19" s="64"/>
      <c r="P19" s="59"/>
      <c r="Q19" s="64"/>
      <c r="R19" s="59"/>
      <c r="S19" s="64"/>
      <c r="T19" s="66"/>
      <c r="U19" s="81"/>
      <c r="V19" s="66" t="str">
        <f>IF(G19=0," ",(L19/G19))</f>
        <v> </v>
      </c>
      <c r="W19" s="69" t="str">
        <f>IF(H19=0," ",(M19/H19))</f>
        <v> </v>
      </c>
      <c r="X19" s="36"/>
    </row>
    <row r="20" spans="2:24" s="31" customFormat="1" ht="12.75">
      <c r="B20" s="46"/>
      <c r="C20" s="41" t="s">
        <v>25</v>
      </c>
      <c r="D20" s="48">
        <f>SUM(D8:D19)</f>
        <v>1020105000</v>
      </c>
      <c r="E20" s="48">
        <f aca="true" t="shared" si="5" ref="E20:J20">SUM(E8:E19)</f>
        <v>0</v>
      </c>
      <c r="F20" s="48">
        <f t="shared" si="5"/>
        <v>0</v>
      </c>
      <c r="G20" s="48">
        <f t="shared" si="5"/>
        <v>1020105000</v>
      </c>
      <c r="H20" s="48">
        <f t="shared" si="5"/>
        <v>1020105000</v>
      </c>
      <c r="I20" s="84">
        <f>SUM(I8:I19)</f>
        <v>1020105000</v>
      </c>
      <c r="J20" s="48">
        <f t="shared" si="5"/>
        <v>110274000</v>
      </c>
      <c r="K20" s="84">
        <f>SUM(K8:K19)</f>
        <v>126837583</v>
      </c>
      <c r="L20" s="48">
        <f aca="true" t="shared" si="6" ref="L20:R20">SUM(L8:L19)</f>
        <v>167647000</v>
      </c>
      <c r="M20" s="77">
        <f t="shared" si="6"/>
        <v>229753653</v>
      </c>
      <c r="N20" s="75">
        <f t="shared" si="6"/>
        <v>199935000</v>
      </c>
      <c r="O20" s="75">
        <f t="shared" si="6"/>
        <v>230137867</v>
      </c>
      <c r="P20" s="75">
        <f t="shared" si="6"/>
        <v>0</v>
      </c>
      <c r="Q20" s="75">
        <f t="shared" si="6"/>
        <v>0</v>
      </c>
      <c r="R20" s="75">
        <f t="shared" si="6"/>
        <v>477856000</v>
      </c>
      <c r="S20" s="77">
        <f>SUM(S8:S19)</f>
        <v>586729103</v>
      </c>
      <c r="T20" s="78">
        <f>IF(L20=0,"-",(N20-L20)/L20)</f>
        <v>0.19259515529654572</v>
      </c>
      <c r="U20" s="78">
        <f>IF(M20=0,"-",(O20-M20)/M20)</f>
        <v>0.001672286794935095</v>
      </c>
      <c r="V20" s="78">
        <f>IF(G20=0," ",(R20/G20))</f>
        <v>0.4684380529455301</v>
      </c>
      <c r="W20" s="79">
        <f>IF(G20=0," ",(S20/G20))</f>
        <v>0.5751654025811068</v>
      </c>
      <c r="X20" s="47"/>
    </row>
    <row r="21" spans="2:24" ht="13.5" thickBot="1"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74" t="s">
        <v>52</v>
      </c>
      <c r="C23" s="74" t="s">
        <v>53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7" ref="IS23:IT27">T23</f>
        <v>0</v>
      </c>
      <c r="IT23" s="34">
        <f t="shared" si="7"/>
        <v>0</v>
      </c>
    </row>
    <row r="24" spans="1:254" s="11" customFormat="1" ht="12.75">
      <c r="A24" s="32"/>
      <c r="B24" s="74" t="s">
        <v>54</v>
      </c>
      <c r="C24" s="74" t="s">
        <v>55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7"/>
        <v>0</v>
      </c>
      <c r="IT24" s="34">
        <f t="shared" si="7"/>
        <v>0</v>
      </c>
    </row>
    <row r="25" spans="1:254" s="11" customFormat="1" ht="12.75">
      <c r="A25" s="3"/>
      <c r="B25" s="74" t="s">
        <v>56</v>
      </c>
      <c r="C25" s="74" t="s">
        <v>27</v>
      </c>
      <c r="D25" s="3"/>
      <c r="E25" s="33"/>
      <c r="F25" s="3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7"/>
        <v>0</v>
      </c>
      <c r="IT25" s="34">
        <f t="shared" si="7"/>
        <v>0</v>
      </c>
    </row>
    <row r="26" spans="1:254" s="11" customFormat="1" ht="12.75">
      <c r="A26" s="3"/>
      <c r="B26" s="74" t="s">
        <v>57</v>
      </c>
      <c r="C26" s="74" t="s">
        <v>58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7"/>
        <v>0</v>
      </c>
      <c r="IT26" s="34">
        <f t="shared" si="7"/>
        <v>0</v>
      </c>
    </row>
    <row r="27" spans="1:254" s="11" customFormat="1" ht="12.75">
      <c r="A27" s="3"/>
      <c r="B27" s="74" t="s">
        <v>59</v>
      </c>
      <c r="C27" s="74" t="s">
        <v>28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7"/>
        <v>0</v>
      </c>
      <c r="IT27" s="34">
        <f t="shared" si="7"/>
        <v>0</v>
      </c>
    </row>
    <row r="28" spans="2:3" ht="12.75">
      <c r="B28" s="74"/>
      <c r="C28" s="74" t="s">
        <v>72</v>
      </c>
    </row>
    <row r="29" spans="2:6" ht="12.75">
      <c r="B29" s="74" t="s">
        <v>63</v>
      </c>
      <c r="C29" s="74"/>
      <c r="D29" s="74"/>
      <c r="E29" s="74"/>
      <c r="F29" s="74"/>
    </row>
    <row r="30" spans="2:6" ht="12.75">
      <c r="B30" s="74" t="s">
        <v>61</v>
      </c>
      <c r="C30" s="74"/>
      <c r="D30" s="74"/>
      <c r="E30" s="74"/>
      <c r="F30" s="74"/>
    </row>
  </sheetData>
  <sheetProtection password="F954" sheet="1" objects="1" scenarios="1"/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1283</dc:creator>
  <cp:keywords/>
  <dc:description/>
  <cp:lastModifiedBy>Sylvester Mohloli</cp:lastModifiedBy>
  <cp:lastPrinted>2011-05-20T12:36:39Z</cp:lastPrinted>
  <dcterms:created xsi:type="dcterms:W3CDTF">2009-08-21T19:12:32Z</dcterms:created>
  <dcterms:modified xsi:type="dcterms:W3CDTF">2011-05-20T12:38:11Z</dcterms:modified>
  <cp:category/>
  <cp:version/>
  <cp:contentType/>
  <cp:contentStatus/>
</cp:coreProperties>
</file>