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5"/>
  </bookViews>
  <sheets>
    <sheet name="Sum per Prov for Total" sheetId="1" r:id="rId1"/>
    <sheet name="Sum per Prov for Capital" sheetId="2" r:id="rId2"/>
    <sheet name="Sum per Prov for Operating" sheetId="3" r:id="rId3"/>
    <sheet name="Detail Total" sheetId="4" r:id="rId4"/>
    <sheet name="Detail Capital" sheetId="5" r:id="rId5"/>
    <sheet name="Detail Operating" sheetId="6" r:id="rId6"/>
  </sheets>
  <definedNames>
    <definedName name="_xlnm.Print_Area" localSheetId="4">'Detail Capital'!$A$1:$K$376</definedName>
    <definedName name="_xlnm.Print_Area" localSheetId="5">'Detail Operating'!$A$1:$K$376</definedName>
    <definedName name="_xlnm.Print_Area" localSheetId="3">'Detail Total'!$A$1:$K$376</definedName>
    <definedName name="_xlnm.Print_Area" localSheetId="1">'Sum per Prov for Capital'!$B$2:$L$17</definedName>
    <definedName name="_xlnm.Print_Area" localSheetId="2">'Sum per Prov for Operating'!$B$2:$L$17</definedName>
    <definedName name="_xlnm.Print_Area" localSheetId="0">'Sum per Prov for Total'!$B$2:$L$17</definedName>
    <definedName name="_xlnm.Print_Titles" localSheetId="4">'Detail Capital'!$1:$5</definedName>
    <definedName name="_xlnm.Print_Titles" localSheetId="5">'Detail Operating'!$1:$5</definedName>
    <definedName name="_xlnm.Print_Titles" localSheetId="3">'Detail Total'!$1:$5</definedName>
  </definedNames>
  <calcPr fullCalcOnLoad="1"/>
</workbook>
</file>

<file path=xl/sharedStrings.xml><?xml version="1.0" encoding="utf-8"?>
<sst xmlns="http://schemas.openxmlformats.org/spreadsheetml/2006/main" count="2916" uniqueCount="673">
  <si>
    <t>AGGREGRATED BUDGETS OF TOTAL EXPENDITURE FOR THE 4th Quarter Ended 30 June 2011 (Preliminary results)</t>
  </si>
  <si>
    <t>R thousands</t>
  </si>
  <si>
    <t>Code</t>
  </si>
  <si>
    <t>Main appropriation</t>
  </si>
  <si>
    <t>Adjusted Budget</t>
  </si>
  <si>
    <t>Year to date: 30 June 2011</t>
  </si>
  <si>
    <t>Total Expenditure as % of main appropriation</t>
  </si>
  <si>
    <t>Total Expenditure as % of adjusted budget</t>
  </si>
  <si>
    <t>(Over)</t>
  </si>
  <si>
    <t>Under</t>
  </si>
  <si>
    <t>(Over)/Under as % of adjusted budget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</si>
  <si>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</si>
  <si>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</si>
  <si>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</si>
  <si>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</si>
  <si>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</si>
  <si>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</si>
  <si>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</si>
  <si>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</si>
  <si>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</si>
  <si>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</si>
  <si>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</si>
  <si>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</si>
  <si>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</si>
  <si>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</si>
  <si>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</si>
  <si>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</si>
  <si>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</si>
  <si>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</si>
  <si>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</si>
  <si>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AGGREGRATED BUDGETS OF CAPITAL EXPENDITURE FOR THE 4th Quarter Ended 30 June 2011 (Preliminary results)</t>
  </si>
  <si>
    <t>AGGREGRATED BUDGETS OF OPERATING EXPENDITURE FOR THE 4th Quarter Ended 30 June 2011 (Preliminary results)</t>
  </si>
  <si>
    <t>EASTERN CAPE</t>
  </si>
  <si>
    <t>A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</si>
  <si>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</si>
  <si>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</si>
  <si>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</si>
  <si>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</si>
  <si>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</si>
  <si>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</si>
  <si>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</si>
  <si>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</si>
  <si>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</si>
  <si>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</si>
  <si>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</si>
  <si>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</si>
  <si>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</si>
  <si>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</si>
  <si>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</si>
  <si>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</si>
  <si>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</si>
  <si>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</si>
  <si>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</si>
  <si>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</si>
  <si>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</si>
  <si>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</si>
  <si>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</si>
  <si>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</si>
  <si>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</si>
  <si>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</si>
  <si>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</si>
  <si>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</si>
  <si>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</si>
  <si>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</si>
  <si>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</si>
  <si>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</si>
  <si>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</si>
  <si>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</si>
  <si>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</si>
  <si>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</si>
  <si>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</si>
  <si>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</si>
  <si>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</si>
  <si>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</si>
  <si>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</si>
  <si>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</si>
  <si>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</si>
  <si>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</si>
  <si>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</si>
  <si>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</si>
  <si>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</si>
  <si>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</si>
  <si>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</si>
  <si>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</si>
  <si>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</si>
  <si>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</si>
  <si>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</si>
  <si>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</si>
  <si>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</si>
  <si>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</si>
  <si>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</si>
  <si>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</si>
  <si>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</si>
  <si>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</si>
  <si>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</si>
  <si>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</si>
  <si>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</si>
  <si>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</si>
  <si>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</si>
  <si>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</si>
  <si>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</si>
  <si>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</si>
  <si>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</si>
  <si>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</si>
  <si>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</si>
  <si>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</si>
  <si>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</si>
  <si>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</si>
  <si>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</si>
  <si>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</si>
  <si>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</si>
  <si>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</si>
  <si>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</si>
  <si>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</si>
  <si>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</si>
  <si>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</si>
  <si>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</si>
  <si>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</si>
  <si>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</si>
  <si>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</si>
  <si>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</si>
  <si>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</si>
  <si>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</si>
  <si>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</si>
  <si>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</si>
  <si>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</si>
  <si>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</si>
  <si>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</si>
  <si>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</si>
  <si>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</si>
  <si>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</si>
  <si>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</si>
  <si>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</si>
  <si>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</si>
  <si>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</si>
  <si>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</si>
  <si>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</si>
  <si>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</si>
  <si>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</si>
  <si>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</si>
  <si>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</si>
  <si>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</si>
  <si>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</si>
  <si>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</si>
  <si>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</si>
  <si>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</si>
  <si>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</si>
  <si>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</si>
  <si>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</si>
  <si>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</si>
  <si>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</si>
  <si>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</si>
  <si>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</si>
  <si>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</si>
  <si>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</si>
  <si>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</si>
  <si>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</si>
  <si>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</si>
  <si>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</si>
  <si>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</si>
  <si>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</si>
  <si>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</si>
  <si>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</si>
  <si>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</si>
  <si>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</si>
  <si>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</si>
  <si>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</si>
  <si>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</si>
  <si>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</si>
  <si>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</si>
  <si>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</si>
  <si>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</si>
  <si>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</si>
  <si>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</si>
  <si>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</si>
  <si>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</si>
  <si>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</si>
  <si>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</si>
  <si>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</si>
  <si>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</si>
  <si>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</si>
  <si>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</si>
  <si>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</si>
  <si>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</si>
  <si>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</si>
  <si>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</si>
  <si>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</si>
  <si>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</si>
  <si>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</si>
  <si>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</si>
  <si>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</si>
  <si>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</si>
  <si>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</si>
  <si>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</si>
  <si>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</si>
  <si>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</si>
  <si>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</si>
  <si>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</si>
  <si>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</si>
  <si>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</si>
  <si>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</si>
  <si>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</si>
  <si>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</si>
  <si>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</si>
  <si>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</si>
  <si>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</si>
  <si>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</si>
  <si>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</si>
  <si>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</si>
  <si>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</si>
  <si>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</si>
  <si>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</si>
  <si>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</si>
  <si>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</si>
  <si>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</si>
  <si>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</si>
  <si>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</si>
  <si>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</si>
  <si>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</si>
  <si>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</si>
  <si>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</si>
  <si>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</si>
  <si>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</si>
  <si>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</si>
  <si>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</si>
  <si>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</si>
  <si>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</si>
  <si>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</si>
  <si>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</si>
  <si>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</si>
  <si>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</si>
  <si>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</si>
  <si>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</si>
  <si>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</si>
  <si>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</si>
  <si>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</si>
  <si>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</si>
  <si>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</si>
  <si>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</si>
  <si>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</si>
  <si>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</si>
  <si>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</si>
  <si>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</si>
  <si>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</si>
  <si>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</si>
  <si>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</si>
  <si>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</si>
  <si>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</si>
  <si>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</si>
  <si>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</si>
  <si>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</si>
  <si>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</si>
  <si>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</si>
  <si>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</si>
  <si>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</si>
  <si>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</si>
  <si>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</si>
  <si>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</si>
  <si>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</si>
  <si>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</si>
  <si>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</si>
  <si>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</si>
  <si>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</si>
  <si>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</si>
  <si>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</si>
  <si>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</si>
  <si>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</si>
  <si>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</si>
  <si>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</si>
  <si>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</si>
  <si>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</si>
  <si>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</si>
  <si>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</si>
  <si>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</si>
  <si>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</si>
  <si>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</si>
  <si>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</si>
  <si>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</si>
  <si>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</si>
  <si>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</si>
  <si>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</si>
  <si>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</si>
  <si>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</si>
  <si>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</si>
  <si>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</si>
  <si>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</si>
  <si>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</si>
  <si>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</si>
  <si>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</si>
  <si>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</si>
  <si>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</si>
  <si>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</si>
  <si>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</si>
  <si>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</si>
  <si>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</si>
  <si>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</si>
  <si>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</si>
  <si>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</si>
  <si>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</si>
  <si>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</si>
  <si>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</si>
  <si>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</si>
  <si>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</si>
  <si>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</si>
  <si>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</si>
  <si>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</si>
  <si>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</si>
  <si>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</si>
  <si>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</si>
  <si>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</si>
  <si>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</si>
  <si>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</si>
  <si>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</si>
  <si>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</si>
  <si>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</si>
  <si>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</si>
  <si>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</si>
  <si>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</si>
  <si>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</si>
  <si>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</si>
  <si>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</si>
  <si>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</si>
  <si>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</si>
  <si>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</si>
  <si>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</si>
  <si>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</si>
  <si>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</si>
  <si>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</si>
  <si>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</si>
  <si>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</si>
  <si>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</si>
  <si>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</si>
  <si>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</si>
  <si>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</si>
  <si>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</si>
  <si>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</si>
  <si>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</si>
  <si>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</si>
  <si>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</si>
  <si>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</si>
  <si>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</si>
  <si>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</si>
  <si>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</si>
  <si>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</si>
  <si>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</si>
  <si>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</si>
  <si>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</si>
  <si>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</si>
  <si>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</si>
  <si>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</si>
  <si>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</si>
  <si>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</si>
  <si>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</si>
  <si>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</si>
  <si>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</si>
  <si>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</si>
  <si>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</si>
  <si>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</si>
  <si>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</si>
  <si>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</si>
  <si>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</si>
  <si>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</si>
  <si>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</si>
  <si>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</si>
  <si>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</si>
  <si>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</si>
  <si>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</si>
  <si>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</si>
  <si>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</si>
  <si>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</si>
  <si>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</si>
  <si>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</si>
  <si>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</si>
  <si>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</si>
  <si>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</si>
  <si>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</si>
  <si>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</si>
  <si>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</si>
  <si>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</si>
  <si>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</si>
  <si>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</si>
  <si>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</si>
  <si>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</si>
  <si>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</si>
  <si>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</si>
  <si>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</si>
  <si>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</si>
  <si>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</si>
  <si>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</si>
  <si>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</si>
  <si>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</si>
  <si>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</si>
  <si>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</si>
  <si>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</si>
  <si>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</si>
  <si>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</si>
  <si>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</si>
  <si>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</si>
  <si>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</si>
  <si>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</si>
  <si>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</si>
  <si>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</si>
  <si>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</si>
  <si>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</si>
  <si>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</si>
  <si>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</si>
  <si>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</si>
  <si>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</si>
  <si>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</si>
  <si>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</si>
  <si>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</si>
  <si>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</si>
  <si>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</si>
  <si>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</si>
  <si>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</si>
  <si>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</si>
  <si>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</si>
  <si>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</si>
  <si>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</si>
  <si>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</si>
  <si>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</si>
  <si>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</si>
  <si>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</si>
  <si>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</si>
  <si>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</si>
  <si>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</si>
  <si>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</si>
  <si>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</si>
  <si>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</si>
  <si>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</si>
  <si>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</si>
  <si>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</si>
  <si>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</si>
  <si>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</si>
  <si>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</si>
  <si>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</si>
  <si>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</si>
  <si>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</si>
  <si>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</si>
  <si>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</si>
  <si>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</si>
  <si>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</si>
  <si>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</si>
  <si>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</si>
  <si>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</si>
  <si>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</si>
  <si>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</si>
  <si>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</si>
  <si>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</si>
  <si>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</si>
  <si>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</si>
  <si>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</si>
  <si>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</si>
  <si>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</si>
  <si>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</si>
  <si>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</si>
  <si>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</si>
  <si>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</si>
  <si>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</si>
  <si>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</si>
  <si>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</si>
  <si>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</si>
  <si>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</si>
  <si>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</si>
  <si>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</si>
  <si>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</si>
  <si>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</si>
  <si>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</si>
  <si>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</si>
  <si>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</si>
  <si>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</si>
  <si>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</si>
  <si>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</si>
  <si>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</si>
  <si>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</si>
  <si>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</si>
  <si>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</si>
  <si>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</si>
  <si>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</si>
  <si>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</si>
  <si>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</si>
  <si>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</si>
  <si>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</si>
  <si>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</si>
  <si>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</si>
  <si>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</si>
  <si>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</si>
  <si>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</si>
  <si>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</si>
  <si>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</si>
  <si>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</si>
  <si>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</si>
  <si>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</si>
  <si>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</si>
  <si>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</si>
  <si>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</si>
  <si>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</si>
  <si>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</si>
  <si>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</si>
  <si>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</si>
  <si>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</si>
  <si>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</si>
  <si>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</si>
  <si>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</si>
  <si>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</si>
  <si>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</si>
  <si>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</si>
  <si>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</si>
  <si>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</si>
  <si>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</si>
  <si>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</si>
  <si>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</si>
  <si>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</si>
  <si>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</si>
  <si>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</si>
  <si>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</si>
  <si>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</si>
  <si>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</si>
  <si>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</si>
  <si>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</si>
  <si>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</si>
  <si>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</si>
  <si>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</si>
  <si>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</si>
  <si>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</si>
  <si>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</si>
  <si>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</si>
  <si>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</si>
  <si>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</si>
  <si>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</si>
  <si>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</si>
  <si>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</si>
  <si>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</si>
  <si>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</si>
  <si>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</si>
  <si>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</si>
  <si>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</si>
  <si>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</si>
  <si>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</si>
  <si>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</si>
  <si>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</si>
  <si>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</si>
  <si>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</si>
  <si>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</si>
  <si>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</si>
  <si>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</si>
  <si>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</si>
  <si>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</si>
  <si>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</si>
  <si>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</si>
  <si>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</si>
  <si>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</si>
  <si>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</si>
  <si>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</si>
  <si>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</si>
  <si>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</si>
  <si>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</si>
  <si>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</si>
  <si>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</si>
  <si>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</si>
  <si>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</si>
  <si>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</si>
  <si>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</si>
  <si>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</si>
  <si>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</si>
  <si>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</si>
  <si>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</si>
  <si>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</si>
  <si>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</si>
  <si>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</si>
  <si>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</si>
  <si>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</si>
  <si>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</si>
  <si>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</si>
  <si>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</si>
  <si>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</si>
  <si>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</si>
  <si>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</si>
  <si>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</si>
  <si>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</si>
  <si>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</si>
  <si>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</si>
  <si>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</si>
  <si>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</si>
  <si>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</si>
  <si>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</si>
  <si>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</si>
  <si>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</si>
  <si>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</si>
  <si>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</si>
  <si>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</si>
  <si>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</si>
  <si>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</si>
  <si>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</si>
  <si>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</si>
  <si>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</si>
  <si>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</si>
  <si>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</si>
  <si>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</si>
  <si>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</si>
  <si>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</si>
  <si>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</si>
  <si>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</si>
  <si>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</si>
  <si>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</si>
  <si>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</si>
  <si>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</si>
  <si>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</si>
  <si>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</si>
  <si>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</si>
  <si>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</si>
  <si>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</si>
  <si>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</si>
  <si>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</si>
  <si>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</si>
  <si>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</si>
  <si>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</si>
  <si>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</si>
  <si>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</si>
  <si>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</si>
  <si>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</si>
  <si>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</si>
  <si>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</si>
  <si>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</si>
  <si>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</si>
  <si>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</si>
  <si>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</si>
  <si>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</si>
  <si>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</si>
  <si>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</si>
  <si>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</si>
  <si>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</si>
  <si>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</si>
  <si>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</si>
  <si>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</si>
  <si>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</si>
  <si>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</si>
  <si>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</si>
  <si>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</si>
  <si>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</si>
  <si>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</si>
  <si>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</si>
  <si>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</si>
  <si>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</si>
  <si>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</si>
  <si>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</si>
  <si>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</si>
  <si>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</si>
  <si>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</si>
  <si>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</si>
  <si>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</si>
  <si>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</si>
  <si>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</si>
  <si>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</si>
  <si>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</si>
  <si>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</si>
  <si>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</si>
  <si>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</si>
  <si>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</si>
  <si>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</si>
  <si>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</si>
  <si>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</si>
  <si>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</si>
  <si>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</si>
  <si>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</si>
  <si>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</si>
  <si>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</si>
  <si>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Net</t>
  </si>
  <si>
    <t>(Over) spending as % of adjusted budget</t>
  </si>
  <si>
    <t>Under spending as % of adjusted budget</t>
  </si>
  <si>
    <t>Table 11a: Over and unders spending of total municipal budget for the 4th Quarter Ended 30 June 2011 (Preliminary results)</t>
  </si>
  <si>
    <t>Table 11b: Over and unders spending of capital municipal budget for the 4th Quarter Ended 30 June 2011 (Preliminary results)</t>
  </si>
  <si>
    <t>Table 11c: Over and unders spending of operating municipal budget for the 4th Quarter Ended 30 June 2011 (Preliminary results)</t>
  </si>
</sst>
</file>

<file path=xl/styles.xml><?xml version="1.0" encoding="utf-8"?>
<styleSheet xmlns="http://schemas.openxmlformats.org/spreadsheetml/2006/main">
  <numFmts count="3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,##0"/>
    <numFmt numFmtId="183" formatCode="#,###.0\%"/>
    <numFmt numFmtId="184" formatCode="##,##0_);\(##,##0\);0"/>
    <numFmt numFmtId="185" formatCode="#,###.0\%_);\(#,###.0\)\%;.0\%"/>
    <numFmt numFmtId="186" formatCode="_(* #,##0_);_(* \(#,##0\);_(* &quot;- &quot;?_);_(@_)"/>
    <numFmt numFmtId="187" formatCode="0.0%;\(0.0%\);_(* &quot;- &quot;?_);_(@_)"/>
    <numFmt numFmtId="188" formatCode="_(* #,##0,_);_(* \(#,##0,\);_(* &quot;- &quot;?_);_(@_)"/>
    <numFmt numFmtId="189" formatCode="##,##0,_);\(##,##0,\);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4" fillId="0" borderId="15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15" xfId="0" applyFont="1" applyBorder="1" applyAlignment="1" applyProtection="1">
      <alignment horizontal="left" wrapText="1" indent="1"/>
      <protection/>
    </xf>
    <xf numFmtId="0" fontId="5" fillId="0" borderId="15" xfId="0" applyFont="1" applyBorder="1" applyAlignment="1" applyProtection="1">
      <alignment wrapText="1"/>
      <protection/>
    </xf>
    <xf numFmtId="187" fontId="6" fillId="0" borderId="17" xfId="0" applyNumberFormat="1" applyFont="1" applyFill="1" applyBorder="1" applyAlignment="1" applyProtection="1">
      <alignment/>
      <protection/>
    </xf>
    <xf numFmtId="187" fontId="6" fillId="0" borderId="15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/>
      <protection/>
    </xf>
    <xf numFmtId="187" fontId="7" fillId="0" borderId="21" xfId="0" applyNumberFormat="1" applyFont="1" applyFill="1" applyBorder="1" applyAlignment="1" applyProtection="1">
      <alignment/>
      <protection/>
    </xf>
    <xf numFmtId="187" fontId="7" fillId="0" borderId="22" xfId="0" applyNumberFormat="1" applyFont="1" applyFill="1" applyBorder="1" applyAlignment="1" applyProtection="1">
      <alignment/>
      <protection/>
    </xf>
    <xf numFmtId="187" fontId="7" fillId="0" borderId="20" xfId="0" applyNumberFormat="1" applyFont="1" applyFill="1" applyBorder="1" applyAlignment="1" applyProtection="1">
      <alignment/>
      <protection/>
    </xf>
    <xf numFmtId="187" fontId="6" fillId="0" borderId="16" xfId="0" applyNumberFormat="1" applyFont="1" applyFill="1" applyBorder="1" applyAlignment="1" applyProtection="1">
      <alignment/>
      <protection/>
    </xf>
    <xf numFmtId="187" fontId="7" fillId="0" borderId="23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87" fontId="6" fillId="0" borderId="25" xfId="0" applyNumberFormat="1" applyFont="1" applyFill="1" applyBorder="1" applyAlignment="1" applyProtection="1">
      <alignment/>
      <protection/>
    </xf>
    <xf numFmtId="187" fontId="7" fillId="0" borderId="26" xfId="0" applyNumberFormat="1" applyFont="1" applyFill="1" applyBorder="1" applyAlignment="1" applyProtection="1">
      <alignment/>
      <protection/>
    </xf>
    <xf numFmtId="187" fontId="7" fillId="0" borderId="27" xfId="0" applyNumberFormat="1" applyFont="1" applyFill="1" applyBorder="1" applyAlignment="1" applyProtection="1">
      <alignment/>
      <protection/>
    </xf>
    <xf numFmtId="187" fontId="7" fillId="0" borderId="28" xfId="0" applyNumberFormat="1" applyFont="1" applyFill="1" applyBorder="1" applyAlignment="1" applyProtection="1">
      <alignment/>
      <protection/>
    </xf>
    <xf numFmtId="187" fontId="7" fillId="0" borderId="29" xfId="0" applyNumberFormat="1" applyFont="1" applyFill="1" applyBorder="1" applyAlignment="1" applyProtection="1">
      <alignment/>
      <protection/>
    </xf>
    <xf numFmtId="187" fontId="7" fillId="0" borderId="15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30" xfId="0" applyBorder="1" applyAlignment="1" applyProtection="1">
      <alignment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0" fillId="0" borderId="31" xfId="0" applyBorder="1" applyAlignment="1" applyProtection="1">
      <alignment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wrapText="1" indent="1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6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right"/>
      <protection/>
    </xf>
    <xf numFmtId="188" fontId="6" fillId="0" borderId="15" xfId="0" applyNumberFormat="1" applyFont="1" applyFill="1" applyBorder="1" applyAlignment="1" applyProtection="1">
      <alignment/>
      <protection/>
    </xf>
    <xf numFmtId="188" fontId="6" fillId="0" borderId="16" xfId="0" applyNumberFormat="1" applyFont="1" applyFill="1" applyBorder="1" applyAlignment="1" applyProtection="1">
      <alignment/>
      <protection/>
    </xf>
    <xf numFmtId="188" fontId="2" fillId="0" borderId="20" xfId="0" applyNumberFormat="1" applyFont="1" applyBorder="1" applyAlignment="1" applyProtection="1">
      <alignment horizontal="right"/>
      <protection/>
    </xf>
    <xf numFmtId="188" fontId="2" fillId="0" borderId="23" xfId="0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>
      <alignment/>
      <protection/>
    </xf>
    <xf numFmtId="188" fontId="0" fillId="0" borderId="0" xfId="0" applyNumberFormat="1" applyAlignment="1">
      <alignment/>
    </xf>
    <xf numFmtId="188" fontId="7" fillId="0" borderId="20" xfId="0" applyNumberFormat="1" applyFont="1" applyFill="1" applyBorder="1" applyAlignment="1" applyProtection="1">
      <alignment/>
      <protection/>
    </xf>
    <xf numFmtId="188" fontId="0" fillId="0" borderId="15" xfId="0" applyNumberFormat="1" applyBorder="1" applyAlignment="1" applyProtection="1">
      <alignment/>
      <protection/>
    </xf>
    <xf numFmtId="188" fontId="7" fillId="0" borderId="28" xfId="0" applyNumberFormat="1" applyFont="1" applyFill="1" applyBorder="1" applyAlignment="1" applyProtection="1">
      <alignment/>
      <protection/>
    </xf>
    <xf numFmtId="188" fontId="6" fillId="0" borderId="25" xfId="0" applyNumberFormat="1" applyFont="1" applyFill="1" applyBorder="1" applyAlignment="1" applyProtection="1">
      <alignment/>
      <protection/>
    </xf>
    <xf numFmtId="188" fontId="2" fillId="0" borderId="26" xfId="0" applyNumberFormat="1" applyFont="1" applyBorder="1" applyAlignment="1" applyProtection="1">
      <alignment horizontal="right"/>
      <protection/>
    </xf>
    <xf numFmtId="188" fontId="6" fillId="0" borderId="0" xfId="0" applyNumberFormat="1" applyFont="1" applyFill="1" applyBorder="1" applyAlignment="1" applyProtection="1">
      <alignment/>
      <protection/>
    </xf>
    <xf numFmtId="188" fontId="6" fillId="0" borderId="18" xfId="0" applyNumberFormat="1" applyFont="1" applyFill="1" applyBorder="1" applyAlignment="1" applyProtection="1">
      <alignment/>
      <protection/>
    </xf>
    <xf numFmtId="188" fontId="6" fillId="0" borderId="19" xfId="0" applyNumberFormat="1" applyFont="1" applyFill="1" applyBorder="1" applyAlignment="1" applyProtection="1">
      <alignment/>
      <protection/>
    </xf>
    <xf numFmtId="188" fontId="6" fillId="0" borderId="17" xfId="0" applyNumberFormat="1" applyFont="1" applyFill="1" applyBorder="1" applyAlignment="1" applyProtection="1">
      <alignment/>
      <protection/>
    </xf>
    <xf numFmtId="188" fontId="6" fillId="0" borderId="31" xfId="0" applyNumberFormat="1" applyFont="1" applyFill="1" applyBorder="1" applyAlignment="1" applyProtection="1">
      <alignment/>
      <protection/>
    </xf>
    <xf numFmtId="188" fontId="0" fillId="0" borderId="17" xfId="0" applyNumberFormat="1" applyBorder="1" applyAlignment="1" applyProtection="1">
      <alignment/>
      <protection/>
    </xf>
    <xf numFmtId="188" fontId="0" fillId="0" borderId="31" xfId="0" applyNumberFormat="1" applyBorder="1" applyAlignment="1" applyProtection="1">
      <alignment/>
      <protection/>
    </xf>
    <xf numFmtId="188" fontId="2" fillId="0" borderId="23" xfId="0" applyNumberFormat="1" applyFont="1" applyBorder="1" applyAlignment="1" applyProtection="1">
      <alignment/>
      <protection/>
    </xf>
    <xf numFmtId="188" fontId="2" fillId="0" borderId="26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wrapText="1"/>
      <protection/>
    </xf>
    <xf numFmtId="0" fontId="0" fillId="0" borderId="32" xfId="0" applyBorder="1" applyAlignment="1" applyProtection="1">
      <alignment/>
      <protection/>
    </xf>
    <xf numFmtId="188" fontId="0" fillId="0" borderId="32" xfId="0" applyNumberFormat="1" applyBorder="1" applyAlignment="1" applyProtection="1">
      <alignment/>
      <protection/>
    </xf>
    <xf numFmtId="187" fontId="6" fillId="0" borderId="32" xfId="0" applyNumberFormat="1" applyFont="1" applyFill="1" applyBorder="1" applyAlignment="1" applyProtection="1">
      <alignment/>
      <protection/>
    </xf>
    <xf numFmtId="187" fontId="9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188" fontId="2" fillId="0" borderId="22" xfId="0" applyNumberFormat="1" applyFont="1" applyBorder="1" applyAlignment="1" applyProtection="1">
      <alignment/>
      <protection/>
    </xf>
    <xf numFmtId="0" fontId="10" fillId="0" borderId="23" xfId="0" applyFont="1" applyBorder="1" applyAlignment="1" applyProtection="1">
      <alignment wrapText="1"/>
      <protection/>
    </xf>
    <xf numFmtId="187" fontId="6" fillId="0" borderId="26" xfId="0" applyNumberFormat="1" applyFont="1" applyFill="1" applyBorder="1" applyAlignment="1" applyProtection="1">
      <alignment/>
      <protection/>
    </xf>
    <xf numFmtId="188" fontId="0" fillId="0" borderId="16" xfId="0" applyNumberFormat="1" applyBorder="1" applyAlignment="1" applyProtection="1">
      <alignment/>
      <protection/>
    </xf>
    <xf numFmtId="188" fontId="2" fillId="0" borderId="32" xfId="0" applyNumberFormat="1" applyFont="1" applyBorder="1" applyAlignment="1" applyProtection="1">
      <alignment/>
      <protection/>
    </xf>
    <xf numFmtId="0" fontId="10" fillId="0" borderId="23" xfId="0" applyFont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left"/>
      <protection/>
    </xf>
    <xf numFmtId="0" fontId="10" fillId="0" borderId="32" xfId="0" applyFont="1" applyBorder="1" applyAlignment="1" applyProtection="1">
      <alignment horizontal="right"/>
      <protection/>
    </xf>
    <xf numFmtId="188" fontId="7" fillId="0" borderId="32" xfId="0" applyNumberFormat="1" applyFont="1" applyFill="1" applyBorder="1" applyAlignment="1" applyProtection="1">
      <alignment/>
      <protection/>
    </xf>
    <xf numFmtId="187" fontId="7" fillId="0" borderId="32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right"/>
    </xf>
    <xf numFmtId="0" fontId="10" fillId="0" borderId="16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9" fontId="10" fillId="0" borderId="16" xfId="0" applyNumberFormat="1" applyFont="1" applyBorder="1" applyAlignment="1">
      <alignment horizontal="center"/>
    </xf>
    <xf numFmtId="189" fontId="10" fillId="0" borderId="30" xfId="0" applyNumberFormat="1" applyFont="1" applyBorder="1" applyAlignment="1">
      <alignment horizontal="center"/>
    </xf>
    <xf numFmtId="188" fontId="0" fillId="0" borderId="10" xfId="0" applyNumberFormat="1" applyBorder="1" applyAlignment="1" applyProtection="1">
      <alignment/>
      <protection/>
    </xf>
    <xf numFmtId="187" fontId="6" fillId="0" borderId="10" xfId="0" applyNumberFormat="1" applyFont="1" applyFill="1" applyBorder="1" applyAlignment="1" applyProtection="1">
      <alignment/>
      <protection/>
    </xf>
    <xf numFmtId="187" fontId="9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right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vertical="top" wrapText="1"/>
      <protection/>
    </xf>
    <xf numFmtId="0" fontId="4" fillId="0" borderId="33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189" fontId="10" fillId="0" borderId="21" xfId="0" applyNumberFormat="1" applyFont="1" applyBorder="1" applyAlignment="1">
      <alignment horizontal="center"/>
    </xf>
    <xf numFmtId="189" fontId="10" fillId="0" borderId="22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28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8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34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35" xfId="0" applyFont="1" applyBorder="1" applyAlignment="1" applyProtection="1">
      <alignment horizontal="center" vertical="top" wrapText="1"/>
      <protection/>
    </xf>
    <xf numFmtId="0" fontId="4" fillId="0" borderId="36" xfId="0" applyFont="1" applyBorder="1" applyAlignment="1" applyProtection="1">
      <alignment horizontal="center" vertical="top" wrapText="1"/>
      <protection/>
    </xf>
    <xf numFmtId="0" fontId="4" fillId="0" borderId="37" xfId="0" applyFont="1" applyBorder="1" applyAlignment="1" applyProtection="1">
      <alignment horizontal="center" vertical="top" wrapText="1"/>
      <protection/>
    </xf>
    <xf numFmtId="0" fontId="4" fillId="0" borderId="24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right" wrapText="1"/>
      <protection/>
    </xf>
    <xf numFmtId="189" fontId="2" fillId="0" borderId="21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0" fontId="3" fillId="0" borderId="37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27.00390625" style="3" customWidth="1"/>
    <col min="3" max="3" width="6.57421875" style="3" customWidth="1"/>
    <col min="4" max="4" width="11.8515625" style="3" customWidth="1"/>
    <col min="5" max="5" width="11.7109375" style="3" customWidth="1"/>
    <col min="6" max="12" width="12.140625" style="3" customWidth="1"/>
    <col min="13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>
      <c r="A2" s="4"/>
      <c r="B2" s="126" t="s">
        <v>670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0" customHeight="1">
      <c r="A3" s="1"/>
      <c r="B3" s="106" t="s">
        <v>1</v>
      </c>
      <c r="C3" s="108" t="s">
        <v>2</v>
      </c>
      <c r="D3" s="101" t="s">
        <v>3</v>
      </c>
      <c r="E3" s="110" t="s">
        <v>4</v>
      </c>
      <c r="F3" s="101" t="s">
        <v>5</v>
      </c>
      <c r="G3" s="101" t="s">
        <v>6</v>
      </c>
      <c r="H3" s="101" t="s">
        <v>7</v>
      </c>
      <c r="I3" s="112" t="s">
        <v>8</v>
      </c>
      <c r="J3" s="99" t="s">
        <v>9</v>
      </c>
      <c r="K3" s="101" t="s">
        <v>668</v>
      </c>
      <c r="L3" s="101" t="s">
        <v>669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30" customHeight="1">
      <c r="A4" s="1"/>
      <c r="B4" s="107"/>
      <c r="C4" s="109"/>
      <c r="D4" s="102"/>
      <c r="E4" s="111"/>
      <c r="F4" s="102"/>
      <c r="G4" s="102"/>
      <c r="H4" s="102"/>
      <c r="I4" s="113"/>
      <c r="J4" s="100"/>
      <c r="K4" s="102"/>
      <c r="L4" s="10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6.5">
      <c r="A5" s="1"/>
      <c r="B5" s="5"/>
      <c r="C5" s="5"/>
      <c r="D5" s="5"/>
      <c r="E5" s="6"/>
      <c r="F5" s="5"/>
      <c r="G5" s="7"/>
      <c r="H5" s="5"/>
      <c r="I5" s="8"/>
      <c r="J5" s="9"/>
      <c r="K5" s="5"/>
      <c r="L5" s="5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6.5">
      <c r="A6" s="1"/>
      <c r="B6" s="11" t="s">
        <v>11</v>
      </c>
      <c r="C6" s="12"/>
      <c r="D6" s="12"/>
      <c r="E6" s="13"/>
      <c r="F6" s="12"/>
      <c r="G6" s="14"/>
      <c r="H6" s="12"/>
      <c r="I6" s="15"/>
      <c r="J6" s="16"/>
      <c r="K6" s="12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>
      <c r="A7" s="2"/>
      <c r="B7" s="17" t="s">
        <v>12</v>
      </c>
      <c r="C7" s="98" t="s">
        <v>13</v>
      </c>
      <c r="D7" s="52">
        <v>22493384223</v>
      </c>
      <c r="E7" s="53">
        <v>22051224239</v>
      </c>
      <c r="F7" s="52">
        <v>18613382821</v>
      </c>
      <c r="G7" s="19">
        <f>IF($D7=0,0,$F7/$D7)</f>
        <v>0.8275047736910744</v>
      </c>
      <c r="H7" s="20">
        <f>IF($E7=0,0,$F7/$E7)</f>
        <v>0.8440974804510036</v>
      </c>
      <c r="I7" s="64">
        <f>'Detail Total'!I60</f>
        <v>-552321614</v>
      </c>
      <c r="J7" s="65">
        <f>'Detail Total'!J60</f>
        <v>3990163032</v>
      </c>
      <c r="K7" s="20">
        <f>ABS(I7)/E7</f>
        <v>0.025047208627227095</v>
      </c>
      <c r="L7" s="20">
        <f>J7/E7</f>
        <v>0.18094972817622346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.75">
      <c r="A8" s="2"/>
      <c r="B8" s="17" t="s">
        <v>14</v>
      </c>
      <c r="C8" s="98" t="s">
        <v>15</v>
      </c>
      <c r="D8" s="52">
        <v>11542207733</v>
      </c>
      <c r="E8" s="53">
        <v>11501159653</v>
      </c>
      <c r="F8" s="52">
        <v>8421451267</v>
      </c>
      <c r="G8" s="19">
        <f>IF($D8=0,0,$F8/$D8)</f>
        <v>0.7296222232183941</v>
      </c>
      <c r="H8" s="20">
        <f>IF($E8=0,0,$F8/$E8)</f>
        <v>0.7322262729222545</v>
      </c>
      <c r="I8" s="64">
        <f>'Detail Total'!I94</f>
        <v>-204089597</v>
      </c>
      <c r="J8" s="65">
        <f>'Detail Total'!J94</f>
        <v>3283797983</v>
      </c>
      <c r="K8" s="20">
        <f aca="true" t="shared" si="0" ref="K8:K16">ABS(I8)/E8</f>
        <v>0.01774513206994432</v>
      </c>
      <c r="L8" s="20">
        <f aca="true" t="shared" si="1" ref="L8:L16">J8/E8</f>
        <v>0.2855188591476898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>
      <c r="A9" s="2"/>
      <c r="B9" s="17" t="s">
        <v>16</v>
      </c>
      <c r="C9" s="98" t="s">
        <v>17</v>
      </c>
      <c r="D9" s="52">
        <v>78038322504</v>
      </c>
      <c r="E9" s="53">
        <v>79433725317</v>
      </c>
      <c r="F9" s="52">
        <v>74846838711</v>
      </c>
      <c r="G9" s="19">
        <f aca="true" t="shared" si="2" ref="G9:G16">IF($D9=0,0,$F9/$D9)</f>
        <v>0.9591036340788026</v>
      </c>
      <c r="H9" s="20">
        <f aca="true" t="shared" si="3" ref="H9:H16">IF($E9=0,0,$F9/$E9)</f>
        <v>0.9422551745156746</v>
      </c>
      <c r="I9" s="64">
        <f>'Detail Total'!I117</f>
        <v>-114345964</v>
      </c>
      <c r="J9" s="65">
        <f>'Detail Total'!J117</f>
        <v>4701232570</v>
      </c>
      <c r="K9" s="20">
        <f t="shared" si="0"/>
        <v>0.0014395140545615107</v>
      </c>
      <c r="L9" s="20">
        <f t="shared" si="1"/>
        <v>0.05918433953888685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>
      <c r="A10" s="2"/>
      <c r="B10" s="17" t="s">
        <v>18</v>
      </c>
      <c r="C10" s="98" t="s">
        <v>19</v>
      </c>
      <c r="D10" s="52">
        <v>43977919652</v>
      </c>
      <c r="E10" s="53">
        <v>44441514186</v>
      </c>
      <c r="F10" s="52">
        <v>39671081146</v>
      </c>
      <c r="G10" s="19">
        <f t="shared" si="2"/>
        <v>0.9020681619303441</v>
      </c>
      <c r="H10" s="20">
        <f t="shared" si="3"/>
        <v>0.8926581794662887</v>
      </c>
      <c r="I10" s="64">
        <f>'Detail Total'!I193</f>
        <v>-282880857</v>
      </c>
      <c r="J10" s="65">
        <f>'Detail Total'!J193</f>
        <v>5053313897</v>
      </c>
      <c r="K10" s="20">
        <f t="shared" si="0"/>
        <v>0.0063652389478915045</v>
      </c>
      <c r="L10" s="20">
        <f t="shared" si="1"/>
        <v>0.11370705948160288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>
      <c r="A11" s="2"/>
      <c r="B11" s="17" t="s">
        <v>20</v>
      </c>
      <c r="C11" s="98" t="s">
        <v>21</v>
      </c>
      <c r="D11" s="52">
        <v>10945727336</v>
      </c>
      <c r="E11" s="53">
        <v>10857426132</v>
      </c>
      <c r="F11" s="52">
        <v>9686438591</v>
      </c>
      <c r="G11" s="19">
        <f t="shared" si="2"/>
        <v>0.8849515700196317</v>
      </c>
      <c r="H11" s="20">
        <f t="shared" si="3"/>
        <v>0.8921486983412433</v>
      </c>
      <c r="I11" s="64">
        <f>'Detail Total'!I232</f>
        <v>-1095355666</v>
      </c>
      <c r="J11" s="65">
        <f>'Detail Total'!J232</f>
        <v>2266343207</v>
      </c>
      <c r="K11" s="20">
        <f t="shared" si="0"/>
        <v>0.10088538965709999</v>
      </c>
      <c r="L11" s="20">
        <f t="shared" si="1"/>
        <v>0.2087366913158567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2.75">
      <c r="A12" s="2"/>
      <c r="B12" s="17" t="s">
        <v>22</v>
      </c>
      <c r="C12" s="98" t="s">
        <v>23</v>
      </c>
      <c r="D12" s="52">
        <v>10942441891</v>
      </c>
      <c r="E12" s="53">
        <v>11584510813</v>
      </c>
      <c r="F12" s="52">
        <v>10191874650</v>
      </c>
      <c r="G12" s="19">
        <f t="shared" si="2"/>
        <v>0.931407701454889</v>
      </c>
      <c r="H12" s="20">
        <f t="shared" si="3"/>
        <v>0.8797846378254315</v>
      </c>
      <c r="I12" s="64">
        <f>'Detail Total'!I260</f>
        <v>-991717929</v>
      </c>
      <c r="J12" s="65">
        <f>'Detail Total'!J260</f>
        <v>2384354092</v>
      </c>
      <c r="K12" s="20">
        <f t="shared" si="0"/>
        <v>0.08560723409115437</v>
      </c>
      <c r="L12" s="20">
        <f t="shared" si="1"/>
        <v>0.20582259626572286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>
      <c r="A13" s="2"/>
      <c r="B13" s="17" t="s">
        <v>24</v>
      </c>
      <c r="C13" s="98" t="s">
        <v>25</v>
      </c>
      <c r="D13" s="52">
        <v>10260907440</v>
      </c>
      <c r="E13" s="53">
        <v>10342264986</v>
      </c>
      <c r="F13" s="52">
        <v>8847980407</v>
      </c>
      <c r="G13" s="19">
        <f t="shared" si="2"/>
        <v>0.862299992348435</v>
      </c>
      <c r="H13" s="20">
        <f t="shared" si="3"/>
        <v>0.8555166995795634</v>
      </c>
      <c r="I13" s="64">
        <f>'Detail Total'!I292</f>
        <v>-59475517</v>
      </c>
      <c r="J13" s="65">
        <f>'Detail Total'!J292</f>
        <v>1553760096</v>
      </c>
      <c r="K13" s="20">
        <f t="shared" si="0"/>
        <v>0.005750724534761983</v>
      </c>
      <c r="L13" s="20">
        <f t="shared" si="1"/>
        <v>0.15023402495519853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.75">
      <c r="A14" s="2"/>
      <c r="B14" s="17" t="s">
        <v>26</v>
      </c>
      <c r="C14" s="98" t="s">
        <v>27</v>
      </c>
      <c r="D14" s="52">
        <v>4262854392</v>
      </c>
      <c r="E14" s="53">
        <v>4255991326</v>
      </c>
      <c r="F14" s="52">
        <v>4091791459</v>
      </c>
      <c r="G14" s="19">
        <f t="shared" si="2"/>
        <v>0.9598712699826131</v>
      </c>
      <c r="H14" s="20">
        <f t="shared" si="3"/>
        <v>0.961419125552043</v>
      </c>
      <c r="I14" s="64">
        <f>'Detail Total'!I333</f>
        <v>-571573908</v>
      </c>
      <c r="J14" s="65">
        <f>'Detail Total'!J333</f>
        <v>735773775</v>
      </c>
      <c r="K14" s="20">
        <f t="shared" si="0"/>
        <v>0.1342986543483383</v>
      </c>
      <c r="L14" s="20">
        <f t="shared" si="1"/>
        <v>0.17287952879629528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.75">
      <c r="A15" s="2"/>
      <c r="B15" s="17" t="s">
        <v>28</v>
      </c>
      <c r="C15" s="98" t="s">
        <v>29</v>
      </c>
      <c r="D15" s="52">
        <v>42779478758</v>
      </c>
      <c r="E15" s="53">
        <v>43514025709</v>
      </c>
      <c r="F15" s="52">
        <v>39036247772</v>
      </c>
      <c r="G15" s="19">
        <f t="shared" si="2"/>
        <v>0.9124993783310182</v>
      </c>
      <c r="H15" s="20">
        <f t="shared" si="3"/>
        <v>0.8970957555859085</v>
      </c>
      <c r="I15" s="64">
        <f>'Detail Total'!I373</f>
        <v>-2576289</v>
      </c>
      <c r="J15" s="65">
        <f>'Detail Total'!J373</f>
        <v>4480354226</v>
      </c>
      <c r="K15" s="20">
        <f t="shared" si="0"/>
        <v>5.92059447045633E-05</v>
      </c>
      <c r="L15" s="20">
        <f t="shared" si="1"/>
        <v>0.10296345035879613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6.5">
      <c r="A16" s="21"/>
      <c r="B16" s="22" t="s">
        <v>666</v>
      </c>
      <c r="C16" s="23"/>
      <c r="D16" s="54">
        <f>SUM(D7:D15)</f>
        <v>235243243929</v>
      </c>
      <c r="E16" s="55">
        <f>SUM(E7:E15)</f>
        <v>237981842361</v>
      </c>
      <c r="F16" s="54">
        <f>SUM(F7:F15)</f>
        <v>213407086824</v>
      </c>
      <c r="G16" s="24">
        <f t="shared" si="2"/>
        <v>0.907176262577001</v>
      </c>
      <c r="H16" s="25">
        <f t="shared" si="3"/>
        <v>0.8967368464198961</v>
      </c>
      <c r="I16" s="70">
        <f>SUM(I7:I15)</f>
        <v>-3874337341</v>
      </c>
      <c r="J16" s="78">
        <f>SUM(J7:J15)</f>
        <v>28449092878</v>
      </c>
      <c r="K16" s="26">
        <f t="shared" si="0"/>
        <v>0.016279970364810145</v>
      </c>
      <c r="L16" s="26">
        <f t="shared" si="1"/>
        <v>0.11954312394491397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6.5">
      <c r="A17" s="2"/>
      <c r="B17" s="2"/>
      <c r="C17" s="2"/>
      <c r="D17" s="56"/>
      <c r="E17" s="56"/>
      <c r="F17" s="56"/>
      <c r="G17" s="2"/>
      <c r="H17" s="97" t="s">
        <v>667</v>
      </c>
      <c r="I17" s="103">
        <f>SUM(I7:J15)</f>
        <v>24574755537</v>
      </c>
      <c r="J17" s="10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>
      <c r="A18" s="2"/>
      <c r="B18" s="2"/>
      <c r="C18" s="2"/>
      <c r="D18" s="56"/>
      <c r="E18" s="56"/>
      <c r="F18" s="56"/>
      <c r="G18" s="2"/>
      <c r="H18" s="2"/>
      <c r="I18" s="56"/>
      <c r="J18" s="5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>
      <c r="A19" s="2"/>
      <c r="B19" s="2"/>
      <c r="C19" s="2"/>
      <c r="D19" s="56"/>
      <c r="E19" s="56"/>
      <c r="F19" s="56"/>
      <c r="G19" s="2"/>
      <c r="H19" s="2"/>
      <c r="I19" s="56"/>
      <c r="J19" s="5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2.75">
      <c r="A20" s="2"/>
      <c r="B20" s="2"/>
      <c r="C20" s="2"/>
      <c r="D20" s="56"/>
      <c r="E20" s="56"/>
      <c r="F20" s="56"/>
      <c r="G20" s="2"/>
      <c r="H20" s="2"/>
      <c r="I20" s="56"/>
      <c r="J20" s="5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56"/>
      <c r="E21" s="56"/>
      <c r="F21" s="56"/>
      <c r="G21" s="2"/>
      <c r="H21" s="2"/>
      <c r="I21" s="56"/>
      <c r="J21" s="5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56"/>
      <c r="E22" s="56"/>
      <c r="F22" s="56"/>
      <c r="G22" s="2"/>
      <c r="H22" s="2"/>
      <c r="I22" s="56"/>
      <c r="J22" s="5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56"/>
      <c r="E23" s="56"/>
      <c r="F23" s="56"/>
      <c r="G23" s="2"/>
      <c r="H23" s="2"/>
      <c r="I23" s="56"/>
      <c r="J23" s="5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56"/>
      <c r="E24" s="56"/>
      <c r="F24" s="56"/>
      <c r="G24" s="2"/>
      <c r="H24" s="2"/>
      <c r="I24" s="56"/>
      <c r="J24" s="5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56"/>
      <c r="E25" s="56"/>
      <c r="F25" s="56"/>
      <c r="G25" s="2"/>
      <c r="H25" s="2"/>
      <c r="I25" s="56"/>
      <c r="J25" s="5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56"/>
      <c r="E26" s="56"/>
      <c r="F26" s="56"/>
      <c r="G26" s="2"/>
      <c r="H26" s="2"/>
      <c r="I26" s="56"/>
      <c r="J26" s="5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56"/>
      <c r="E27" s="56"/>
      <c r="F27" s="56"/>
      <c r="G27" s="2"/>
      <c r="H27" s="2"/>
      <c r="I27" s="56"/>
      <c r="J27" s="5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56"/>
      <c r="E28" s="56"/>
      <c r="F28" s="56"/>
      <c r="G28" s="2"/>
      <c r="H28" s="2"/>
      <c r="I28" s="56"/>
      <c r="J28" s="5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56"/>
      <c r="E29" s="56"/>
      <c r="F29" s="56"/>
      <c r="G29" s="2"/>
      <c r="H29" s="2"/>
      <c r="I29" s="56"/>
      <c r="J29" s="5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56"/>
      <c r="E30" s="56"/>
      <c r="F30" s="56"/>
      <c r="G30" s="2"/>
      <c r="H30" s="2"/>
      <c r="I30" s="56"/>
      <c r="J30" s="5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56"/>
      <c r="E31" s="56"/>
      <c r="F31" s="56"/>
      <c r="G31" s="2"/>
      <c r="H31" s="2"/>
      <c r="I31" s="56"/>
      <c r="J31" s="5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56"/>
      <c r="E32" s="56"/>
      <c r="F32" s="56"/>
      <c r="G32" s="2"/>
      <c r="H32" s="2"/>
      <c r="I32" s="56"/>
      <c r="J32" s="5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56"/>
      <c r="E33" s="56"/>
      <c r="F33" s="56"/>
      <c r="G33" s="2"/>
      <c r="H33" s="2"/>
      <c r="I33" s="56"/>
      <c r="J33" s="5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56"/>
      <c r="E34" s="56"/>
      <c r="F34" s="56"/>
      <c r="G34" s="2"/>
      <c r="H34" s="2"/>
      <c r="I34" s="56"/>
      <c r="J34" s="5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56"/>
      <c r="E35" s="56"/>
      <c r="F35" s="56"/>
      <c r="G35" s="2"/>
      <c r="H35" s="2"/>
      <c r="I35" s="56"/>
      <c r="J35" s="5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56"/>
      <c r="E36" s="56"/>
      <c r="F36" s="56"/>
      <c r="G36" s="2"/>
      <c r="H36" s="2"/>
      <c r="I36" s="56"/>
      <c r="J36" s="5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56"/>
      <c r="E37" s="56"/>
      <c r="F37" s="56"/>
      <c r="G37" s="2"/>
      <c r="H37" s="2"/>
      <c r="I37" s="56"/>
      <c r="J37" s="5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56"/>
      <c r="E38" s="56"/>
      <c r="F38" s="56"/>
      <c r="G38" s="2"/>
      <c r="H38" s="2"/>
      <c r="I38" s="56"/>
      <c r="J38" s="5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56"/>
      <c r="E39" s="56"/>
      <c r="F39" s="56"/>
      <c r="G39" s="2"/>
      <c r="H39" s="2"/>
      <c r="I39" s="56"/>
      <c r="J39" s="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56"/>
      <c r="E40" s="56"/>
      <c r="F40" s="56"/>
      <c r="G40" s="2"/>
      <c r="H40" s="2"/>
      <c r="I40" s="56"/>
      <c r="J40" s="5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56"/>
      <c r="E41" s="56"/>
      <c r="F41" s="56"/>
      <c r="G41" s="2"/>
      <c r="H41" s="2"/>
      <c r="I41" s="56"/>
      <c r="J41" s="5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56"/>
      <c r="E42" s="56"/>
      <c r="F42" s="56"/>
      <c r="G42" s="2"/>
      <c r="H42" s="2"/>
      <c r="I42" s="56"/>
      <c r="J42" s="5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56"/>
      <c r="E43" s="56"/>
      <c r="F43" s="56"/>
      <c r="G43" s="2"/>
      <c r="H43" s="2"/>
      <c r="I43" s="56"/>
      <c r="J43" s="5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56"/>
      <c r="E44" s="56"/>
      <c r="F44" s="56"/>
      <c r="G44" s="2"/>
      <c r="H44" s="2"/>
      <c r="I44" s="56"/>
      <c r="J44" s="5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56"/>
      <c r="E45" s="56"/>
      <c r="F45" s="56"/>
      <c r="G45" s="2"/>
      <c r="H45" s="2"/>
      <c r="I45" s="56"/>
      <c r="J45" s="5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56"/>
      <c r="E46" s="56"/>
      <c r="F46" s="56"/>
      <c r="G46" s="2"/>
      <c r="H46" s="2"/>
      <c r="I46" s="56"/>
      <c r="J46" s="5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56"/>
      <c r="E47" s="56"/>
      <c r="F47" s="56"/>
      <c r="G47" s="2"/>
      <c r="H47" s="2"/>
      <c r="I47" s="56"/>
      <c r="J47" s="5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56"/>
      <c r="E48" s="56"/>
      <c r="F48" s="56"/>
      <c r="G48" s="2"/>
      <c r="H48" s="2"/>
      <c r="I48" s="56"/>
      <c r="J48" s="5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56"/>
      <c r="E49" s="56"/>
      <c r="F49" s="56"/>
      <c r="G49" s="2"/>
      <c r="H49" s="2"/>
      <c r="I49" s="56"/>
      <c r="J49" s="5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56"/>
      <c r="E50" s="56"/>
      <c r="F50" s="56"/>
      <c r="G50" s="2"/>
      <c r="H50" s="2"/>
      <c r="I50" s="56"/>
      <c r="J50" s="5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56"/>
      <c r="E51" s="56"/>
      <c r="F51" s="56"/>
      <c r="G51" s="2"/>
      <c r="H51" s="2"/>
      <c r="I51" s="56"/>
      <c r="J51" s="5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56"/>
      <c r="E52" s="56"/>
      <c r="F52" s="56"/>
      <c r="G52" s="2"/>
      <c r="H52" s="2"/>
      <c r="I52" s="56"/>
      <c r="J52" s="5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56"/>
      <c r="E53" s="56"/>
      <c r="F53" s="56"/>
      <c r="G53" s="2"/>
      <c r="H53" s="2"/>
      <c r="I53" s="56"/>
      <c r="J53" s="5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56"/>
      <c r="E54" s="56"/>
      <c r="F54" s="56"/>
      <c r="G54" s="2"/>
      <c r="H54" s="2"/>
      <c r="I54" s="56"/>
      <c r="J54" s="5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56"/>
      <c r="E55" s="56"/>
      <c r="F55" s="56"/>
      <c r="G55" s="2"/>
      <c r="H55" s="2"/>
      <c r="I55" s="56"/>
      <c r="J55" s="5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56"/>
      <c r="E56" s="56"/>
      <c r="F56" s="56"/>
      <c r="G56" s="2"/>
      <c r="H56" s="2"/>
      <c r="I56" s="56"/>
      <c r="J56" s="5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56"/>
      <c r="E57" s="56"/>
      <c r="F57" s="56"/>
      <c r="G57" s="2"/>
      <c r="H57" s="2"/>
      <c r="I57" s="56"/>
      <c r="J57" s="5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56"/>
      <c r="E58" s="56"/>
      <c r="F58" s="56"/>
      <c r="G58" s="2"/>
      <c r="H58" s="2"/>
      <c r="I58" s="56"/>
      <c r="J58" s="5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56"/>
      <c r="E59" s="56"/>
      <c r="F59" s="56"/>
      <c r="G59" s="2"/>
      <c r="H59" s="2"/>
      <c r="I59" s="56"/>
      <c r="J59" s="5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56"/>
      <c r="E60" s="56"/>
      <c r="F60" s="56"/>
      <c r="G60" s="2"/>
      <c r="H60" s="2"/>
      <c r="I60" s="56"/>
      <c r="J60" s="5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56"/>
      <c r="E61" s="56"/>
      <c r="F61" s="56"/>
      <c r="G61" s="2"/>
      <c r="H61" s="2"/>
      <c r="I61" s="56"/>
      <c r="J61" s="5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56"/>
      <c r="E62" s="56"/>
      <c r="F62" s="56"/>
      <c r="G62" s="2"/>
      <c r="H62" s="2"/>
      <c r="I62" s="56"/>
      <c r="J62" s="5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56"/>
      <c r="E63" s="56"/>
      <c r="F63" s="56"/>
      <c r="G63" s="2"/>
      <c r="H63" s="2"/>
      <c r="I63" s="56"/>
      <c r="J63" s="5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56"/>
      <c r="E64" s="56"/>
      <c r="F64" s="56"/>
      <c r="G64" s="2"/>
      <c r="H64" s="2"/>
      <c r="I64" s="56"/>
      <c r="J64" s="5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56"/>
      <c r="E65" s="56"/>
      <c r="F65" s="56"/>
      <c r="G65" s="2"/>
      <c r="H65" s="2"/>
      <c r="I65" s="56"/>
      <c r="J65" s="5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56"/>
      <c r="E66" s="56"/>
      <c r="F66" s="56"/>
      <c r="G66" s="2"/>
      <c r="H66" s="2"/>
      <c r="I66" s="56"/>
      <c r="J66" s="5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56"/>
      <c r="E67" s="56"/>
      <c r="F67" s="56"/>
      <c r="G67" s="2"/>
      <c r="H67" s="2"/>
      <c r="I67" s="56"/>
      <c r="J67" s="5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56"/>
      <c r="E68" s="56"/>
      <c r="F68" s="56"/>
      <c r="G68" s="2"/>
      <c r="H68" s="2"/>
      <c r="I68" s="56"/>
      <c r="J68" s="5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56"/>
      <c r="E69" s="56"/>
      <c r="F69" s="56"/>
      <c r="G69" s="2"/>
      <c r="H69" s="2"/>
      <c r="I69" s="56"/>
      <c r="J69" s="5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56"/>
      <c r="E70" s="56"/>
      <c r="F70" s="56"/>
      <c r="G70" s="2"/>
      <c r="H70" s="2"/>
      <c r="I70" s="56"/>
      <c r="J70" s="5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56"/>
      <c r="E71" s="56"/>
      <c r="F71" s="56"/>
      <c r="G71" s="2"/>
      <c r="H71" s="2"/>
      <c r="I71" s="56"/>
      <c r="J71" s="5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56"/>
      <c r="E72" s="56"/>
      <c r="F72" s="56"/>
      <c r="G72" s="2"/>
      <c r="H72" s="2"/>
      <c r="I72" s="56"/>
      <c r="J72" s="5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56"/>
      <c r="E73" s="56"/>
      <c r="F73" s="56"/>
      <c r="G73" s="2"/>
      <c r="H73" s="2"/>
      <c r="I73" s="56"/>
      <c r="J73" s="5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56"/>
      <c r="E74" s="56"/>
      <c r="F74" s="56"/>
      <c r="G74" s="2"/>
      <c r="H74" s="2"/>
      <c r="I74" s="56"/>
      <c r="J74" s="5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56"/>
      <c r="E75" s="56"/>
      <c r="F75" s="56"/>
      <c r="G75" s="2"/>
      <c r="H75" s="2"/>
      <c r="I75" s="56"/>
      <c r="J75" s="5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56"/>
      <c r="E76" s="56"/>
      <c r="F76" s="56"/>
      <c r="G76" s="2"/>
      <c r="H76" s="2"/>
      <c r="I76" s="56"/>
      <c r="J76" s="5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56"/>
      <c r="E77" s="56"/>
      <c r="F77" s="56"/>
      <c r="G77" s="2"/>
      <c r="H77" s="2"/>
      <c r="I77" s="56"/>
      <c r="J77" s="5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56"/>
      <c r="E78" s="56"/>
      <c r="F78" s="56"/>
      <c r="G78" s="2"/>
      <c r="H78" s="2"/>
      <c r="I78" s="56"/>
      <c r="J78" s="5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56"/>
      <c r="E79" s="56"/>
      <c r="F79" s="56"/>
      <c r="G79" s="2"/>
      <c r="H79" s="2"/>
      <c r="I79" s="56"/>
      <c r="J79" s="5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56"/>
      <c r="E80" s="56"/>
      <c r="F80" s="56"/>
      <c r="G80" s="2"/>
      <c r="H80" s="2"/>
      <c r="I80" s="56"/>
      <c r="J80" s="5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56"/>
      <c r="E81" s="56"/>
      <c r="F81" s="56"/>
      <c r="G81" s="2"/>
      <c r="H81" s="2"/>
      <c r="I81" s="56"/>
      <c r="J81" s="5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56"/>
      <c r="E82" s="56"/>
      <c r="F82" s="56"/>
      <c r="G82" s="2"/>
      <c r="H82" s="2"/>
      <c r="I82" s="56"/>
      <c r="J82" s="5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56"/>
      <c r="E83" s="56"/>
      <c r="F83" s="56"/>
      <c r="G83" s="2"/>
      <c r="H83" s="2"/>
      <c r="I83" s="56"/>
      <c r="J83" s="5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4:10" ht="12.75">
      <c r="D84" s="57"/>
      <c r="E84" s="57"/>
      <c r="F84" s="57"/>
      <c r="I84" s="57"/>
      <c r="J84" s="57"/>
    </row>
    <row r="85" spans="4:10" ht="12.75">
      <c r="D85" s="57"/>
      <c r="E85" s="57"/>
      <c r="F85" s="57"/>
      <c r="I85" s="57"/>
      <c r="J85" s="57"/>
    </row>
    <row r="86" spans="4:10" ht="12.75">
      <c r="D86" s="57"/>
      <c r="E86" s="57"/>
      <c r="F86" s="57"/>
      <c r="I86" s="57"/>
      <c r="J86" s="57"/>
    </row>
    <row r="87" spans="4:10" ht="12.75">
      <c r="D87" s="57"/>
      <c r="E87" s="57"/>
      <c r="F87" s="57"/>
      <c r="I87" s="57"/>
      <c r="J87" s="57"/>
    </row>
    <row r="88" spans="4:10" ht="12.75">
      <c r="D88" s="57"/>
      <c r="E88" s="57"/>
      <c r="F88" s="57"/>
      <c r="I88" s="57"/>
      <c r="J88" s="57"/>
    </row>
    <row r="89" spans="4:10" ht="12.75">
      <c r="D89" s="57"/>
      <c r="E89" s="57"/>
      <c r="F89" s="57"/>
      <c r="I89" s="57"/>
      <c r="J89" s="57"/>
    </row>
    <row r="90" spans="4:10" ht="12.75">
      <c r="D90" s="57"/>
      <c r="E90" s="57"/>
      <c r="F90" s="57"/>
      <c r="I90" s="57"/>
      <c r="J90" s="57"/>
    </row>
    <row r="91" spans="4:10" ht="12.75">
      <c r="D91" s="57"/>
      <c r="E91" s="57"/>
      <c r="F91" s="57"/>
      <c r="I91" s="57"/>
      <c r="J91" s="57"/>
    </row>
    <row r="92" spans="4:10" ht="12.75">
      <c r="D92" s="57"/>
      <c r="E92" s="57"/>
      <c r="F92" s="57"/>
      <c r="I92" s="57"/>
      <c r="J92" s="57"/>
    </row>
    <row r="93" spans="4:10" ht="12.75">
      <c r="D93" s="57"/>
      <c r="E93" s="57"/>
      <c r="F93" s="57"/>
      <c r="I93" s="57"/>
      <c r="J93" s="57"/>
    </row>
    <row r="94" spans="4:10" ht="12.75">
      <c r="D94" s="57"/>
      <c r="E94" s="57"/>
      <c r="F94" s="57"/>
      <c r="I94" s="57"/>
      <c r="J94" s="57"/>
    </row>
    <row r="95" spans="4:10" ht="12.75">
      <c r="D95" s="57"/>
      <c r="E95" s="57"/>
      <c r="F95" s="57"/>
      <c r="I95" s="57"/>
      <c r="J95" s="57"/>
    </row>
    <row r="96" spans="4:10" ht="12.75">
      <c r="D96" s="57"/>
      <c r="E96" s="57"/>
      <c r="F96" s="57"/>
      <c r="I96" s="57"/>
      <c r="J96" s="57"/>
    </row>
    <row r="97" spans="4:10" ht="12.75">
      <c r="D97" s="57"/>
      <c r="E97" s="57"/>
      <c r="F97" s="57"/>
      <c r="I97" s="57"/>
      <c r="J97" s="57"/>
    </row>
    <row r="98" spans="4:10" ht="12.75">
      <c r="D98" s="57"/>
      <c r="E98" s="57"/>
      <c r="F98" s="57"/>
      <c r="I98" s="57"/>
      <c r="J98" s="57"/>
    </row>
    <row r="99" spans="4:10" ht="12.75">
      <c r="D99" s="57"/>
      <c r="E99" s="57"/>
      <c r="F99" s="57"/>
      <c r="I99" s="57"/>
      <c r="J99" s="57"/>
    </row>
    <row r="100" spans="4:10" ht="12.75">
      <c r="D100" s="57"/>
      <c r="E100" s="57"/>
      <c r="F100" s="57"/>
      <c r="I100" s="57"/>
      <c r="J100" s="57"/>
    </row>
    <row r="101" spans="4:10" ht="12.75">
      <c r="D101" s="57"/>
      <c r="E101" s="57"/>
      <c r="F101" s="57"/>
      <c r="I101" s="57"/>
      <c r="J101" s="57"/>
    </row>
    <row r="102" spans="4:10" ht="12.75">
      <c r="D102" s="57"/>
      <c r="E102" s="57"/>
      <c r="F102" s="57"/>
      <c r="I102" s="57"/>
      <c r="J102" s="57"/>
    </row>
    <row r="103" spans="4:10" ht="12.75">
      <c r="D103" s="57"/>
      <c r="E103" s="57"/>
      <c r="F103" s="57"/>
      <c r="I103" s="57"/>
      <c r="J103" s="57"/>
    </row>
    <row r="104" spans="4:10" ht="12.75">
      <c r="D104" s="57"/>
      <c r="E104" s="57"/>
      <c r="F104" s="57"/>
      <c r="I104" s="57"/>
      <c r="J104" s="57"/>
    </row>
    <row r="105" spans="4:10" ht="12.75">
      <c r="D105" s="57"/>
      <c r="E105" s="57"/>
      <c r="F105" s="57"/>
      <c r="I105" s="57"/>
      <c r="J105" s="57"/>
    </row>
    <row r="106" spans="4:10" ht="12.75">
      <c r="D106" s="57"/>
      <c r="E106" s="57"/>
      <c r="F106" s="57"/>
      <c r="I106" s="57"/>
      <c r="J106" s="57"/>
    </row>
    <row r="107" spans="4:10" ht="12.75">
      <c r="D107" s="57"/>
      <c r="E107" s="57"/>
      <c r="F107" s="57"/>
      <c r="I107" s="57"/>
      <c r="J107" s="57"/>
    </row>
    <row r="108" spans="4:10" ht="12.75">
      <c r="D108" s="57"/>
      <c r="E108" s="57"/>
      <c r="F108" s="57"/>
      <c r="I108" s="57"/>
      <c r="J108" s="57"/>
    </row>
    <row r="109" spans="4:10" ht="12.75">
      <c r="D109" s="57"/>
      <c r="E109" s="57"/>
      <c r="F109" s="57"/>
      <c r="I109" s="57"/>
      <c r="J109" s="57"/>
    </row>
    <row r="110" spans="4:10" ht="12.75">
      <c r="D110" s="57"/>
      <c r="E110" s="57"/>
      <c r="F110" s="57"/>
      <c r="I110" s="57"/>
      <c r="J110" s="57"/>
    </row>
    <row r="111" spans="4:10" ht="12.75">
      <c r="D111" s="57"/>
      <c r="E111" s="57"/>
      <c r="F111" s="57"/>
      <c r="I111" s="57"/>
      <c r="J111" s="57"/>
    </row>
    <row r="112" spans="4:10" ht="12.75">
      <c r="D112" s="57"/>
      <c r="E112" s="57"/>
      <c r="F112" s="57"/>
      <c r="I112" s="57"/>
      <c r="J112" s="57"/>
    </row>
    <row r="113" spans="4:10" ht="12.75">
      <c r="D113" s="57"/>
      <c r="E113" s="57"/>
      <c r="F113" s="57"/>
      <c r="I113" s="57"/>
      <c r="J113" s="57"/>
    </row>
    <row r="114" spans="4:10" ht="12.75">
      <c r="D114" s="57"/>
      <c r="E114" s="57"/>
      <c r="F114" s="57"/>
      <c r="I114" s="57"/>
      <c r="J114" s="57"/>
    </row>
    <row r="115" spans="4:10" ht="12.75">
      <c r="D115" s="57"/>
      <c r="E115" s="57"/>
      <c r="F115" s="57"/>
      <c r="I115" s="57"/>
      <c r="J115" s="57"/>
    </row>
    <row r="116" spans="4:10" ht="12.75">
      <c r="D116" s="57"/>
      <c r="E116" s="57"/>
      <c r="F116" s="57"/>
      <c r="I116" s="57"/>
      <c r="J116" s="57"/>
    </row>
    <row r="117" spans="4:10" ht="12.75">
      <c r="D117" s="57"/>
      <c r="E117" s="57"/>
      <c r="F117" s="57"/>
      <c r="I117" s="57"/>
      <c r="J117" s="57"/>
    </row>
    <row r="118" spans="4:10" ht="12.75">
      <c r="D118" s="57"/>
      <c r="E118" s="57"/>
      <c r="F118" s="57"/>
      <c r="I118" s="57"/>
      <c r="J118" s="57"/>
    </row>
    <row r="119" spans="4:10" ht="12.75">
      <c r="D119" s="57"/>
      <c r="E119" s="57"/>
      <c r="F119" s="57"/>
      <c r="I119" s="57"/>
      <c r="J119" s="57"/>
    </row>
    <row r="120" spans="4:10" ht="12.75">
      <c r="D120" s="57"/>
      <c r="E120" s="57"/>
      <c r="F120" s="57"/>
      <c r="I120" s="57"/>
      <c r="J120" s="57"/>
    </row>
    <row r="121" spans="4:10" ht="12.75">
      <c r="D121" s="57"/>
      <c r="E121" s="57"/>
      <c r="F121" s="57"/>
      <c r="I121" s="57"/>
      <c r="J121" s="57"/>
    </row>
    <row r="122" spans="4:10" ht="12.75">
      <c r="D122" s="57"/>
      <c r="E122" s="57"/>
      <c r="F122" s="57"/>
      <c r="I122" s="57"/>
      <c r="J122" s="57"/>
    </row>
    <row r="123" spans="4:10" ht="12.75">
      <c r="D123" s="57"/>
      <c r="E123" s="57"/>
      <c r="F123" s="57"/>
      <c r="I123" s="57"/>
      <c r="J123" s="57"/>
    </row>
    <row r="124" spans="4:10" ht="12.75">
      <c r="D124" s="57"/>
      <c r="E124" s="57"/>
      <c r="F124" s="57"/>
      <c r="I124" s="57"/>
      <c r="J124" s="57"/>
    </row>
    <row r="125" spans="4:10" ht="12.75">
      <c r="D125" s="57"/>
      <c r="E125" s="57"/>
      <c r="F125" s="57"/>
      <c r="I125" s="57"/>
      <c r="J125" s="57"/>
    </row>
    <row r="126" spans="4:10" ht="12.75">
      <c r="D126" s="57"/>
      <c r="E126" s="57"/>
      <c r="F126" s="57"/>
      <c r="I126" s="57"/>
      <c r="J126" s="57"/>
    </row>
    <row r="127" spans="4:10" ht="12.75">
      <c r="D127" s="57"/>
      <c r="E127" s="57"/>
      <c r="F127" s="57"/>
      <c r="I127" s="57"/>
      <c r="J127" s="57"/>
    </row>
    <row r="128" spans="4:10" ht="12.75">
      <c r="D128" s="57"/>
      <c r="E128" s="57"/>
      <c r="F128" s="57"/>
      <c r="I128" s="57"/>
      <c r="J128" s="57"/>
    </row>
    <row r="129" spans="4:10" ht="12.75">
      <c r="D129" s="57"/>
      <c r="E129" s="57"/>
      <c r="F129" s="57"/>
      <c r="I129" s="57"/>
      <c r="J129" s="57"/>
    </row>
    <row r="130" spans="4:10" ht="12.75">
      <c r="D130" s="57"/>
      <c r="E130" s="57"/>
      <c r="F130" s="57"/>
      <c r="I130" s="57"/>
      <c r="J130" s="57"/>
    </row>
    <row r="131" spans="4:10" ht="12.75">
      <c r="D131" s="57"/>
      <c r="E131" s="57"/>
      <c r="F131" s="57"/>
      <c r="I131" s="57"/>
      <c r="J131" s="57"/>
    </row>
    <row r="132" spans="4:10" ht="12.75">
      <c r="D132" s="57"/>
      <c r="E132" s="57"/>
      <c r="F132" s="57"/>
      <c r="I132" s="57"/>
      <c r="J132" s="57"/>
    </row>
    <row r="133" spans="4:10" ht="12.75">
      <c r="D133" s="57"/>
      <c r="E133" s="57"/>
      <c r="F133" s="57"/>
      <c r="I133" s="57"/>
      <c r="J133" s="57"/>
    </row>
    <row r="134" spans="4:10" ht="12.75">
      <c r="D134" s="57"/>
      <c r="E134" s="57"/>
      <c r="F134" s="57"/>
      <c r="I134" s="57"/>
      <c r="J134" s="57"/>
    </row>
    <row r="135" spans="4:10" ht="12.75">
      <c r="D135" s="57"/>
      <c r="E135" s="57"/>
      <c r="F135" s="57"/>
      <c r="I135" s="57"/>
      <c r="J135" s="57"/>
    </row>
    <row r="136" spans="4:10" ht="12.75">
      <c r="D136" s="57"/>
      <c r="E136" s="57"/>
      <c r="F136" s="57"/>
      <c r="I136" s="57"/>
      <c r="J136" s="57"/>
    </row>
    <row r="137" spans="4:10" ht="12.75">
      <c r="D137" s="57"/>
      <c r="E137" s="57"/>
      <c r="F137" s="57"/>
      <c r="I137" s="57"/>
      <c r="J137" s="57"/>
    </row>
    <row r="138" spans="4:10" ht="12.75">
      <c r="D138" s="57"/>
      <c r="E138" s="57"/>
      <c r="F138" s="57"/>
      <c r="I138" s="57"/>
      <c r="J138" s="57"/>
    </row>
    <row r="139" spans="4:10" ht="12.75">
      <c r="D139" s="57"/>
      <c r="E139" s="57"/>
      <c r="F139" s="57"/>
      <c r="I139" s="57"/>
      <c r="J139" s="57"/>
    </row>
    <row r="140" spans="4:10" ht="12.75">
      <c r="D140" s="57"/>
      <c r="E140" s="57"/>
      <c r="F140" s="57"/>
      <c r="I140" s="57"/>
      <c r="J140" s="57"/>
    </row>
    <row r="141" spans="4:10" ht="12.75">
      <c r="D141" s="57"/>
      <c r="E141" s="57"/>
      <c r="F141" s="57"/>
      <c r="I141" s="57"/>
      <c r="J141" s="57"/>
    </row>
    <row r="142" spans="4:10" ht="12.75">
      <c r="D142" s="57"/>
      <c r="E142" s="57"/>
      <c r="F142" s="57"/>
      <c r="I142" s="57"/>
      <c r="J142" s="57"/>
    </row>
    <row r="143" spans="4:10" ht="12.75">
      <c r="D143" s="57"/>
      <c r="E143" s="57"/>
      <c r="F143" s="57"/>
      <c r="I143" s="57"/>
      <c r="J143" s="57"/>
    </row>
    <row r="144" spans="4:10" ht="12.75">
      <c r="D144" s="57"/>
      <c r="E144" s="57"/>
      <c r="F144" s="57"/>
      <c r="I144" s="57"/>
      <c r="J144" s="57"/>
    </row>
    <row r="145" spans="4:10" ht="12.75">
      <c r="D145" s="57"/>
      <c r="E145" s="57"/>
      <c r="F145" s="57"/>
      <c r="I145" s="57"/>
      <c r="J145" s="57"/>
    </row>
    <row r="146" spans="4:10" ht="12.75">
      <c r="D146" s="57"/>
      <c r="E146" s="57"/>
      <c r="F146" s="57"/>
      <c r="I146" s="57"/>
      <c r="J146" s="57"/>
    </row>
    <row r="147" spans="4:10" ht="12.75">
      <c r="D147" s="57"/>
      <c r="E147" s="57"/>
      <c r="F147" s="57"/>
      <c r="I147" s="57"/>
      <c r="J147" s="57"/>
    </row>
    <row r="148" spans="4:10" ht="12.75">
      <c r="D148" s="57"/>
      <c r="E148" s="57"/>
      <c r="F148" s="57"/>
      <c r="I148" s="57"/>
      <c r="J148" s="57"/>
    </row>
    <row r="149" spans="4:10" ht="12.75">
      <c r="D149" s="57"/>
      <c r="E149" s="57"/>
      <c r="F149" s="57"/>
      <c r="I149" s="57"/>
      <c r="J149" s="57"/>
    </row>
    <row r="150" spans="4:10" ht="12.75">
      <c r="D150" s="57"/>
      <c r="E150" s="57"/>
      <c r="F150" s="57"/>
      <c r="I150" s="57"/>
      <c r="J150" s="57"/>
    </row>
    <row r="151" spans="4:10" ht="12.75">
      <c r="D151" s="57"/>
      <c r="E151" s="57"/>
      <c r="F151" s="57"/>
      <c r="I151" s="57"/>
      <c r="J151" s="57"/>
    </row>
    <row r="152" spans="4:10" ht="12.75">
      <c r="D152" s="57"/>
      <c r="E152" s="57"/>
      <c r="F152" s="57"/>
      <c r="I152" s="57"/>
      <c r="J152" s="57"/>
    </row>
    <row r="153" spans="4:10" ht="12.75">
      <c r="D153" s="57"/>
      <c r="E153" s="57"/>
      <c r="F153" s="57"/>
      <c r="I153" s="57"/>
      <c r="J153" s="57"/>
    </row>
    <row r="154" spans="4:10" ht="12.75">
      <c r="D154" s="57"/>
      <c r="E154" s="57"/>
      <c r="F154" s="57"/>
      <c r="I154" s="57"/>
      <c r="J154" s="57"/>
    </row>
    <row r="155" spans="4:10" ht="12.75">
      <c r="D155" s="57"/>
      <c r="E155" s="57"/>
      <c r="F155" s="57"/>
      <c r="I155" s="57"/>
      <c r="J155" s="57"/>
    </row>
    <row r="156" spans="4:10" ht="12.75">
      <c r="D156" s="57"/>
      <c r="E156" s="57"/>
      <c r="F156" s="57"/>
      <c r="I156" s="57"/>
      <c r="J156" s="57"/>
    </row>
    <row r="157" spans="4:10" ht="12.75">
      <c r="D157" s="57"/>
      <c r="E157" s="57"/>
      <c r="F157" s="57"/>
      <c r="I157" s="57"/>
      <c r="J157" s="57"/>
    </row>
    <row r="158" spans="4:10" ht="12.75">
      <c r="D158" s="57"/>
      <c r="E158" s="57"/>
      <c r="F158" s="57"/>
      <c r="I158" s="57"/>
      <c r="J158" s="57"/>
    </row>
    <row r="159" spans="4:10" ht="12.75">
      <c r="D159" s="57"/>
      <c r="E159" s="57"/>
      <c r="F159" s="57"/>
      <c r="I159" s="57"/>
      <c r="J159" s="57"/>
    </row>
    <row r="160" spans="4:10" ht="12.75">
      <c r="D160" s="57"/>
      <c r="E160" s="57"/>
      <c r="F160" s="57"/>
      <c r="I160" s="57"/>
      <c r="J160" s="57"/>
    </row>
    <row r="161" spans="4:10" ht="12.75">
      <c r="D161" s="57"/>
      <c r="E161" s="57"/>
      <c r="F161" s="57"/>
      <c r="I161" s="57"/>
      <c r="J161" s="57"/>
    </row>
    <row r="162" spans="4:10" ht="12.75">
      <c r="D162" s="57"/>
      <c r="E162" s="57"/>
      <c r="F162" s="57"/>
      <c r="I162" s="57"/>
      <c r="J162" s="57"/>
    </row>
    <row r="163" spans="4:10" ht="12.75">
      <c r="D163" s="57"/>
      <c r="E163" s="57"/>
      <c r="F163" s="57"/>
      <c r="I163" s="57"/>
      <c r="J163" s="57"/>
    </row>
    <row r="164" spans="4:10" ht="12.75">
      <c r="D164" s="57"/>
      <c r="E164" s="57"/>
      <c r="F164" s="57"/>
      <c r="I164" s="57"/>
      <c r="J164" s="57"/>
    </row>
    <row r="165" spans="4:10" ht="12.75">
      <c r="D165" s="57"/>
      <c r="E165" s="57"/>
      <c r="F165" s="57"/>
      <c r="I165" s="57"/>
      <c r="J165" s="57"/>
    </row>
    <row r="166" spans="4:10" ht="12.75">
      <c r="D166" s="57"/>
      <c r="E166" s="57"/>
      <c r="F166" s="57"/>
      <c r="I166" s="57"/>
      <c r="J166" s="57"/>
    </row>
    <row r="167" spans="4:10" ht="12.75">
      <c r="D167" s="57"/>
      <c r="E167" s="57"/>
      <c r="F167" s="57"/>
      <c r="I167" s="57"/>
      <c r="J167" s="57"/>
    </row>
    <row r="168" spans="4:10" ht="12.75">
      <c r="D168" s="57"/>
      <c r="E168" s="57"/>
      <c r="F168" s="57"/>
      <c r="I168" s="57"/>
      <c r="J168" s="57"/>
    </row>
    <row r="169" spans="4:10" ht="12.75">
      <c r="D169" s="57"/>
      <c r="E169" s="57"/>
      <c r="F169" s="57"/>
      <c r="I169" s="57"/>
      <c r="J169" s="57"/>
    </row>
    <row r="170" spans="4:10" ht="12.75">
      <c r="D170" s="57"/>
      <c r="E170" s="57"/>
      <c r="F170" s="57"/>
      <c r="I170" s="57"/>
      <c r="J170" s="57"/>
    </row>
    <row r="171" spans="4:10" ht="12.75">
      <c r="D171" s="57"/>
      <c r="E171" s="57"/>
      <c r="F171" s="57"/>
      <c r="I171" s="57"/>
      <c r="J171" s="57"/>
    </row>
    <row r="172" spans="4:10" ht="12.75">
      <c r="D172" s="57"/>
      <c r="E172" s="57"/>
      <c r="F172" s="57"/>
      <c r="I172" s="57"/>
      <c r="J172" s="57"/>
    </row>
    <row r="173" spans="4:10" ht="12.75">
      <c r="D173" s="57"/>
      <c r="E173" s="57"/>
      <c r="F173" s="57"/>
      <c r="I173" s="57"/>
      <c r="J173" s="57"/>
    </row>
    <row r="174" spans="4:10" ht="12.75">
      <c r="D174" s="57"/>
      <c r="E174" s="57"/>
      <c r="F174" s="57"/>
      <c r="I174" s="57"/>
      <c r="J174" s="57"/>
    </row>
    <row r="175" spans="4:10" ht="12.75">
      <c r="D175" s="57"/>
      <c r="E175" s="57"/>
      <c r="F175" s="57"/>
      <c r="I175" s="57"/>
      <c r="J175" s="57"/>
    </row>
    <row r="176" spans="4:10" ht="12.75">
      <c r="D176" s="57"/>
      <c r="E176" s="57"/>
      <c r="F176" s="57"/>
      <c r="I176" s="57"/>
      <c r="J176" s="57"/>
    </row>
    <row r="177" spans="4:10" ht="12.75">
      <c r="D177" s="57"/>
      <c r="E177" s="57"/>
      <c r="F177" s="57"/>
      <c r="I177" s="57"/>
      <c r="J177" s="57"/>
    </row>
    <row r="178" spans="4:10" ht="12.75">
      <c r="D178" s="57"/>
      <c r="E178" s="57"/>
      <c r="F178" s="57"/>
      <c r="I178" s="57"/>
      <c r="J178" s="57"/>
    </row>
    <row r="179" spans="4:10" ht="12.75">
      <c r="D179" s="57"/>
      <c r="E179" s="57"/>
      <c r="F179" s="57"/>
      <c r="I179" s="57"/>
      <c r="J179" s="57"/>
    </row>
    <row r="180" spans="4:10" ht="12.75">
      <c r="D180" s="57"/>
      <c r="E180" s="57"/>
      <c r="F180" s="57"/>
      <c r="I180" s="57"/>
      <c r="J180" s="57"/>
    </row>
    <row r="181" spans="4:10" ht="12.75">
      <c r="D181" s="57"/>
      <c r="E181" s="57"/>
      <c r="F181" s="57"/>
      <c r="I181" s="57"/>
      <c r="J181" s="57"/>
    </row>
    <row r="182" spans="4:10" ht="12.75">
      <c r="D182" s="57"/>
      <c r="E182" s="57"/>
      <c r="F182" s="57"/>
      <c r="I182" s="57"/>
      <c r="J182" s="57"/>
    </row>
    <row r="183" spans="4:10" ht="12.75">
      <c r="D183" s="57"/>
      <c r="E183" s="57"/>
      <c r="F183" s="57"/>
      <c r="I183" s="57"/>
      <c r="J183" s="57"/>
    </row>
    <row r="184" spans="4:10" ht="12.75">
      <c r="D184" s="57"/>
      <c r="E184" s="57"/>
      <c r="F184" s="57"/>
      <c r="I184" s="57"/>
      <c r="J184" s="57"/>
    </row>
    <row r="185" spans="4:10" ht="12.75">
      <c r="D185" s="57"/>
      <c r="E185" s="57"/>
      <c r="F185" s="57"/>
      <c r="I185" s="57"/>
      <c r="J185" s="57"/>
    </row>
    <row r="186" spans="4:10" ht="12.75">
      <c r="D186" s="57"/>
      <c r="E186" s="57"/>
      <c r="F186" s="57"/>
      <c r="I186" s="57"/>
      <c r="J186" s="57"/>
    </row>
    <row r="187" spans="4:10" ht="12.75">
      <c r="D187" s="57"/>
      <c r="E187" s="57"/>
      <c r="F187" s="57"/>
      <c r="I187" s="57"/>
      <c r="J187" s="57"/>
    </row>
    <row r="188" spans="4:10" ht="12.75">
      <c r="D188" s="57"/>
      <c r="E188" s="57"/>
      <c r="F188" s="57"/>
      <c r="I188" s="57"/>
      <c r="J188" s="57"/>
    </row>
    <row r="189" spans="4:10" ht="12.75">
      <c r="D189" s="57"/>
      <c r="E189" s="57"/>
      <c r="F189" s="57"/>
      <c r="I189" s="57"/>
      <c r="J189" s="57"/>
    </row>
    <row r="190" spans="4:10" ht="12.75">
      <c r="D190" s="57"/>
      <c r="E190" s="57"/>
      <c r="F190" s="57"/>
      <c r="I190" s="57"/>
      <c r="J190" s="57"/>
    </row>
    <row r="191" spans="4:10" ht="12.75">
      <c r="D191" s="57"/>
      <c r="E191" s="57"/>
      <c r="F191" s="57"/>
      <c r="I191" s="57"/>
      <c r="J191" s="57"/>
    </row>
    <row r="192" spans="4:10" ht="12.75">
      <c r="D192" s="57"/>
      <c r="E192" s="57"/>
      <c r="F192" s="57"/>
      <c r="I192" s="57"/>
      <c r="J192" s="57"/>
    </row>
    <row r="193" spans="4:10" ht="12.75">
      <c r="D193" s="57"/>
      <c r="E193" s="57"/>
      <c r="F193" s="57"/>
      <c r="I193" s="57"/>
      <c r="J193" s="57"/>
    </row>
    <row r="194" spans="4:10" ht="12.75">
      <c r="D194" s="57"/>
      <c r="E194" s="57"/>
      <c r="F194" s="57"/>
      <c r="I194" s="57"/>
      <c r="J194" s="57"/>
    </row>
    <row r="195" spans="4:10" ht="12.75">
      <c r="D195" s="57"/>
      <c r="E195" s="57"/>
      <c r="F195" s="57"/>
      <c r="I195" s="57"/>
      <c r="J195" s="57"/>
    </row>
    <row r="196" spans="4:10" ht="12.75">
      <c r="D196" s="57"/>
      <c r="E196" s="57"/>
      <c r="F196" s="57"/>
      <c r="I196" s="57"/>
      <c r="J196" s="57"/>
    </row>
    <row r="197" spans="4:10" ht="12.75">
      <c r="D197" s="57"/>
      <c r="E197" s="57"/>
      <c r="F197" s="57"/>
      <c r="I197" s="57"/>
      <c r="J197" s="57"/>
    </row>
    <row r="198" spans="4:10" ht="12.75">
      <c r="D198" s="57"/>
      <c r="E198" s="57"/>
      <c r="F198" s="57"/>
      <c r="I198" s="57"/>
      <c r="J198" s="57"/>
    </row>
    <row r="199" spans="4:10" ht="12.75">
      <c r="D199" s="57"/>
      <c r="E199" s="57"/>
      <c r="F199" s="57"/>
      <c r="I199" s="57"/>
      <c r="J199" s="57"/>
    </row>
    <row r="200" spans="4:10" ht="12.75">
      <c r="D200" s="57"/>
      <c r="E200" s="57"/>
      <c r="F200" s="57"/>
      <c r="I200" s="57"/>
      <c r="J200" s="57"/>
    </row>
    <row r="201" spans="4:10" ht="12.75">
      <c r="D201" s="57"/>
      <c r="E201" s="57"/>
      <c r="F201" s="57"/>
      <c r="I201" s="57"/>
      <c r="J201" s="57"/>
    </row>
    <row r="202" spans="4:10" ht="12.75">
      <c r="D202" s="57"/>
      <c r="E202" s="57"/>
      <c r="F202" s="57"/>
      <c r="I202" s="57"/>
      <c r="J202" s="57"/>
    </row>
    <row r="203" spans="4:10" ht="12.75">
      <c r="D203" s="57"/>
      <c r="E203" s="57"/>
      <c r="F203" s="57"/>
      <c r="I203" s="57"/>
      <c r="J203" s="57"/>
    </row>
    <row r="204" spans="4:10" ht="12.75">
      <c r="D204" s="57"/>
      <c r="E204" s="57"/>
      <c r="F204" s="57"/>
      <c r="I204" s="57"/>
      <c r="J204" s="57"/>
    </row>
    <row r="205" spans="4:10" ht="12.75">
      <c r="D205" s="57"/>
      <c r="E205" s="57"/>
      <c r="F205" s="57"/>
      <c r="I205" s="57"/>
      <c r="J205" s="57"/>
    </row>
    <row r="206" spans="4:10" ht="12.75">
      <c r="D206" s="57"/>
      <c r="E206" s="57"/>
      <c r="F206" s="57"/>
      <c r="I206" s="57"/>
      <c r="J206" s="57"/>
    </row>
    <row r="207" spans="4:10" ht="12.75">
      <c r="D207" s="57"/>
      <c r="E207" s="57"/>
      <c r="F207" s="57"/>
      <c r="I207" s="57"/>
      <c r="J207" s="57"/>
    </row>
    <row r="208" spans="4:10" ht="12.75">
      <c r="D208" s="57"/>
      <c r="E208" s="57"/>
      <c r="F208" s="57"/>
      <c r="I208" s="57"/>
      <c r="J208" s="57"/>
    </row>
    <row r="209" spans="4:10" ht="12.75">
      <c r="D209" s="57"/>
      <c r="E209" s="57"/>
      <c r="F209" s="57"/>
      <c r="I209" s="57"/>
      <c r="J209" s="57"/>
    </row>
    <row r="210" spans="4:10" ht="12.75">
      <c r="D210" s="57"/>
      <c r="E210" s="57"/>
      <c r="F210" s="57"/>
      <c r="I210" s="57"/>
      <c r="J210" s="57"/>
    </row>
    <row r="211" spans="4:10" ht="12.75">
      <c r="D211" s="57"/>
      <c r="E211" s="57"/>
      <c r="F211" s="57"/>
      <c r="I211" s="57"/>
      <c r="J211" s="57"/>
    </row>
    <row r="212" spans="4:10" ht="12.75">
      <c r="D212" s="57"/>
      <c r="E212" s="57"/>
      <c r="F212" s="57"/>
      <c r="I212" s="57"/>
      <c r="J212" s="57"/>
    </row>
    <row r="213" spans="4:10" ht="12.75">
      <c r="D213" s="57"/>
      <c r="E213" s="57"/>
      <c r="F213" s="57"/>
      <c r="I213" s="57"/>
      <c r="J213" s="57"/>
    </row>
    <row r="214" spans="4:10" ht="12.75">
      <c r="D214" s="57"/>
      <c r="E214" s="57"/>
      <c r="F214" s="57"/>
      <c r="I214" s="57"/>
      <c r="J214" s="57"/>
    </row>
    <row r="215" spans="4:10" ht="12.75">
      <c r="D215" s="57"/>
      <c r="E215" s="57"/>
      <c r="F215" s="57"/>
      <c r="I215" s="57"/>
      <c r="J215" s="57"/>
    </row>
    <row r="216" spans="4:10" ht="12.75">
      <c r="D216" s="57"/>
      <c r="E216" s="57"/>
      <c r="F216" s="57"/>
      <c r="I216" s="57"/>
      <c r="J216" s="57"/>
    </row>
    <row r="217" spans="4:10" ht="12.75">
      <c r="D217" s="57"/>
      <c r="E217" s="57"/>
      <c r="F217" s="57"/>
      <c r="I217" s="57"/>
      <c r="J217" s="57"/>
    </row>
    <row r="218" spans="4:10" ht="12.75">
      <c r="D218" s="57"/>
      <c r="E218" s="57"/>
      <c r="F218" s="57"/>
      <c r="I218" s="57"/>
      <c r="J218" s="57"/>
    </row>
    <row r="219" spans="4:10" ht="12.75">
      <c r="D219" s="57"/>
      <c r="E219" s="57"/>
      <c r="F219" s="57"/>
      <c r="I219" s="57"/>
      <c r="J219" s="57"/>
    </row>
    <row r="220" spans="4:10" ht="12.75">
      <c r="D220" s="57"/>
      <c r="E220" s="57"/>
      <c r="F220" s="57"/>
      <c r="I220" s="57"/>
      <c r="J220" s="57"/>
    </row>
    <row r="221" spans="4:10" ht="12.75">
      <c r="D221" s="57"/>
      <c r="E221" s="57"/>
      <c r="F221" s="57"/>
      <c r="I221" s="57"/>
      <c r="J221" s="57"/>
    </row>
    <row r="222" spans="4:10" ht="12.75">
      <c r="D222" s="57"/>
      <c r="E222" s="57"/>
      <c r="F222" s="57"/>
      <c r="I222" s="57"/>
      <c r="J222" s="57"/>
    </row>
    <row r="223" spans="4:10" ht="12.75">
      <c r="D223" s="57"/>
      <c r="E223" s="57"/>
      <c r="F223" s="57"/>
      <c r="I223" s="57"/>
      <c r="J223" s="57"/>
    </row>
    <row r="224" spans="4:10" ht="12.75">
      <c r="D224" s="57"/>
      <c r="E224" s="57"/>
      <c r="F224" s="57"/>
      <c r="I224" s="57"/>
      <c r="J224" s="57"/>
    </row>
    <row r="225" spans="4:10" ht="12.75">
      <c r="D225" s="57"/>
      <c r="E225" s="57"/>
      <c r="F225" s="57"/>
      <c r="I225" s="57"/>
      <c r="J225" s="57"/>
    </row>
    <row r="226" spans="4:10" ht="12.75">
      <c r="D226" s="57"/>
      <c r="E226" s="57"/>
      <c r="F226" s="57"/>
      <c r="I226" s="57"/>
      <c r="J226" s="57"/>
    </row>
    <row r="227" spans="4:10" ht="12.75">
      <c r="D227" s="57"/>
      <c r="E227" s="57"/>
      <c r="F227" s="57"/>
      <c r="I227" s="57"/>
      <c r="J227" s="57"/>
    </row>
    <row r="228" spans="4:10" ht="12.75">
      <c r="D228" s="57"/>
      <c r="E228" s="57"/>
      <c r="F228" s="57"/>
      <c r="I228" s="57"/>
      <c r="J228" s="57"/>
    </row>
    <row r="229" spans="4:10" ht="12.75">
      <c r="D229" s="57"/>
      <c r="E229" s="57"/>
      <c r="F229" s="57"/>
      <c r="I229" s="57"/>
      <c r="J229" s="57"/>
    </row>
    <row r="230" spans="4:10" ht="12.75">
      <c r="D230" s="57"/>
      <c r="E230" s="57"/>
      <c r="F230" s="57"/>
      <c r="I230" s="57"/>
      <c r="J230" s="57"/>
    </row>
    <row r="231" spans="4:10" ht="12.75">
      <c r="D231" s="57"/>
      <c r="E231" s="57"/>
      <c r="F231" s="57"/>
      <c r="I231" s="57"/>
      <c r="J231" s="57"/>
    </row>
    <row r="232" spans="4:10" ht="12.75">
      <c r="D232" s="57"/>
      <c r="E232" s="57"/>
      <c r="F232" s="57"/>
      <c r="I232" s="57"/>
      <c r="J232" s="57"/>
    </row>
    <row r="233" spans="4:10" ht="12.75">
      <c r="D233" s="57"/>
      <c r="E233" s="57"/>
      <c r="F233" s="57"/>
      <c r="I233" s="57"/>
      <c r="J233" s="57"/>
    </row>
    <row r="234" spans="4:10" ht="12.75">
      <c r="D234" s="57"/>
      <c r="E234" s="57"/>
      <c r="F234" s="57"/>
      <c r="I234" s="57"/>
      <c r="J234" s="57"/>
    </row>
    <row r="235" spans="4:10" ht="12.75">
      <c r="D235" s="57"/>
      <c r="E235" s="57"/>
      <c r="F235" s="57"/>
      <c r="I235" s="57"/>
      <c r="J235" s="57"/>
    </row>
    <row r="236" spans="4:10" ht="12.75">
      <c r="D236" s="57"/>
      <c r="E236" s="57"/>
      <c r="F236" s="57"/>
      <c r="I236" s="57"/>
      <c r="J236" s="57"/>
    </row>
    <row r="237" spans="4:10" ht="12.75">
      <c r="D237" s="57"/>
      <c r="E237" s="57"/>
      <c r="F237" s="57"/>
      <c r="I237" s="57"/>
      <c r="J237" s="57"/>
    </row>
    <row r="238" spans="4:10" ht="12.75">
      <c r="D238" s="57"/>
      <c r="E238" s="57"/>
      <c r="F238" s="57"/>
      <c r="I238" s="57"/>
      <c r="J238" s="57"/>
    </row>
    <row r="239" spans="4:10" ht="12.75">
      <c r="D239" s="57"/>
      <c r="E239" s="57"/>
      <c r="F239" s="57"/>
      <c r="I239" s="57"/>
      <c r="J239" s="57"/>
    </row>
    <row r="240" spans="4:10" ht="12.75">
      <c r="D240" s="57"/>
      <c r="E240" s="57"/>
      <c r="F240" s="57"/>
      <c r="I240" s="57"/>
      <c r="J240" s="57"/>
    </row>
    <row r="241" spans="4:10" ht="12.75">
      <c r="D241" s="57"/>
      <c r="E241" s="57"/>
      <c r="F241" s="57"/>
      <c r="I241" s="57"/>
      <c r="J241" s="57"/>
    </row>
    <row r="242" spans="4:10" ht="12.75">
      <c r="D242" s="57"/>
      <c r="E242" s="57"/>
      <c r="F242" s="57"/>
      <c r="I242" s="57"/>
      <c r="J242" s="57"/>
    </row>
    <row r="243" spans="4:10" ht="12.75">
      <c r="D243" s="57"/>
      <c r="E243" s="57"/>
      <c r="F243" s="57"/>
      <c r="I243" s="57"/>
      <c r="J243" s="57"/>
    </row>
    <row r="244" spans="4:10" ht="12.75">
      <c r="D244" s="57"/>
      <c r="E244" s="57"/>
      <c r="F244" s="57"/>
      <c r="I244" s="57"/>
      <c r="J244" s="57"/>
    </row>
    <row r="245" spans="4:10" ht="12.75">
      <c r="D245" s="57"/>
      <c r="E245" s="57"/>
      <c r="F245" s="57"/>
      <c r="I245" s="57"/>
      <c r="J245" s="57"/>
    </row>
    <row r="246" spans="4:10" ht="12.75">
      <c r="D246" s="57"/>
      <c r="E246" s="57"/>
      <c r="F246" s="57"/>
      <c r="I246" s="57"/>
      <c r="J246" s="57"/>
    </row>
    <row r="247" spans="4:10" ht="12.75">
      <c r="D247" s="57"/>
      <c r="E247" s="57"/>
      <c r="F247" s="57"/>
      <c r="I247" s="57"/>
      <c r="J247" s="57"/>
    </row>
    <row r="248" spans="4:10" ht="12.75">
      <c r="D248" s="57"/>
      <c r="E248" s="57"/>
      <c r="F248" s="57"/>
      <c r="I248" s="57"/>
      <c r="J248" s="57"/>
    </row>
    <row r="249" spans="4:10" ht="12.75">
      <c r="D249" s="57"/>
      <c r="E249" s="57"/>
      <c r="F249" s="57"/>
      <c r="I249" s="57"/>
      <c r="J249" s="57"/>
    </row>
    <row r="250" spans="4:10" ht="12.75">
      <c r="D250" s="57"/>
      <c r="E250" s="57"/>
      <c r="F250" s="57"/>
      <c r="I250" s="57"/>
      <c r="J250" s="57"/>
    </row>
    <row r="251" spans="4:10" ht="12.75">
      <c r="D251" s="57"/>
      <c r="E251" s="57"/>
      <c r="F251" s="57"/>
      <c r="I251" s="57"/>
      <c r="J251" s="57"/>
    </row>
    <row r="252" spans="4:10" ht="12.75">
      <c r="D252" s="57"/>
      <c r="E252" s="57"/>
      <c r="F252" s="57"/>
      <c r="I252" s="57"/>
      <c r="J252" s="57"/>
    </row>
    <row r="253" spans="4:10" ht="12.75">
      <c r="D253" s="57"/>
      <c r="E253" s="57"/>
      <c r="F253" s="57"/>
      <c r="I253" s="57"/>
      <c r="J253" s="57"/>
    </row>
    <row r="254" spans="4:10" ht="12.75">
      <c r="D254" s="57"/>
      <c r="E254" s="57"/>
      <c r="F254" s="57"/>
      <c r="I254" s="57"/>
      <c r="J254" s="57"/>
    </row>
    <row r="255" spans="4:10" ht="12.75">
      <c r="D255" s="57"/>
      <c r="E255" s="57"/>
      <c r="F255" s="57"/>
      <c r="I255" s="57"/>
      <c r="J255" s="57"/>
    </row>
    <row r="256" spans="4:10" ht="12.75">
      <c r="D256" s="57"/>
      <c r="E256" s="57"/>
      <c r="F256" s="57"/>
      <c r="I256" s="57"/>
      <c r="J256" s="57"/>
    </row>
    <row r="257" spans="4:10" ht="12.75">
      <c r="D257" s="57"/>
      <c r="E257" s="57"/>
      <c r="F257" s="57"/>
      <c r="I257" s="57"/>
      <c r="J257" s="57"/>
    </row>
    <row r="258" spans="4:10" ht="12.75">
      <c r="D258" s="57"/>
      <c r="E258" s="57"/>
      <c r="F258" s="57"/>
      <c r="I258" s="57"/>
      <c r="J258" s="57"/>
    </row>
    <row r="259" spans="4:10" ht="12.75">
      <c r="D259" s="57"/>
      <c r="E259" s="57"/>
      <c r="F259" s="57"/>
      <c r="I259" s="57"/>
      <c r="J259" s="57"/>
    </row>
    <row r="260" spans="4:10" ht="12.75">
      <c r="D260" s="57"/>
      <c r="E260" s="57"/>
      <c r="F260" s="57"/>
      <c r="I260" s="57"/>
      <c r="J260" s="57"/>
    </row>
    <row r="261" spans="4:10" ht="12.75">
      <c r="D261" s="57"/>
      <c r="E261" s="57"/>
      <c r="F261" s="57"/>
      <c r="I261" s="57"/>
      <c r="J261" s="57"/>
    </row>
    <row r="262" spans="4:10" ht="12.75">
      <c r="D262" s="57"/>
      <c r="E262" s="57"/>
      <c r="F262" s="57"/>
      <c r="I262" s="57"/>
      <c r="J262" s="57"/>
    </row>
    <row r="263" spans="4:10" ht="12.75">
      <c r="D263" s="57"/>
      <c r="E263" s="57"/>
      <c r="F263" s="57"/>
      <c r="I263" s="57"/>
      <c r="J263" s="57"/>
    </row>
    <row r="264" spans="4:10" ht="12.75">
      <c r="D264" s="57"/>
      <c r="E264" s="57"/>
      <c r="F264" s="57"/>
      <c r="I264" s="57"/>
      <c r="J264" s="57"/>
    </row>
    <row r="265" spans="4:10" ht="12.75">
      <c r="D265" s="57"/>
      <c r="E265" s="57"/>
      <c r="F265" s="57"/>
      <c r="I265" s="57"/>
      <c r="J265" s="57"/>
    </row>
    <row r="266" spans="4:10" ht="12.75">
      <c r="D266" s="57"/>
      <c r="E266" s="57"/>
      <c r="F266" s="57"/>
      <c r="I266" s="57"/>
      <c r="J266" s="57"/>
    </row>
    <row r="267" spans="4:10" ht="12.75">
      <c r="D267" s="57"/>
      <c r="E267" s="57"/>
      <c r="F267" s="57"/>
      <c r="I267" s="57"/>
      <c r="J267" s="57"/>
    </row>
    <row r="268" spans="4:10" ht="12.75">
      <c r="D268" s="57"/>
      <c r="E268" s="57"/>
      <c r="F268" s="57"/>
      <c r="I268" s="57"/>
      <c r="J268" s="57"/>
    </row>
    <row r="269" spans="4:10" ht="12.75">
      <c r="D269" s="57"/>
      <c r="E269" s="57"/>
      <c r="F269" s="57"/>
      <c r="I269" s="57"/>
      <c r="J269" s="57"/>
    </row>
    <row r="270" spans="4:10" ht="12.75">
      <c r="D270" s="57"/>
      <c r="E270" s="57"/>
      <c r="F270" s="57"/>
      <c r="I270" s="57"/>
      <c r="J270" s="57"/>
    </row>
    <row r="271" spans="4:10" ht="12.75">
      <c r="D271" s="57"/>
      <c r="E271" s="57"/>
      <c r="F271" s="57"/>
      <c r="I271" s="57"/>
      <c r="J271" s="57"/>
    </row>
    <row r="272" spans="4:10" ht="12.75">
      <c r="D272" s="57"/>
      <c r="E272" s="57"/>
      <c r="F272" s="57"/>
      <c r="I272" s="57"/>
      <c r="J272" s="57"/>
    </row>
    <row r="273" spans="4:10" ht="12.75">
      <c r="D273" s="57"/>
      <c r="E273" s="57"/>
      <c r="F273" s="57"/>
      <c r="I273" s="57"/>
      <c r="J273" s="57"/>
    </row>
    <row r="274" spans="4:10" ht="12.75">
      <c r="D274" s="57"/>
      <c r="E274" s="57"/>
      <c r="F274" s="57"/>
      <c r="I274" s="57"/>
      <c r="J274" s="57"/>
    </row>
    <row r="275" spans="4:10" ht="12.75">
      <c r="D275" s="57"/>
      <c r="E275" s="57"/>
      <c r="F275" s="57"/>
      <c r="I275" s="57"/>
      <c r="J275" s="57"/>
    </row>
    <row r="276" spans="4:10" ht="12.75">
      <c r="D276" s="57"/>
      <c r="E276" s="57"/>
      <c r="F276" s="57"/>
      <c r="I276" s="57"/>
      <c r="J276" s="57"/>
    </row>
    <row r="277" spans="4:10" ht="12.75">
      <c r="D277" s="57"/>
      <c r="E277" s="57"/>
      <c r="F277" s="57"/>
      <c r="I277" s="57"/>
      <c r="J277" s="57"/>
    </row>
    <row r="278" spans="4:10" ht="12.75">
      <c r="D278" s="57"/>
      <c r="E278" s="57"/>
      <c r="F278" s="57"/>
      <c r="I278" s="57"/>
      <c r="J278" s="57"/>
    </row>
    <row r="279" spans="4:10" ht="12.75">
      <c r="D279" s="57"/>
      <c r="E279" s="57"/>
      <c r="F279" s="57"/>
      <c r="I279" s="57"/>
      <c r="J279" s="57"/>
    </row>
    <row r="280" spans="4:10" ht="12.75">
      <c r="D280" s="57"/>
      <c r="E280" s="57"/>
      <c r="F280" s="57"/>
      <c r="I280" s="57"/>
      <c r="J280" s="57"/>
    </row>
    <row r="281" spans="4:10" ht="12.75">
      <c r="D281" s="57"/>
      <c r="E281" s="57"/>
      <c r="F281" s="57"/>
      <c r="I281" s="57"/>
      <c r="J281" s="57"/>
    </row>
    <row r="282" spans="4:10" ht="12.75">
      <c r="D282" s="57"/>
      <c r="E282" s="57"/>
      <c r="F282" s="57"/>
      <c r="I282" s="57"/>
      <c r="J282" s="57"/>
    </row>
    <row r="283" spans="4:10" ht="12.75">
      <c r="D283" s="57"/>
      <c r="E283" s="57"/>
      <c r="F283" s="57"/>
      <c r="I283" s="57"/>
      <c r="J283" s="57"/>
    </row>
    <row r="284" spans="4:10" ht="12.75">
      <c r="D284" s="57"/>
      <c r="E284" s="57"/>
      <c r="F284" s="57"/>
      <c r="I284" s="57"/>
      <c r="J284" s="57"/>
    </row>
    <row r="285" spans="4:10" ht="12.75">
      <c r="D285" s="57"/>
      <c r="E285" s="57"/>
      <c r="F285" s="57"/>
      <c r="I285" s="57"/>
      <c r="J285" s="57"/>
    </row>
    <row r="286" spans="4:10" ht="12.75">
      <c r="D286" s="57"/>
      <c r="E286" s="57"/>
      <c r="F286" s="57"/>
      <c r="I286" s="57"/>
      <c r="J286" s="57"/>
    </row>
    <row r="287" spans="4:10" ht="12.75">
      <c r="D287" s="57"/>
      <c r="E287" s="57"/>
      <c r="F287" s="57"/>
      <c r="I287" s="57"/>
      <c r="J287" s="57"/>
    </row>
    <row r="288" spans="4:10" ht="12.75">
      <c r="D288" s="57"/>
      <c r="E288" s="57"/>
      <c r="F288" s="57"/>
      <c r="I288" s="57"/>
      <c r="J288" s="57"/>
    </row>
    <row r="289" spans="4:10" ht="12.75">
      <c r="D289" s="57"/>
      <c r="E289" s="57"/>
      <c r="F289" s="57"/>
      <c r="I289" s="57"/>
      <c r="J289" s="57"/>
    </row>
    <row r="290" spans="4:10" ht="12.75">
      <c r="D290" s="57"/>
      <c r="E290" s="57"/>
      <c r="F290" s="57"/>
      <c r="I290" s="57"/>
      <c r="J290" s="57"/>
    </row>
    <row r="291" spans="4:10" ht="12.75">
      <c r="D291" s="57"/>
      <c r="E291" s="57"/>
      <c r="F291" s="57"/>
      <c r="I291" s="57"/>
      <c r="J291" s="57"/>
    </row>
    <row r="292" spans="4:10" ht="12.75">
      <c r="D292" s="57"/>
      <c r="E292" s="57"/>
      <c r="F292" s="57"/>
      <c r="I292" s="57"/>
      <c r="J292" s="57"/>
    </row>
    <row r="293" spans="4:10" ht="12.75">
      <c r="D293" s="57"/>
      <c r="E293" s="57"/>
      <c r="F293" s="57"/>
      <c r="I293" s="57"/>
      <c r="J293" s="57"/>
    </row>
    <row r="294" spans="4:10" ht="12.75">
      <c r="D294" s="57"/>
      <c r="E294" s="57"/>
      <c r="F294" s="57"/>
      <c r="I294" s="57"/>
      <c r="J294" s="57"/>
    </row>
    <row r="295" spans="4:10" ht="12.75">
      <c r="D295" s="57"/>
      <c r="E295" s="57"/>
      <c r="F295" s="57"/>
      <c r="I295" s="57"/>
      <c r="J295" s="57"/>
    </row>
    <row r="296" spans="4:10" ht="12.75">
      <c r="D296" s="57"/>
      <c r="E296" s="57"/>
      <c r="F296" s="57"/>
      <c r="I296" s="57"/>
      <c r="J296" s="57"/>
    </row>
    <row r="297" spans="4:10" ht="12.75">
      <c r="D297" s="57"/>
      <c r="E297" s="57"/>
      <c r="F297" s="57"/>
      <c r="I297" s="57"/>
      <c r="J297" s="57"/>
    </row>
    <row r="298" spans="4:10" ht="12.75">
      <c r="D298" s="57"/>
      <c r="E298" s="57"/>
      <c r="F298" s="57"/>
      <c r="I298" s="57"/>
      <c r="J298" s="57"/>
    </row>
    <row r="299" spans="4:10" ht="12.75">
      <c r="D299" s="57"/>
      <c r="E299" s="57"/>
      <c r="F299" s="57"/>
      <c r="I299" s="57"/>
      <c r="J299" s="57"/>
    </row>
    <row r="300" spans="4:10" ht="12.75">
      <c r="D300" s="57"/>
      <c r="E300" s="57"/>
      <c r="F300" s="57"/>
      <c r="I300" s="57"/>
      <c r="J300" s="57"/>
    </row>
    <row r="301" spans="4:10" ht="12.75">
      <c r="D301" s="57"/>
      <c r="E301" s="57"/>
      <c r="F301" s="57"/>
      <c r="I301" s="57"/>
      <c r="J301" s="57"/>
    </row>
    <row r="302" spans="4:10" ht="12.75">
      <c r="D302" s="57"/>
      <c r="E302" s="57"/>
      <c r="F302" s="57"/>
      <c r="I302" s="57"/>
      <c r="J302" s="57"/>
    </row>
    <row r="303" spans="4:10" ht="12.75">
      <c r="D303" s="57"/>
      <c r="E303" s="57"/>
      <c r="F303" s="57"/>
      <c r="I303" s="57"/>
      <c r="J303" s="57"/>
    </row>
    <row r="304" spans="4:10" ht="12.75">
      <c r="D304" s="57"/>
      <c r="E304" s="57"/>
      <c r="F304" s="57"/>
      <c r="I304" s="57"/>
      <c r="J304" s="57"/>
    </row>
    <row r="305" spans="4:10" ht="12.75">
      <c r="D305" s="57"/>
      <c r="E305" s="57"/>
      <c r="F305" s="57"/>
      <c r="I305" s="57"/>
      <c r="J305" s="57"/>
    </row>
    <row r="306" spans="4:10" ht="12.75">
      <c r="D306" s="57"/>
      <c r="E306" s="57"/>
      <c r="F306" s="57"/>
      <c r="I306" s="57"/>
      <c r="J306" s="57"/>
    </row>
    <row r="307" spans="4:10" ht="12.75">
      <c r="D307" s="57"/>
      <c r="E307" s="57"/>
      <c r="F307" s="57"/>
      <c r="I307" s="57"/>
      <c r="J307" s="57"/>
    </row>
    <row r="308" spans="4:10" ht="12.75">
      <c r="D308" s="57"/>
      <c r="E308" s="57"/>
      <c r="F308" s="57"/>
      <c r="I308" s="57"/>
      <c r="J308" s="57"/>
    </row>
    <row r="309" spans="4:10" ht="12.75">
      <c r="D309" s="57"/>
      <c r="E309" s="57"/>
      <c r="F309" s="57"/>
      <c r="I309" s="57"/>
      <c r="J309" s="57"/>
    </row>
    <row r="310" spans="4:10" ht="12.75">
      <c r="D310" s="57"/>
      <c r="E310" s="57"/>
      <c r="F310" s="57"/>
      <c r="I310" s="57"/>
      <c r="J310" s="57"/>
    </row>
    <row r="311" spans="4:10" ht="12.75">
      <c r="D311" s="57"/>
      <c r="E311" s="57"/>
      <c r="F311" s="57"/>
      <c r="I311" s="57"/>
      <c r="J311" s="57"/>
    </row>
    <row r="312" spans="4:10" ht="12.75">
      <c r="D312" s="57"/>
      <c r="E312" s="57"/>
      <c r="F312" s="57"/>
      <c r="I312" s="57"/>
      <c r="J312" s="57"/>
    </row>
    <row r="313" spans="4:10" ht="12.75">
      <c r="D313" s="57"/>
      <c r="E313" s="57"/>
      <c r="F313" s="57"/>
      <c r="I313" s="57"/>
      <c r="J313" s="57"/>
    </row>
    <row r="314" spans="4:10" ht="12.75">
      <c r="D314" s="57"/>
      <c r="E314" s="57"/>
      <c r="F314" s="57"/>
      <c r="I314" s="57"/>
      <c r="J314" s="57"/>
    </row>
    <row r="315" spans="4:10" ht="12.75">
      <c r="D315" s="57"/>
      <c r="E315" s="57"/>
      <c r="F315" s="57"/>
      <c r="I315" s="57"/>
      <c r="J315" s="57"/>
    </row>
    <row r="316" spans="4:10" ht="12.75">
      <c r="D316" s="57"/>
      <c r="E316" s="57"/>
      <c r="F316" s="57"/>
      <c r="I316" s="57"/>
      <c r="J316" s="57"/>
    </row>
    <row r="317" spans="4:10" ht="12.75">
      <c r="D317" s="57"/>
      <c r="E317" s="57"/>
      <c r="F317" s="57"/>
      <c r="I317" s="57"/>
      <c r="J317" s="57"/>
    </row>
    <row r="318" spans="4:10" ht="12.75">
      <c r="D318" s="57"/>
      <c r="E318" s="57"/>
      <c r="F318" s="57"/>
      <c r="I318" s="57"/>
      <c r="J318" s="57"/>
    </row>
    <row r="319" spans="4:10" ht="12.75">
      <c r="D319" s="57"/>
      <c r="E319" s="57"/>
      <c r="F319" s="57"/>
      <c r="I319" s="57"/>
      <c r="J319" s="57"/>
    </row>
    <row r="320" spans="4:10" ht="12.75">
      <c r="D320" s="57"/>
      <c r="E320" s="57"/>
      <c r="F320" s="57"/>
      <c r="I320" s="57"/>
      <c r="J320" s="57"/>
    </row>
    <row r="321" spans="4:10" ht="12.75">
      <c r="D321" s="57"/>
      <c r="E321" s="57"/>
      <c r="F321" s="57"/>
      <c r="I321" s="57"/>
      <c r="J321" s="57"/>
    </row>
    <row r="322" spans="4:10" ht="12.75">
      <c r="D322" s="57"/>
      <c r="E322" s="57"/>
      <c r="F322" s="57"/>
      <c r="I322" s="57"/>
      <c r="J322" s="57"/>
    </row>
    <row r="323" spans="4:10" ht="12.75">
      <c r="D323" s="57"/>
      <c r="E323" s="57"/>
      <c r="F323" s="57"/>
      <c r="I323" s="57"/>
      <c r="J323" s="57"/>
    </row>
    <row r="324" spans="4:10" ht="12.75">
      <c r="D324" s="57"/>
      <c r="E324" s="57"/>
      <c r="F324" s="57"/>
      <c r="I324" s="57"/>
      <c r="J324" s="57"/>
    </row>
    <row r="325" spans="4:10" ht="12.75">
      <c r="D325" s="57"/>
      <c r="E325" s="57"/>
      <c r="F325" s="57"/>
      <c r="I325" s="57"/>
      <c r="J325" s="57"/>
    </row>
    <row r="326" spans="4:10" ht="12.75">
      <c r="D326" s="57"/>
      <c r="E326" s="57"/>
      <c r="F326" s="57"/>
      <c r="I326" s="57"/>
      <c r="J326" s="57"/>
    </row>
    <row r="327" spans="4:10" ht="12.75">
      <c r="D327" s="57"/>
      <c r="E327" s="57"/>
      <c r="F327" s="57"/>
      <c r="I327" s="57"/>
      <c r="J327" s="57"/>
    </row>
    <row r="328" spans="4:10" ht="12.75">
      <c r="D328" s="57"/>
      <c r="E328" s="57"/>
      <c r="F328" s="57"/>
      <c r="I328" s="57"/>
      <c r="J328" s="57"/>
    </row>
    <row r="329" spans="4:10" ht="12.75">
      <c r="D329" s="57"/>
      <c r="E329" s="57"/>
      <c r="F329" s="57"/>
      <c r="I329" s="57"/>
      <c r="J329" s="57"/>
    </row>
    <row r="330" spans="4:10" ht="12.75">
      <c r="D330" s="57"/>
      <c r="E330" s="57"/>
      <c r="F330" s="57"/>
      <c r="I330" s="57"/>
      <c r="J330" s="57"/>
    </row>
    <row r="331" spans="4:10" ht="12.75">
      <c r="D331" s="57"/>
      <c r="E331" s="57"/>
      <c r="F331" s="57"/>
      <c r="I331" s="57"/>
      <c r="J331" s="57"/>
    </row>
    <row r="332" spans="4:10" ht="12.75">
      <c r="D332" s="57"/>
      <c r="E332" s="57"/>
      <c r="F332" s="57"/>
      <c r="I332" s="57"/>
      <c r="J332" s="57"/>
    </row>
    <row r="333" spans="4:10" ht="12.75">
      <c r="D333" s="57"/>
      <c r="E333" s="57"/>
      <c r="F333" s="57"/>
      <c r="I333" s="57"/>
      <c r="J333" s="57"/>
    </row>
    <row r="334" spans="4:10" ht="12.75">
      <c r="D334" s="57"/>
      <c r="E334" s="57"/>
      <c r="F334" s="57"/>
      <c r="I334" s="57"/>
      <c r="J334" s="57"/>
    </row>
    <row r="335" spans="4:10" ht="12.75">
      <c r="D335" s="57"/>
      <c r="E335" s="57"/>
      <c r="F335" s="57"/>
      <c r="I335" s="57"/>
      <c r="J335" s="57"/>
    </row>
    <row r="336" spans="4:10" ht="12.75">
      <c r="D336" s="57"/>
      <c r="E336" s="57"/>
      <c r="F336" s="57"/>
      <c r="I336" s="57"/>
      <c r="J336" s="57"/>
    </row>
    <row r="337" spans="4:10" ht="12.75">
      <c r="D337" s="57"/>
      <c r="E337" s="57"/>
      <c r="F337" s="57"/>
      <c r="I337" s="57"/>
      <c r="J337" s="57"/>
    </row>
    <row r="338" spans="4:10" ht="12.75">
      <c r="D338" s="57"/>
      <c r="E338" s="57"/>
      <c r="F338" s="57"/>
      <c r="I338" s="57"/>
      <c r="J338" s="57"/>
    </row>
    <row r="339" spans="4:10" ht="12.75">
      <c r="D339" s="57"/>
      <c r="E339" s="57"/>
      <c r="F339" s="57"/>
      <c r="I339" s="57"/>
      <c r="J339" s="57"/>
    </row>
    <row r="340" spans="4:10" ht="12.75">
      <c r="D340" s="57"/>
      <c r="E340" s="57"/>
      <c r="F340" s="57"/>
      <c r="I340" s="57"/>
      <c r="J340" s="57"/>
    </row>
    <row r="341" spans="4:10" ht="12.75">
      <c r="D341" s="57"/>
      <c r="E341" s="57"/>
      <c r="F341" s="57"/>
      <c r="I341" s="57"/>
      <c r="J341" s="57"/>
    </row>
    <row r="342" spans="4:10" ht="12.75">
      <c r="D342" s="57"/>
      <c r="E342" s="57"/>
      <c r="F342" s="57"/>
      <c r="I342" s="57"/>
      <c r="J342" s="57"/>
    </row>
    <row r="343" spans="4:10" ht="12.75">
      <c r="D343" s="57"/>
      <c r="E343" s="57"/>
      <c r="F343" s="57"/>
      <c r="I343" s="57"/>
      <c r="J343" s="57"/>
    </row>
    <row r="344" spans="4:10" ht="12.75">
      <c r="D344" s="57"/>
      <c r="E344" s="57"/>
      <c r="F344" s="57"/>
      <c r="I344" s="57"/>
      <c r="J344" s="57"/>
    </row>
    <row r="345" spans="4:10" ht="12.75">
      <c r="D345" s="57"/>
      <c r="E345" s="57"/>
      <c r="F345" s="57"/>
      <c r="I345" s="57"/>
      <c r="J345" s="57"/>
    </row>
    <row r="346" spans="4:10" ht="12.75">
      <c r="D346" s="57"/>
      <c r="E346" s="57"/>
      <c r="F346" s="57"/>
      <c r="I346" s="57"/>
      <c r="J346" s="57"/>
    </row>
    <row r="347" spans="4:10" ht="12.75">
      <c r="D347" s="57"/>
      <c r="E347" s="57"/>
      <c r="F347" s="57"/>
      <c r="I347" s="57"/>
      <c r="J347" s="57"/>
    </row>
    <row r="348" spans="4:10" ht="12.75">
      <c r="D348" s="57"/>
      <c r="E348" s="57"/>
      <c r="F348" s="57"/>
      <c r="I348" s="57"/>
      <c r="J348" s="57"/>
    </row>
    <row r="349" spans="4:10" ht="12.75">
      <c r="D349" s="57"/>
      <c r="E349" s="57"/>
      <c r="F349" s="57"/>
      <c r="I349" s="57"/>
      <c r="J349" s="57"/>
    </row>
    <row r="350" spans="4:10" ht="12.75">
      <c r="D350" s="57"/>
      <c r="E350" s="57"/>
      <c r="F350" s="57"/>
      <c r="I350" s="57"/>
      <c r="J350" s="57"/>
    </row>
    <row r="351" spans="4:10" ht="12.75">
      <c r="D351" s="57"/>
      <c r="E351" s="57"/>
      <c r="F351" s="57"/>
      <c r="I351" s="57"/>
      <c r="J351" s="57"/>
    </row>
    <row r="352" spans="4:10" ht="12.75">
      <c r="D352" s="57"/>
      <c r="E352" s="57"/>
      <c r="F352" s="57"/>
      <c r="I352" s="57"/>
      <c r="J352" s="57"/>
    </row>
    <row r="353" spans="4:10" ht="12.75">
      <c r="D353" s="57"/>
      <c r="E353" s="57"/>
      <c r="F353" s="57"/>
      <c r="I353" s="57"/>
      <c r="J353" s="57"/>
    </row>
    <row r="354" spans="4:10" ht="12.75">
      <c r="D354" s="57"/>
      <c r="E354" s="57"/>
      <c r="F354" s="57"/>
      <c r="I354" s="57"/>
      <c r="J354" s="57"/>
    </row>
    <row r="355" spans="4:10" ht="12.75">
      <c r="D355" s="57"/>
      <c r="E355" s="57"/>
      <c r="F355" s="57"/>
      <c r="I355" s="57"/>
      <c r="J355" s="57"/>
    </row>
    <row r="356" spans="4:10" ht="12.75">
      <c r="D356" s="57"/>
      <c r="E356" s="57"/>
      <c r="F356" s="57"/>
      <c r="I356" s="57"/>
      <c r="J356" s="57"/>
    </row>
    <row r="357" spans="4:10" ht="12.75">
      <c r="D357" s="57"/>
      <c r="E357" s="57"/>
      <c r="F357" s="57"/>
      <c r="I357" s="57"/>
      <c r="J357" s="57"/>
    </row>
    <row r="358" spans="4:10" ht="12.75">
      <c r="D358" s="57"/>
      <c r="E358" s="57"/>
      <c r="F358" s="57"/>
      <c r="I358" s="57"/>
      <c r="J358" s="57"/>
    </row>
    <row r="359" spans="4:10" ht="12.75">
      <c r="D359" s="57"/>
      <c r="E359" s="57"/>
      <c r="F359" s="57"/>
      <c r="I359" s="57"/>
      <c r="J359" s="57"/>
    </row>
    <row r="360" spans="4:10" ht="12.75">
      <c r="D360" s="57"/>
      <c r="E360" s="57"/>
      <c r="F360" s="57"/>
      <c r="I360" s="57"/>
      <c r="J360" s="57"/>
    </row>
    <row r="361" spans="4:10" ht="12.75">
      <c r="D361" s="57"/>
      <c r="E361" s="57"/>
      <c r="F361" s="57"/>
      <c r="I361" s="57"/>
      <c r="J361" s="57"/>
    </row>
    <row r="362" spans="4:10" ht="12.75">
      <c r="D362" s="57"/>
      <c r="E362" s="57"/>
      <c r="F362" s="57"/>
      <c r="I362" s="57"/>
      <c r="J362" s="57"/>
    </row>
    <row r="363" spans="4:10" ht="12.75">
      <c r="D363" s="57"/>
      <c r="E363" s="57"/>
      <c r="F363" s="57"/>
      <c r="I363" s="57"/>
      <c r="J363" s="57"/>
    </row>
    <row r="364" spans="4:10" ht="12.75">
      <c r="D364" s="57"/>
      <c r="E364" s="57"/>
      <c r="F364" s="57"/>
      <c r="I364" s="57"/>
      <c r="J364" s="57"/>
    </row>
    <row r="365" spans="4:10" ht="12.75">
      <c r="D365" s="57"/>
      <c r="E365" s="57"/>
      <c r="F365" s="57"/>
      <c r="I365" s="57"/>
      <c r="J365" s="57"/>
    </row>
  </sheetData>
  <sheetProtection password="F954" sheet="1" objects="1" scenarios="1"/>
  <mergeCells count="13">
    <mergeCell ref="G3:G4"/>
    <mergeCell ref="H3:H4"/>
    <mergeCell ref="I3:I4"/>
    <mergeCell ref="B2:L2"/>
    <mergeCell ref="J3:J4"/>
    <mergeCell ref="K3:K4"/>
    <mergeCell ref="L3:L4"/>
    <mergeCell ref="I17:J17"/>
    <mergeCell ref="B3:B4"/>
    <mergeCell ref="C3:C4"/>
    <mergeCell ref="D3:D4"/>
    <mergeCell ref="E3:E4"/>
    <mergeCell ref="F3:F4"/>
  </mergeCells>
  <printOptions horizontalCentered="1"/>
  <pageMargins left="0.05" right="0.05" top="0.590551181102362" bottom="0.590551181102362" header="0.31496062992126" footer="0.3149606299212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28.421875" style="3" customWidth="1"/>
    <col min="3" max="3" width="6.00390625" style="3" customWidth="1"/>
    <col min="4" max="4" width="12.00390625" style="3" customWidth="1"/>
    <col min="5" max="6" width="12.140625" style="3" customWidth="1"/>
    <col min="7" max="7" width="12.28125" style="3" customWidth="1"/>
    <col min="8" max="8" width="12.140625" style="3" customWidth="1"/>
    <col min="9" max="9" width="10.421875" style="3" customWidth="1"/>
    <col min="10" max="10" width="11.28125" style="3" customWidth="1"/>
    <col min="11" max="12" width="10.8515625" style="3" customWidth="1"/>
    <col min="13" max="16384" width="9.140625" style="3" customWidth="1"/>
  </cols>
  <sheetData>
    <row r="1" spans="1:12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4"/>
      <c r="B2" s="126" t="s">
        <v>671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30" customHeight="1">
      <c r="A3" s="1"/>
      <c r="B3" s="106" t="s">
        <v>1</v>
      </c>
      <c r="C3" s="108" t="s">
        <v>2</v>
      </c>
      <c r="D3" s="110" t="s">
        <v>3</v>
      </c>
      <c r="E3" s="101" t="s">
        <v>4</v>
      </c>
      <c r="F3" s="101" t="s">
        <v>5</v>
      </c>
      <c r="G3" s="110" t="s">
        <v>6</v>
      </c>
      <c r="H3" s="101" t="s">
        <v>7</v>
      </c>
      <c r="I3" s="116" t="s">
        <v>8</v>
      </c>
      <c r="J3" s="114" t="s">
        <v>9</v>
      </c>
      <c r="K3" s="101" t="s">
        <v>668</v>
      </c>
      <c r="L3" s="101" t="s">
        <v>669</v>
      </c>
    </row>
    <row r="4" spans="1:12" ht="36.75" customHeight="1">
      <c r="A4" s="1"/>
      <c r="B4" s="107"/>
      <c r="C4" s="109"/>
      <c r="D4" s="111"/>
      <c r="E4" s="102"/>
      <c r="F4" s="102"/>
      <c r="G4" s="111"/>
      <c r="H4" s="102"/>
      <c r="I4" s="117"/>
      <c r="J4" s="115"/>
      <c r="K4" s="102"/>
      <c r="L4" s="102"/>
    </row>
    <row r="5" spans="1:12" ht="16.5">
      <c r="A5" s="1"/>
      <c r="B5" s="5"/>
      <c r="C5" s="5"/>
      <c r="D5" s="6"/>
      <c r="E5" s="5"/>
      <c r="F5" s="5"/>
      <c r="G5" s="6"/>
      <c r="H5" s="5"/>
      <c r="I5" s="8"/>
      <c r="J5" s="9"/>
      <c r="K5" s="5"/>
      <c r="L5" s="5"/>
    </row>
    <row r="6" spans="1:12" ht="16.5">
      <c r="A6" s="1"/>
      <c r="B6" s="11" t="s">
        <v>11</v>
      </c>
      <c r="C6" s="12"/>
      <c r="D6" s="13"/>
      <c r="E6" s="12"/>
      <c r="F6" s="12"/>
      <c r="G6" s="13"/>
      <c r="H6" s="12"/>
      <c r="I6" s="15"/>
      <c r="J6" s="16"/>
      <c r="K6" s="12"/>
      <c r="L6" s="12"/>
    </row>
    <row r="7" spans="1:12" ht="12.75">
      <c r="A7" s="2"/>
      <c r="B7" s="17" t="s">
        <v>12</v>
      </c>
      <c r="C7" s="98" t="s">
        <v>13</v>
      </c>
      <c r="D7" s="63">
        <v>5642585848</v>
      </c>
      <c r="E7" s="52">
        <v>5415341928</v>
      </c>
      <c r="F7" s="52">
        <v>3449595211</v>
      </c>
      <c r="G7" s="27">
        <f>IF($D7=0,0,$F7/$D7)</f>
        <v>0.611350062528991</v>
      </c>
      <c r="H7" s="20">
        <f>IF($E7=0,0,$F7/$E7)</f>
        <v>0.6370041369251098</v>
      </c>
      <c r="I7" s="64">
        <f>'Detail Capital'!I60</f>
        <v>-120342585</v>
      </c>
      <c r="J7" s="65">
        <f>'Detail Capital'!J60</f>
        <v>2086089302</v>
      </c>
      <c r="K7" s="20">
        <f>ABS(I7)/E7</f>
        <v>0.022222527515348426</v>
      </c>
      <c r="L7" s="20">
        <f>J7/E7</f>
        <v>0.38521839059023866</v>
      </c>
    </row>
    <row r="8" spans="1:12" ht="12.75">
      <c r="A8" s="2"/>
      <c r="B8" s="17" t="s">
        <v>14</v>
      </c>
      <c r="C8" s="98" t="s">
        <v>15</v>
      </c>
      <c r="D8" s="63">
        <v>1985678566</v>
      </c>
      <c r="E8" s="52">
        <v>2129708127</v>
      </c>
      <c r="F8" s="52">
        <v>1362515913</v>
      </c>
      <c r="G8" s="27">
        <f>IF($D8=0,0,$F8/$D8)</f>
        <v>0.6861714359664393</v>
      </c>
      <c r="H8" s="20">
        <f>IF($E8=0,0,$F8/$E8)</f>
        <v>0.6397664993274451</v>
      </c>
      <c r="I8" s="64">
        <f>'Detail Capital'!I94</f>
        <v>-69162061</v>
      </c>
      <c r="J8" s="65">
        <f>'Detail Capital'!J94</f>
        <v>836354275</v>
      </c>
      <c r="K8" s="20">
        <f aca="true" t="shared" si="0" ref="K8:K16">ABS(I8)/E8</f>
        <v>0.03247490119569798</v>
      </c>
      <c r="L8" s="20">
        <f aca="true" t="shared" si="1" ref="L8:L16">J8/E8</f>
        <v>0.3927084018682528</v>
      </c>
    </row>
    <row r="9" spans="1:12" ht="12.75">
      <c r="A9" s="2"/>
      <c r="B9" s="17" t="s">
        <v>16</v>
      </c>
      <c r="C9" s="98" t="s">
        <v>17</v>
      </c>
      <c r="D9" s="63">
        <v>9287657688</v>
      </c>
      <c r="E9" s="52">
        <v>9463983526</v>
      </c>
      <c r="F9" s="52">
        <v>8021453803</v>
      </c>
      <c r="G9" s="27">
        <f aca="true" t="shared" si="2" ref="G9:G16">IF($D9=0,0,$F9/$D9)</f>
        <v>0.8636681144444005</v>
      </c>
      <c r="H9" s="20">
        <f aca="true" t="shared" si="3" ref="H9:H16">IF($E9=0,0,$F9/$E9)</f>
        <v>0.8475768983497277</v>
      </c>
      <c r="I9" s="64">
        <f>'Detail Capital'!I117</f>
        <v>-154715870</v>
      </c>
      <c r="J9" s="65">
        <f>'Detail Capital'!J117</f>
        <v>1597245593</v>
      </c>
      <c r="K9" s="20">
        <f t="shared" si="0"/>
        <v>0.01634785918371008</v>
      </c>
      <c r="L9" s="20">
        <f t="shared" si="1"/>
        <v>0.16877096083398233</v>
      </c>
    </row>
    <row r="10" spans="1:12" ht="12.75">
      <c r="A10" s="2"/>
      <c r="B10" s="17" t="s">
        <v>18</v>
      </c>
      <c r="C10" s="98" t="s">
        <v>19</v>
      </c>
      <c r="D10" s="63">
        <v>10020021469</v>
      </c>
      <c r="E10" s="52">
        <v>9837580055</v>
      </c>
      <c r="F10" s="52">
        <v>7518003119</v>
      </c>
      <c r="G10" s="27">
        <f t="shared" si="2"/>
        <v>0.7502981048752482</v>
      </c>
      <c r="H10" s="20">
        <f t="shared" si="3"/>
        <v>0.7642126495508351</v>
      </c>
      <c r="I10" s="64">
        <f>'Detail Capital'!I193</f>
        <v>-44648524</v>
      </c>
      <c r="J10" s="65">
        <f>'Detail Capital'!J193</f>
        <v>2364225460</v>
      </c>
      <c r="K10" s="20">
        <f t="shared" si="0"/>
        <v>0.004538567793133959</v>
      </c>
      <c r="L10" s="20">
        <f t="shared" si="1"/>
        <v>0.24032591824229887</v>
      </c>
    </row>
    <row r="11" spans="1:12" ht="12.75">
      <c r="A11" s="2"/>
      <c r="B11" s="17" t="s">
        <v>20</v>
      </c>
      <c r="C11" s="98" t="s">
        <v>21</v>
      </c>
      <c r="D11" s="63">
        <v>3297293074</v>
      </c>
      <c r="E11" s="52">
        <v>3161042356</v>
      </c>
      <c r="F11" s="52">
        <v>2269968343</v>
      </c>
      <c r="G11" s="27">
        <f t="shared" si="2"/>
        <v>0.6884339038283498</v>
      </c>
      <c r="H11" s="20">
        <f t="shared" si="3"/>
        <v>0.7181075377529678</v>
      </c>
      <c r="I11" s="64">
        <f>'Detail Capital'!I232</f>
        <v>-438710055</v>
      </c>
      <c r="J11" s="65">
        <f>'Detail Capital'!J232</f>
        <v>1329784068</v>
      </c>
      <c r="K11" s="20">
        <f t="shared" si="0"/>
        <v>0.13878651583623386</v>
      </c>
      <c r="L11" s="20">
        <f t="shared" si="1"/>
        <v>0.42067897808326615</v>
      </c>
    </row>
    <row r="12" spans="1:12" ht="12.75">
      <c r="A12" s="2"/>
      <c r="B12" s="17" t="s">
        <v>22</v>
      </c>
      <c r="C12" s="98" t="s">
        <v>23</v>
      </c>
      <c r="D12" s="63">
        <v>2671985030</v>
      </c>
      <c r="E12" s="52">
        <v>2872916224</v>
      </c>
      <c r="F12" s="52">
        <v>1826297493</v>
      </c>
      <c r="G12" s="27">
        <f t="shared" si="2"/>
        <v>0.6834984000640153</v>
      </c>
      <c r="H12" s="20">
        <f t="shared" si="3"/>
        <v>0.6356946567892681</v>
      </c>
      <c r="I12" s="64">
        <f>'Detail Capital'!I260</f>
        <v>-87676116</v>
      </c>
      <c r="J12" s="65">
        <f>'Detail Capital'!J260</f>
        <v>1134294847</v>
      </c>
      <c r="K12" s="20">
        <f t="shared" si="0"/>
        <v>0.030518159655183875</v>
      </c>
      <c r="L12" s="20">
        <f t="shared" si="1"/>
        <v>0.3948235028659158</v>
      </c>
    </row>
    <row r="13" spans="1:12" ht="12.75">
      <c r="A13" s="2"/>
      <c r="B13" s="17" t="s">
        <v>24</v>
      </c>
      <c r="C13" s="98" t="s">
        <v>25</v>
      </c>
      <c r="D13" s="63">
        <v>2295019576</v>
      </c>
      <c r="E13" s="52">
        <v>2160451253</v>
      </c>
      <c r="F13" s="52">
        <v>1075780522</v>
      </c>
      <c r="G13" s="27">
        <f t="shared" si="2"/>
        <v>0.46874568445946885</v>
      </c>
      <c r="H13" s="20">
        <f t="shared" si="3"/>
        <v>0.4979425110870576</v>
      </c>
      <c r="I13" s="64">
        <f>'Detail Capital'!I292</f>
        <v>-38632950</v>
      </c>
      <c r="J13" s="65">
        <f>'Detail Capital'!J292</f>
        <v>1123303681</v>
      </c>
      <c r="K13" s="20">
        <f t="shared" si="0"/>
        <v>0.01788188923325825</v>
      </c>
      <c r="L13" s="20">
        <f t="shared" si="1"/>
        <v>0.5199393781462006</v>
      </c>
    </row>
    <row r="14" spans="1:12" ht="12.75">
      <c r="A14" s="2"/>
      <c r="B14" s="17" t="s">
        <v>26</v>
      </c>
      <c r="C14" s="98" t="s">
        <v>27</v>
      </c>
      <c r="D14" s="63">
        <v>929813356</v>
      </c>
      <c r="E14" s="52">
        <v>764384921</v>
      </c>
      <c r="F14" s="52">
        <v>630630946</v>
      </c>
      <c r="G14" s="27">
        <f t="shared" si="2"/>
        <v>0.6782339078381662</v>
      </c>
      <c r="H14" s="20">
        <f t="shared" si="3"/>
        <v>0.8250175123483369</v>
      </c>
      <c r="I14" s="64">
        <f>'Detail Capital'!I333</f>
        <v>-106217017</v>
      </c>
      <c r="J14" s="65">
        <f>'Detail Capital'!J333</f>
        <v>239970992</v>
      </c>
      <c r="K14" s="20">
        <f t="shared" si="0"/>
        <v>0.1389574991367471</v>
      </c>
      <c r="L14" s="20">
        <f t="shared" si="1"/>
        <v>0.31393998678841023</v>
      </c>
    </row>
    <row r="15" spans="1:12" ht="12.75">
      <c r="A15" s="2"/>
      <c r="B15" s="17" t="s">
        <v>28</v>
      </c>
      <c r="C15" s="98" t="s">
        <v>29</v>
      </c>
      <c r="D15" s="63">
        <v>6079562852</v>
      </c>
      <c r="E15" s="52">
        <v>6440468700</v>
      </c>
      <c r="F15" s="52">
        <v>4790695571</v>
      </c>
      <c r="G15" s="27">
        <f t="shared" si="2"/>
        <v>0.7880000071755159</v>
      </c>
      <c r="H15" s="20">
        <f t="shared" si="3"/>
        <v>0.74384269129357</v>
      </c>
      <c r="I15" s="64">
        <f>'Detail Capital'!I373</f>
        <v>0</v>
      </c>
      <c r="J15" s="65">
        <f>'Detail Capital'!J373</f>
        <v>1649773129</v>
      </c>
      <c r="K15" s="20">
        <f t="shared" si="0"/>
        <v>0</v>
      </c>
      <c r="L15" s="20">
        <f t="shared" si="1"/>
        <v>0.25615730870643</v>
      </c>
    </row>
    <row r="16" spans="1:12" ht="16.5">
      <c r="A16" s="21"/>
      <c r="B16" s="22" t="s">
        <v>666</v>
      </c>
      <c r="C16" s="23"/>
      <c r="D16" s="55">
        <f>SUM(D7:D15)</f>
        <v>42209617459</v>
      </c>
      <c r="E16" s="54">
        <f>SUM(E7:E15)</f>
        <v>42245877090</v>
      </c>
      <c r="F16" s="54">
        <f>SUM(F7:F15)</f>
        <v>30944940921</v>
      </c>
      <c r="G16" s="28">
        <f t="shared" si="2"/>
        <v>0.7331253582446735</v>
      </c>
      <c r="H16" s="26">
        <f t="shared" si="3"/>
        <v>0.7324961168417772</v>
      </c>
      <c r="I16" s="70">
        <f>SUM(I7:I15)</f>
        <v>-1060105178</v>
      </c>
      <c r="J16" s="78">
        <f>SUM(J7:J15)</f>
        <v>12361041347</v>
      </c>
      <c r="K16" s="26">
        <f t="shared" si="0"/>
        <v>0.025093695551439667</v>
      </c>
      <c r="L16" s="26">
        <f t="shared" si="1"/>
        <v>0.2925975787096624</v>
      </c>
    </row>
    <row r="17" spans="1:12" ht="16.5">
      <c r="A17" s="2"/>
      <c r="B17" s="2"/>
      <c r="C17" s="2"/>
      <c r="D17" s="56"/>
      <c r="E17" s="56"/>
      <c r="F17" s="56"/>
      <c r="G17" s="2"/>
      <c r="H17" s="97" t="s">
        <v>667</v>
      </c>
      <c r="I17" s="103">
        <f>SUM(I7:J15)</f>
        <v>11300936169</v>
      </c>
      <c r="J17" s="104"/>
      <c r="K17" s="2"/>
      <c r="L17" s="2"/>
    </row>
    <row r="18" spans="4:10" ht="12.75">
      <c r="D18" s="57"/>
      <c r="E18" s="57"/>
      <c r="F18" s="57"/>
      <c r="I18" s="57"/>
      <c r="J18" s="57"/>
    </row>
    <row r="19" spans="4:10" ht="12.75">
      <c r="D19" s="57"/>
      <c r="E19" s="57"/>
      <c r="F19" s="57"/>
      <c r="I19" s="57"/>
      <c r="J19" s="57"/>
    </row>
    <row r="20" spans="4:10" ht="12.75">
      <c r="D20" s="57"/>
      <c r="E20" s="57"/>
      <c r="F20" s="57"/>
      <c r="I20" s="57"/>
      <c r="J20" s="57"/>
    </row>
    <row r="21" spans="4:10" ht="12.75">
      <c r="D21" s="57"/>
      <c r="E21" s="57"/>
      <c r="F21" s="57"/>
      <c r="I21" s="57"/>
      <c r="J21" s="57"/>
    </row>
    <row r="22" spans="4:10" ht="12.75">
      <c r="D22" s="57"/>
      <c r="E22" s="57"/>
      <c r="F22" s="57"/>
      <c r="I22" s="57"/>
      <c r="J22" s="57"/>
    </row>
    <row r="23" spans="4:10" ht="12.75">
      <c r="D23" s="57"/>
      <c r="E23" s="57"/>
      <c r="F23" s="57"/>
      <c r="I23" s="57"/>
      <c r="J23" s="57"/>
    </row>
    <row r="24" spans="4:10" ht="12.75">
      <c r="D24" s="57"/>
      <c r="E24" s="57"/>
      <c r="F24" s="57"/>
      <c r="I24" s="57"/>
      <c r="J24" s="57"/>
    </row>
    <row r="25" spans="4:10" ht="12.75">
      <c r="D25" s="57"/>
      <c r="E25" s="57"/>
      <c r="F25" s="57"/>
      <c r="I25" s="57"/>
      <c r="J25" s="57"/>
    </row>
    <row r="26" spans="4:10" ht="12.75">
      <c r="D26" s="57"/>
      <c r="E26" s="57"/>
      <c r="F26" s="57"/>
      <c r="I26" s="57"/>
      <c r="J26" s="57"/>
    </row>
    <row r="27" spans="4:10" ht="12.75">
      <c r="D27" s="57"/>
      <c r="E27" s="57"/>
      <c r="F27" s="57"/>
      <c r="I27" s="57"/>
      <c r="J27" s="57"/>
    </row>
    <row r="28" spans="4:10" ht="12.75">
      <c r="D28" s="57"/>
      <c r="E28" s="57"/>
      <c r="F28" s="57"/>
      <c r="I28" s="57"/>
      <c r="J28" s="57"/>
    </row>
    <row r="29" spans="4:10" ht="12.75">
      <c r="D29" s="57"/>
      <c r="E29" s="57"/>
      <c r="F29" s="57"/>
      <c r="I29" s="57"/>
      <c r="J29" s="57"/>
    </row>
    <row r="30" spans="4:10" ht="12.75">
      <c r="D30" s="57"/>
      <c r="E30" s="57"/>
      <c r="F30" s="57"/>
      <c r="I30" s="57"/>
      <c r="J30" s="57"/>
    </row>
    <row r="31" spans="4:10" ht="12.75">
      <c r="D31" s="57"/>
      <c r="E31" s="57"/>
      <c r="F31" s="57"/>
      <c r="I31" s="57"/>
      <c r="J31" s="57"/>
    </row>
    <row r="32" spans="4:10" ht="12.75">
      <c r="D32" s="57"/>
      <c r="E32" s="57"/>
      <c r="F32" s="57"/>
      <c r="I32" s="57"/>
      <c r="J32" s="57"/>
    </row>
    <row r="33" spans="4:10" ht="12.75">
      <c r="D33" s="57"/>
      <c r="E33" s="57"/>
      <c r="F33" s="57"/>
      <c r="I33" s="57"/>
      <c r="J33" s="57"/>
    </row>
    <row r="34" spans="4:10" ht="12.75">
      <c r="D34" s="57"/>
      <c r="E34" s="57"/>
      <c r="F34" s="57"/>
      <c r="I34" s="57"/>
      <c r="J34" s="57"/>
    </row>
    <row r="35" spans="4:10" ht="12.75">
      <c r="D35" s="57"/>
      <c r="E35" s="57"/>
      <c r="F35" s="57"/>
      <c r="I35" s="57"/>
      <c r="J35" s="57"/>
    </row>
    <row r="36" spans="4:10" ht="12.75">
      <c r="D36" s="57"/>
      <c r="E36" s="57"/>
      <c r="F36" s="57"/>
      <c r="I36" s="57"/>
      <c r="J36" s="57"/>
    </row>
    <row r="37" spans="4:10" ht="12.75">
      <c r="D37" s="57"/>
      <c r="E37" s="57"/>
      <c r="F37" s="57"/>
      <c r="I37" s="57"/>
      <c r="J37" s="57"/>
    </row>
    <row r="38" spans="4:10" ht="12.75">
      <c r="D38" s="57"/>
      <c r="E38" s="57"/>
      <c r="F38" s="57"/>
      <c r="I38" s="57"/>
      <c r="J38" s="57"/>
    </row>
    <row r="39" spans="4:10" ht="12.75">
      <c r="D39" s="57"/>
      <c r="E39" s="57"/>
      <c r="F39" s="57"/>
      <c r="I39" s="57"/>
      <c r="J39" s="57"/>
    </row>
    <row r="40" spans="4:10" ht="12.75">
      <c r="D40" s="57"/>
      <c r="E40" s="57"/>
      <c r="F40" s="57"/>
      <c r="I40" s="57"/>
      <c r="J40" s="57"/>
    </row>
    <row r="41" spans="4:10" ht="12.75">
      <c r="D41" s="57"/>
      <c r="E41" s="57"/>
      <c r="F41" s="57"/>
      <c r="I41" s="57"/>
      <c r="J41" s="57"/>
    </row>
    <row r="42" spans="4:10" ht="12.75">
      <c r="D42" s="57"/>
      <c r="E42" s="57"/>
      <c r="F42" s="57"/>
      <c r="I42" s="57"/>
      <c r="J42" s="57"/>
    </row>
    <row r="43" spans="4:10" ht="12.75">
      <c r="D43" s="57"/>
      <c r="E43" s="57"/>
      <c r="F43" s="57"/>
      <c r="I43" s="57"/>
      <c r="J43" s="57"/>
    </row>
    <row r="44" spans="4:10" ht="12.75">
      <c r="D44" s="57"/>
      <c r="E44" s="57"/>
      <c r="F44" s="57"/>
      <c r="I44" s="57"/>
      <c r="J44" s="57"/>
    </row>
    <row r="45" spans="4:10" ht="12.75">
      <c r="D45" s="57"/>
      <c r="E45" s="57"/>
      <c r="F45" s="57"/>
      <c r="I45" s="57"/>
      <c r="J45" s="57"/>
    </row>
    <row r="46" spans="4:10" ht="12.75">
      <c r="D46" s="57"/>
      <c r="E46" s="57"/>
      <c r="F46" s="57"/>
      <c r="I46" s="57"/>
      <c r="J46" s="57"/>
    </row>
    <row r="47" spans="4:10" ht="12.75">
      <c r="D47" s="57"/>
      <c r="E47" s="57"/>
      <c r="F47" s="57"/>
      <c r="I47" s="57"/>
      <c r="J47" s="57"/>
    </row>
    <row r="48" spans="4:10" ht="12.75">
      <c r="D48" s="57"/>
      <c r="E48" s="57"/>
      <c r="F48" s="57"/>
      <c r="I48" s="57"/>
      <c r="J48" s="57"/>
    </row>
    <row r="49" spans="4:10" ht="12.75">
      <c r="D49" s="57"/>
      <c r="E49" s="57"/>
      <c r="F49" s="57"/>
      <c r="I49" s="57"/>
      <c r="J49" s="57"/>
    </row>
    <row r="50" spans="4:10" ht="12.75">
      <c r="D50" s="57"/>
      <c r="E50" s="57"/>
      <c r="F50" s="57"/>
      <c r="I50" s="57"/>
      <c r="J50" s="57"/>
    </row>
    <row r="51" spans="4:10" ht="12.75">
      <c r="D51" s="57"/>
      <c r="E51" s="57"/>
      <c r="F51" s="57"/>
      <c r="I51" s="57"/>
      <c r="J51" s="57"/>
    </row>
    <row r="52" spans="4:10" ht="12.75">
      <c r="D52" s="57"/>
      <c r="E52" s="57"/>
      <c r="F52" s="57"/>
      <c r="I52" s="57"/>
      <c r="J52" s="57"/>
    </row>
    <row r="53" spans="4:10" ht="12.75">
      <c r="D53" s="57"/>
      <c r="E53" s="57"/>
      <c r="F53" s="57"/>
      <c r="I53" s="57"/>
      <c r="J53" s="57"/>
    </row>
    <row r="54" spans="4:10" ht="12.75">
      <c r="D54" s="57"/>
      <c r="E54" s="57"/>
      <c r="F54" s="57"/>
      <c r="I54" s="57"/>
      <c r="J54" s="57"/>
    </row>
    <row r="55" spans="4:10" ht="12.75">
      <c r="D55" s="57"/>
      <c r="E55" s="57"/>
      <c r="F55" s="57"/>
      <c r="I55" s="57"/>
      <c r="J55" s="57"/>
    </row>
    <row r="56" spans="4:10" ht="12.75">
      <c r="D56" s="57"/>
      <c r="E56" s="57"/>
      <c r="F56" s="57"/>
      <c r="I56" s="57"/>
      <c r="J56" s="57"/>
    </row>
    <row r="57" spans="4:10" ht="12.75">
      <c r="D57" s="57"/>
      <c r="E57" s="57"/>
      <c r="F57" s="57"/>
      <c r="I57" s="57"/>
      <c r="J57" s="57"/>
    </row>
    <row r="58" spans="4:10" ht="12.75">
      <c r="D58" s="57"/>
      <c r="E58" s="57"/>
      <c r="F58" s="57"/>
      <c r="I58" s="57"/>
      <c r="J58" s="57"/>
    </row>
    <row r="59" spans="4:10" ht="12.75">
      <c r="D59" s="57"/>
      <c r="E59" s="57"/>
      <c r="F59" s="57"/>
      <c r="I59" s="57"/>
      <c r="J59" s="57"/>
    </row>
    <row r="60" spans="4:10" ht="12.75">
      <c r="D60" s="57"/>
      <c r="E60" s="57"/>
      <c r="F60" s="57"/>
      <c r="I60" s="57"/>
      <c r="J60" s="57"/>
    </row>
    <row r="61" spans="4:10" ht="12.75">
      <c r="D61" s="57"/>
      <c r="E61" s="57"/>
      <c r="F61" s="57"/>
      <c r="I61" s="57"/>
      <c r="J61" s="57"/>
    </row>
    <row r="62" spans="4:10" ht="12.75">
      <c r="D62" s="57"/>
      <c r="E62" s="57"/>
      <c r="F62" s="57"/>
      <c r="I62" s="57"/>
      <c r="J62" s="57"/>
    </row>
    <row r="63" spans="4:10" ht="12.75">
      <c r="D63" s="57"/>
      <c r="E63" s="57"/>
      <c r="F63" s="57"/>
      <c r="I63" s="57"/>
      <c r="J63" s="57"/>
    </row>
    <row r="64" spans="4:10" ht="12.75">
      <c r="D64" s="57"/>
      <c r="E64" s="57"/>
      <c r="F64" s="57"/>
      <c r="I64" s="57"/>
      <c r="J64" s="57"/>
    </row>
    <row r="65" spans="4:10" ht="12.75">
      <c r="D65" s="57"/>
      <c r="E65" s="57"/>
      <c r="F65" s="57"/>
      <c r="I65" s="57"/>
      <c r="J65" s="57"/>
    </row>
    <row r="66" spans="4:10" ht="12.75">
      <c r="D66" s="57"/>
      <c r="E66" s="57"/>
      <c r="F66" s="57"/>
      <c r="I66" s="57"/>
      <c r="J66" s="57"/>
    </row>
    <row r="67" spans="4:10" ht="12.75">
      <c r="D67" s="57"/>
      <c r="E67" s="57"/>
      <c r="F67" s="57"/>
      <c r="I67" s="57"/>
      <c r="J67" s="57"/>
    </row>
    <row r="68" spans="4:10" ht="12.75">
      <c r="D68" s="57"/>
      <c r="E68" s="57"/>
      <c r="F68" s="57"/>
      <c r="I68" s="57"/>
      <c r="J68" s="57"/>
    </row>
    <row r="69" spans="4:10" ht="12.75">
      <c r="D69" s="57"/>
      <c r="E69" s="57"/>
      <c r="F69" s="57"/>
      <c r="I69" s="57"/>
      <c r="J69" s="57"/>
    </row>
    <row r="70" spans="4:10" ht="12.75">
      <c r="D70" s="57"/>
      <c r="E70" s="57"/>
      <c r="F70" s="57"/>
      <c r="I70" s="57"/>
      <c r="J70" s="57"/>
    </row>
    <row r="71" spans="4:10" ht="12.75">
      <c r="D71" s="57"/>
      <c r="E71" s="57"/>
      <c r="F71" s="57"/>
      <c r="I71" s="57"/>
      <c r="J71" s="57"/>
    </row>
    <row r="72" spans="4:10" ht="12.75">
      <c r="D72" s="57"/>
      <c r="E72" s="57"/>
      <c r="F72" s="57"/>
      <c r="I72" s="57"/>
      <c r="J72" s="57"/>
    </row>
    <row r="73" spans="4:10" ht="12.75">
      <c r="D73" s="57"/>
      <c r="E73" s="57"/>
      <c r="F73" s="57"/>
      <c r="I73" s="57"/>
      <c r="J73" s="57"/>
    </row>
    <row r="74" spans="4:10" ht="12.75">
      <c r="D74" s="57"/>
      <c r="E74" s="57"/>
      <c r="F74" s="57"/>
      <c r="I74" s="57"/>
      <c r="J74" s="57"/>
    </row>
    <row r="75" spans="4:10" ht="12.75">
      <c r="D75" s="57"/>
      <c r="E75" s="57"/>
      <c r="F75" s="57"/>
      <c r="I75" s="57"/>
      <c r="J75" s="57"/>
    </row>
    <row r="76" spans="4:10" ht="12.75">
      <c r="D76" s="57"/>
      <c r="E76" s="57"/>
      <c r="F76" s="57"/>
      <c r="I76" s="57"/>
      <c r="J76" s="57"/>
    </row>
    <row r="77" spans="4:10" ht="12.75">
      <c r="D77" s="57"/>
      <c r="E77" s="57"/>
      <c r="F77" s="57"/>
      <c r="I77" s="57"/>
      <c r="J77" s="57"/>
    </row>
    <row r="78" spans="4:10" ht="12.75">
      <c r="D78" s="57"/>
      <c r="E78" s="57"/>
      <c r="F78" s="57"/>
      <c r="I78" s="57"/>
      <c r="J78" s="57"/>
    </row>
    <row r="79" spans="4:10" ht="12.75">
      <c r="D79" s="57"/>
      <c r="E79" s="57"/>
      <c r="F79" s="57"/>
      <c r="I79" s="57"/>
      <c r="J79" s="57"/>
    </row>
    <row r="80" spans="4:10" ht="12.75">
      <c r="D80" s="57"/>
      <c r="E80" s="57"/>
      <c r="F80" s="57"/>
      <c r="I80" s="57"/>
      <c r="J80" s="57"/>
    </row>
    <row r="81" spans="4:10" ht="12.75">
      <c r="D81" s="57"/>
      <c r="E81" s="57"/>
      <c r="F81" s="57"/>
      <c r="I81" s="57"/>
      <c r="J81" s="57"/>
    </row>
    <row r="82" spans="4:10" ht="12.75">
      <c r="D82" s="57"/>
      <c r="E82" s="57"/>
      <c r="F82" s="57"/>
      <c r="I82" s="57"/>
      <c r="J82" s="57"/>
    </row>
    <row r="83" spans="4:10" ht="12.75">
      <c r="D83" s="57"/>
      <c r="E83" s="57"/>
      <c r="F83" s="57"/>
      <c r="I83" s="57"/>
      <c r="J83" s="57"/>
    </row>
    <row r="84" spans="4:10" ht="12.75">
      <c r="D84" s="57"/>
      <c r="E84" s="57"/>
      <c r="F84" s="57"/>
      <c r="I84" s="57"/>
      <c r="J84" s="57"/>
    </row>
    <row r="85" spans="4:10" ht="12.75">
      <c r="D85" s="57"/>
      <c r="E85" s="57"/>
      <c r="F85" s="57"/>
      <c r="I85" s="57"/>
      <c r="J85" s="57"/>
    </row>
    <row r="86" spans="4:10" ht="12.75">
      <c r="D86" s="57"/>
      <c r="E86" s="57"/>
      <c r="F86" s="57"/>
      <c r="I86" s="57"/>
      <c r="J86" s="57"/>
    </row>
    <row r="87" spans="4:10" ht="12.75">
      <c r="D87" s="57"/>
      <c r="E87" s="57"/>
      <c r="F87" s="57"/>
      <c r="I87" s="57"/>
      <c r="J87" s="57"/>
    </row>
    <row r="88" spans="4:10" ht="12.75">
      <c r="D88" s="57"/>
      <c r="E88" s="57"/>
      <c r="F88" s="57"/>
      <c r="I88" s="57"/>
      <c r="J88" s="57"/>
    </row>
    <row r="89" spans="4:10" ht="12.75">
      <c r="D89" s="57"/>
      <c r="E89" s="57"/>
      <c r="F89" s="57"/>
      <c r="I89" s="57"/>
      <c r="J89" s="57"/>
    </row>
    <row r="90" spans="4:10" ht="12.75">
      <c r="D90" s="57"/>
      <c r="E90" s="57"/>
      <c r="F90" s="57"/>
      <c r="I90" s="57"/>
      <c r="J90" s="57"/>
    </row>
    <row r="91" spans="4:10" ht="12.75">
      <c r="D91" s="57"/>
      <c r="E91" s="57"/>
      <c r="F91" s="57"/>
      <c r="I91" s="57"/>
      <c r="J91" s="57"/>
    </row>
    <row r="92" spans="4:10" ht="12.75">
      <c r="D92" s="57"/>
      <c r="E92" s="57"/>
      <c r="F92" s="57"/>
      <c r="I92" s="57"/>
      <c r="J92" s="57"/>
    </row>
    <row r="93" spans="4:10" ht="12.75">
      <c r="D93" s="57"/>
      <c r="E93" s="57"/>
      <c r="F93" s="57"/>
      <c r="I93" s="57"/>
      <c r="J93" s="57"/>
    </row>
    <row r="94" spans="4:10" ht="12.75">
      <c r="D94" s="57"/>
      <c r="E94" s="57"/>
      <c r="F94" s="57"/>
      <c r="I94" s="57"/>
      <c r="J94" s="57"/>
    </row>
    <row r="95" spans="4:10" ht="12.75">
      <c r="D95" s="57"/>
      <c r="E95" s="57"/>
      <c r="F95" s="57"/>
      <c r="I95" s="57"/>
      <c r="J95" s="57"/>
    </row>
    <row r="96" spans="4:10" ht="12.75">
      <c r="D96" s="57"/>
      <c r="E96" s="57"/>
      <c r="F96" s="57"/>
      <c r="I96" s="57"/>
      <c r="J96" s="57"/>
    </row>
    <row r="97" spans="4:10" ht="12.75">
      <c r="D97" s="57"/>
      <c r="E97" s="57"/>
      <c r="F97" s="57"/>
      <c r="I97" s="57"/>
      <c r="J97" s="57"/>
    </row>
    <row r="98" spans="4:10" ht="12.75">
      <c r="D98" s="57"/>
      <c r="E98" s="57"/>
      <c r="F98" s="57"/>
      <c r="I98" s="57"/>
      <c r="J98" s="57"/>
    </row>
    <row r="99" spans="4:10" ht="12.75">
      <c r="D99" s="57"/>
      <c r="E99" s="57"/>
      <c r="F99" s="57"/>
      <c r="I99" s="57"/>
      <c r="J99" s="57"/>
    </row>
    <row r="100" spans="4:10" ht="12.75">
      <c r="D100" s="57"/>
      <c r="E100" s="57"/>
      <c r="F100" s="57"/>
      <c r="I100" s="57"/>
      <c r="J100" s="57"/>
    </row>
    <row r="101" spans="4:10" ht="12.75">
      <c r="D101" s="57"/>
      <c r="E101" s="57"/>
      <c r="F101" s="57"/>
      <c r="I101" s="57"/>
      <c r="J101" s="57"/>
    </row>
    <row r="102" spans="4:10" ht="12.75">
      <c r="D102" s="57"/>
      <c r="E102" s="57"/>
      <c r="F102" s="57"/>
      <c r="I102" s="57"/>
      <c r="J102" s="57"/>
    </row>
    <row r="103" spans="4:10" ht="12.75">
      <c r="D103" s="57"/>
      <c r="E103" s="57"/>
      <c r="F103" s="57"/>
      <c r="I103" s="57"/>
      <c r="J103" s="57"/>
    </row>
    <row r="104" spans="4:10" ht="12.75">
      <c r="D104" s="57"/>
      <c r="E104" s="57"/>
      <c r="F104" s="57"/>
      <c r="I104" s="57"/>
      <c r="J104" s="57"/>
    </row>
    <row r="105" spans="4:10" ht="12.75">
      <c r="D105" s="57"/>
      <c r="E105" s="57"/>
      <c r="F105" s="57"/>
      <c r="I105" s="57"/>
      <c r="J105" s="57"/>
    </row>
    <row r="106" spans="4:10" ht="12.75">
      <c r="D106" s="57"/>
      <c r="E106" s="57"/>
      <c r="F106" s="57"/>
      <c r="I106" s="57"/>
      <c r="J106" s="57"/>
    </row>
    <row r="107" spans="4:10" ht="12.75">
      <c r="D107" s="57"/>
      <c r="E107" s="57"/>
      <c r="F107" s="57"/>
      <c r="I107" s="57"/>
      <c r="J107" s="57"/>
    </row>
    <row r="108" spans="4:10" ht="12.75">
      <c r="D108" s="57"/>
      <c r="E108" s="57"/>
      <c r="F108" s="57"/>
      <c r="I108" s="57"/>
      <c r="J108" s="57"/>
    </row>
    <row r="109" spans="4:10" ht="12.75">
      <c r="D109" s="57"/>
      <c r="E109" s="57"/>
      <c r="F109" s="57"/>
      <c r="I109" s="57"/>
      <c r="J109" s="57"/>
    </row>
    <row r="110" spans="4:10" ht="12.75">
      <c r="D110" s="57"/>
      <c r="E110" s="57"/>
      <c r="F110" s="57"/>
      <c r="I110" s="57"/>
      <c r="J110" s="57"/>
    </row>
    <row r="111" spans="4:10" ht="12.75">
      <c r="D111" s="57"/>
      <c r="E111" s="57"/>
      <c r="F111" s="57"/>
      <c r="I111" s="57"/>
      <c r="J111" s="57"/>
    </row>
    <row r="112" spans="4:10" ht="12.75">
      <c r="D112" s="57"/>
      <c r="E112" s="57"/>
      <c r="F112" s="57"/>
      <c r="I112" s="57"/>
      <c r="J112" s="57"/>
    </row>
    <row r="113" spans="4:10" ht="12.75">
      <c r="D113" s="57"/>
      <c r="E113" s="57"/>
      <c r="F113" s="57"/>
      <c r="I113" s="57"/>
      <c r="J113" s="57"/>
    </row>
    <row r="114" spans="4:10" ht="12.75">
      <c r="D114" s="57"/>
      <c r="E114" s="57"/>
      <c r="F114" s="57"/>
      <c r="I114" s="57"/>
      <c r="J114" s="57"/>
    </row>
    <row r="115" spans="4:10" ht="12.75">
      <c r="D115" s="57"/>
      <c r="E115" s="57"/>
      <c r="F115" s="57"/>
      <c r="I115" s="57"/>
      <c r="J115" s="57"/>
    </row>
    <row r="116" spans="4:10" ht="12.75">
      <c r="D116" s="57"/>
      <c r="E116" s="57"/>
      <c r="F116" s="57"/>
      <c r="I116" s="57"/>
      <c r="J116" s="57"/>
    </row>
    <row r="117" spans="4:10" ht="12.75">
      <c r="D117" s="57"/>
      <c r="E117" s="57"/>
      <c r="F117" s="57"/>
      <c r="I117" s="57"/>
      <c r="J117" s="57"/>
    </row>
    <row r="118" spans="4:10" ht="12.75">
      <c r="D118" s="57"/>
      <c r="E118" s="57"/>
      <c r="F118" s="57"/>
      <c r="I118" s="57"/>
      <c r="J118" s="57"/>
    </row>
    <row r="119" spans="4:10" ht="12.75">
      <c r="D119" s="57"/>
      <c r="E119" s="57"/>
      <c r="F119" s="57"/>
      <c r="I119" s="57"/>
      <c r="J119" s="57"/>
    </row>
    <row r="120" spans="4:10" ht="12.75">
      <c r="D120" s="57"/>
      <c r="E120" s="57"/>
      <c r="F120" s="57"/>
      <c r="I120" s="57"/>
      <c r="J120" s="57"/>
    </row>
    <row r="121" spans="4:10" ht="12.75">
      <c r="D121" s="57"/>
      <c r="E121" s="57"/>
      <c r="F121" s="57"/>
      <c r="I121" s="57"/>
      <c r="J121" s="57"/>
    </row>
    <row r="122" spans="4:10" ht="12.75">
      <c r="D122" s="57"/>
      <c r="E122" s="57"/>
      <c r="F122" s="57"/>
      <c r="I122" s="57"/>
      <c r="J122" s="57"/>
    </row>
    <row r="123" spans="4:10" ht="12.75">
      <c r="D123" s="57"/>
      <c r="E123" s="57"/>
      <c r="F123" s="57"/>
      <c r="I123" s="57"/>
      <c r="J123" s="57"/>
    </row>
    <row r="124" spans="4:10" ht="12.75">
      <c r="D124" s="57"/>
      <c r="E124" s="57"/>
      <c r="F124" s="57"/>
      <c r="I124" s="57"/>
      <c r="J124" s="57"/>
    </row>
    <row r="125" spans="4:10" ht="12.75">
      <c r="D125" s="57"/>
      <c r="E125" s="57"/>
      <c r="F125" s="57"/>
      <c r="I125" s="57"/>
      <c r="J125" s="57"/>
    </row>
    <row r="126" spans="4:10" ht="12.75">
      <c r="D126" s="57"/>
      <c r="E126" s="57"/>
      <c r="F126" s="57"/>
      <c r="I126" s="57"/>
      <c r="J126" s="57"/>
    </row>
    <row r="127" spans="4:10" ht="12.75">
      <c r="D127" s="57"/>
      <c r="E127" s="57"/>
      <c r="F127" s="57"/>
      <c r="I127" s="57"/>
      <c r="J127" s="57"/>
    </row>
    <row r="128" spans="4:10" ht="12.75">
      <c r="D128" s="57"/>
      <c r="E128" s="57"/>
      <c r="F128" s="57"/>
      <c r="I128" s="57"/>
      <c r="J128" s="57"/>
    </row>
    <row r="129" spans="4:10" ht="12.75">
      <c r="D129" s="57"/>
      <c r="E129" s="57"/>
      <c r="F129" s="57"/>
      <c r="I129" s="57"/>
      <c r="J129" s="57"/>
    </row>
    <row r="130" spans="4:10" ht="12.75">
      <c r="D130" s="57"/>
      <c r="E130" s="57"/>
      <c r="F130" s="57"/>
      <c r="I130" s="57"/>
      <c r="J130" s="57"/>
    </row>
    <row r="131" spans="4:10" ht="12.75">
      <c r="D131" s="57"/>
      <c r="E131" s="57"/>
      <c r="F131" s="57"/>
      <c r="I131" s="57"/>
      <c r="J131" s="57"/>
    </row>
    <row r="132" spans="4:10" ht="12.75">
      <c r="D132" s="57"/>
      <c r="E132" s="57"/>
      <c r="F132" s="57"/>
      <c r="I132" s="57"/>
      <c r="J132" s="57"/>
    </row>
    <row r="133" spans="4:10" ht="12.75">
      <c r="D133" s="57"/>
      <c r="E133" s="57"/>
      <c r="F133" s="57"/>
      <c r="I133" s="57"/>
      <c r="J133" s="57"/>
    </row>
    <row r="134" spans="4:10" ht="12.75">
      <c r="D134" s="57"/>
      <c r="E134" s="57"/>
      <c r="F134" s="57"/>
      <c r="I134" s="57"/>
      <c r="J134" s="57"/>
    </row>
    <row r="135" spans="4:10" ht="12.75">
      <c r="D135" s="57"/>
      <c r="E135" s="57"/>
      <c r="F135" s="57"/>
      <c r="I135" s="57"/>
      <c r="J135" s="57"/>
    </row>
    <row r="136" spans="4:10" ht="12.75">
      <c r="D136" s="57"/>
      <c r="E136" s="57"/>
      <c r="F136" s="57"/>
      <c r="I136" s="57"/>
      <c r="J136" s="57"/>
    </row>
    <row r="137" spans="4:10" ht="12.75">
      <c r="D137" s="57"/>
      <c r="E137" s="57"/>
      <c r="F137" s="57"/>
      <c r="I137" s="57"/>
      <c r="J137" s="57"/>
    </row>
    <row r="138" spans="4:10" ht="12.75">
      <c r="D138" s="57"/>
      <c r="E138" s="57"/>
      <c r="F138" s="57"/>
      <c r="I138" s="57"/>
      <c r="J138" s="57"/>
    </row>
    <row r="139" spans="4:10" ht="12.75">
      <c r="D139" s="57"/>
      <c r="E139" s="57"/>
      <c r="F139" s="57"/>
      <c r="I139" s="57"/>
      <c r="J139" s="57"/>
    </row>
    <row r="140" spans="4:10" ht="12.75">
      <c r="D140" s="57"/>
      <c r="E140" s="57"/>
      <c r="F140" s="57"/>
      <c r="I140" s="57"/>
      <c r="J140" s="57"/>
    </row>
    <row r="141" spans="4:10" ht="12.75">
      <c r="D141" s="57"/>
      <c r="E141" s="57"/>
      <c r="F141" s="57"/>
      <c r="I141" s="57"/>
      <c r="J141" s="57"/>
    </row>
    <row r="142" spans="4:10" ht="12.75">
      <c r="D142" s="57"/>
      <c r="E142" s="57"/>
      <c r="F142" s="57"/>
      <c r="I142" s="57"/>
      <c r="J142" s="57"/>
    </row>
    <row r="143" spans="4:10" ht="12.75">
      <c r="D143" s="57"/>
      <c r="E143" s="57"/>
      <c r="F143" s="57"/>
      <c r="I143" s="57"/>
      <c r="J143" s="57"/>
    </row>
    <row r="144" spans="4:10" ht="12.75">
      <c r="D144" s="57"/>
      <c r="E144" s="57"/>
      <c r="F144" s="57"/>
      <c r="I144" s="57"/>
      <c r="J144" s="57"/>
    </row>
    <row r="145" spans="4:10" ht="12.75">
      <c r="D145" s="57"/>
      <c r="E145" s="57"/>
      <c r="F145" s="57"/>
      <c r="I145" s="57"/>
      <c r="J145" s="57"/>
    </row>
    <row r="146" spans="4:10" ht="12.75">
      <c r="D146" s="57"/>
      <c r="E146" s="57"/>
      <c r="F146" s="57"/>
      <c r="I146" s="57"/>
      <c r="J146" s="57"/>
    </row>
    <row r="147" spans="4:10" ht="12.75">
      <c r="D147" s="57"/>
      <c r="E147" s="57"/>
      <c r="F147" s="57"/>
      <c r="I147" s="57"/>
      <c r="J147" s="57"/>
    </row>
    <row r="148" spans="4:10" ht="12.75">
      <c r="D148" s="57"/>
      <c r="E148" s="57"/>
      <c r="F148" s="57"/>
      <c r="I148" s="57"/>
      <c r="J148" s="57"/>
    </row>
    <row r="149" spans="4:10" ht="12.75">
      <c r="D149" s="57"/>
      <c r="E149" s="57"/>
      <c r="F149" s="57"/>
      <c r="I149" s="57"/>
      <c r="J149" s="57"/>
    </row>
    <row r="150" spans="4:10" ht="12.75">
      <c r="D150" s="57"/>
      <c r="E150" s="57"/>
      <c r="F150" s="57"/>
      <c r="I150" s="57"/>
      <c r="J150" s="57"/>
    </row>
    <row r="151" spans="4:10" ht="12.75">
      <c r="D151" s="57"/>
      <c r="E151" s="57"/>
      <c r="F151" s="57"/>
      <c r="I151" s="57"/>
      <c r="J151" s="57"/>
    </row>
    <row r="152" spans="4:10" ht="12.75">
      <c r="D152" s="57"/>
      <c r="E152" s="57"/>
      <c r="F152" s="57"/>
      <c r="I152" s="57"/>
      <c r="J152" s="57"/>
    </row>
    <row r="153" spans="4:10" ht="12.75">
      <c r="D153" s="57"/>
      <c r="E153" s="57"/>
      <c r="F153" s="57"/>
      <c r="I153" s="57"/>
      <c r="J153" s="57"/>
    </row>
    <row r="154" spans="4:10" ht="12.75">
      <c r="D154" s="57"/>
      <c r="E154" s="57"/>
      <c r="F154" s="57"/>
      <c r="I154" s="57"/>
      <c r="J154" s="57"/>
    </row>
    <row r="155" spans="4:10" ht="12.75">
      <c r="D155" s="57"/>
      <c r="E155" s="57"/>
      <c r="F155" s="57"/>
      <c r="I155" s="57"/>
      <c r="J155" s="57"/>
    </row>
    <row r="156" spans="4:10" ht="12.75">
      <c r="D156" s="57"/>
      <c r="E156" s="57"/>
      <c r="F156" s="57"/>
      <c r="I156" s="57"/>
      <c r="J156" s="57"/>
    </row>
    <row r="157" spans="4:10" ht="12.75">
      <c r="D157" s="57"/>
      <c r="E157" s="57"/>
      <c r="F157" s="57"/>
      <c r="I157" s="57"/>
      <c r="J157" s="57"/>
    </row>
    <row r="158" spans="4:10" ht="12.75">
      <c r="D158" s="57"/>
      <c r="E158" s="57"/>
      <c r="F158" s="57"/>
      <c r="I158" s="57"/>
      <c r="J158" s="57"/>
    </row>
    <row r="159" spans="4:10" ht="12.75">
      <c r="D159" s="57"/>
      <c r="E159" s="57"/>
      <c r="F159" s="57"/>
      <c r="I159" s="57"/>
      <c r="J159" s="57"/>
    </row>
    <row r="160" spans="4:10" ht="12.75">
      <c r="D160" s="57"/>
      <c r="E160" s="57"/>
      <c r="F160" s="57"/>
      <c r="I160" s="57"/>
      <c r="J160" s="57"/>
    </row>
    <row r="161" spans="4:10" ht="12.75">
      <c r="D161" s="57"/>
      <c r="E161" s="57"/>
      <c r="F161" s="57"/>
      <c r="I161" s="57"/>
      <c r="J161" s="57"/>
    </row>
    <row r="162" spans="4:10" ht="12.75">
      <c r="D162" s="57"/>
      <c r="E162" s="57"/>
      <c r="F162" s="57"/>
      <c r="I162" s="57"/>
      <c r="J162" s="57"/>
    </row>
    <row r="163" spans="4:10" ht="12.75">
      <c r="D163" s="57"/>
      <c r="E163" s="57"/>
      <c r="F163" s="57"/>
      <c r="I163" s="57"/>
      <c r="J163" s="57"/>
    </row>
    <row r="164" spans="4:10" ht="12.75">
      <c r="D164" s="57"/>
      <c r="E164" s="57"/>
      <c r="F164" s="57"/>
      <c r="I164" s="57"/>
      <c r="J164" s="57"/>
    </row>
    <row r="165" spans="4:10" ht="12.75">
      <c r="D165" s="57"/>
      <c r="E165" s="57"/>
      <c r="F165" s="57"/>
      <c r="I165" s="57"/>
      <c r="J165" s="57"/>
    </row>
    <row r="166" spans="4:10" ht="12.75">
      <c r="D166" s="57"/>
      <c r="E166" s="57"/>
      <c r="F166" s="57"/>
      <c r="I166" s="57"/>
      <c r="J166" s="57"/>
    </row>
    <row r="167" spans="4:10" ht="12.75">
      <c r="D167" s="57"/>
      <c r="E167" s="57"/>
      <c r="F167" s="57"/>
      <c r="I167" s="57"/>
      <c r="J167" s="57"/>
    </row>
    <row r="168" spans="4:10" ht="12.75">
      <c r="D168" s="57"/>
      <c r="E168" s="57"/>
      <c r="F168" s="57"/>
      <c r="I168" s="57"/>
      <c r="J168" s="57"/>
    </row>
    <row r="169" spans="4:10" ht="12.75">
      <c r="D169" s="57"/>
      <c r="E169" s="57"/>
      <c r="F169" s="57"/>
      <c r="I169" s="57"/>
      <c r="J169" s="57"/>
    </row>
    <row r="170" spans="4:10" ht="12.75">
      <c r="D170" s="57"/>
      <c r="E170" s="57"/>
      <c r="F170" s="57"/>
      <c r="I170" s="57"/>
      <c r="J170" s="57"/>
    </row>
    <row r="171" spans="4:10" ht="12.75">
      <c r="D171" s="57"/>
      <c r="E171" s="57"/>
      <c r="F171" s="57"/>
      <c r="I171" s="57"/>
      <c r="J171" s="57"/>
    </row>
    <row r="172" spans="4:10" ht="12.75">
      <c r="D172" s="57"/>
      <c r="E172" s="57"/>
      <c r="F172" s="57"/>
      <c r="I172" s="57"/>
      <c r="J172" s="57"/>
    </row>
    <row r="173" spans="4:10" ht="12.75">
      <c r="D173" s="57"/>
      <c r="E173" s="57"/>
      <c r="F173" s="57"/>
      <c r="I173" s="57"/>
      <c r="J173" s="57"/>
    </row>
    <row r="174" spans="4:10" ht="12.75">
      <c r="D174" s="57"/>
      <c r="E174" s="57"/>
      <c r="F174" s="57"/>
      <c r="I174" s="57"/>
      <c r="J174" s="57"/>
    </row>
    <row r="175" spans="4:10" ht="12.75">
      <c r="D175" s="57"/>
      <c r="E175" s="57"/>
      <c r="F175" s="57"/>
      <c r="I175" s="57"/>
      <c r="J175" s="57"/>
    </row>
    <row r="176" spans="4:10" ht="12.75">
      <c r="D176" s="57"/>
      <c r="E176" s="57"/>
      <c r="F176" s="57"/>
      <c r="I176" s="57"/>
      <c r="J176" s="57"/>
    </row>
    <row r="177" spans="4:10" ht="12.75">
      <c r="D177" s="57"/>
      <c r="E177" s="57"/>
      <c r="F177" s="57"/>
      <c r="I177" s="57"/>
      <c r="J177" s="57"/>
    </row>
    <row r="178" spans="4:10" ht="12.75">
      <c r="D178" s="57"/>
      <c r="E178" s="57"/>
      <c r="F178" s="57"/>
      <c r="I178" s="57"/>
      <c r="J178" s="57"/>
    </row>
    <row r="179" spans="4:10" ht="12.75">
      <c r="D179" s="57"/>
      <c r="E179" s="57"/>
      <c r="F179" s="57"/>
      <c r="I179" s="57"/>
      <c r="J179" s="57"/>
    </row>
    <row r="180" spans="4:10" ht="12.75">
      <c r="D180" s="57"/>
      <c r="E180" s="57"/>
      <c r="F180" s="57"/>
      <c r="I180" s="57"/>
      <c r="J180" s="57"/>
    </row>
    <row r="181" spans="4:10" ht="12.75">
      <c r="D181" s="57"/>
      <c r="E181" s="57"/>
      <c r="F181" s="57"/>
      <c r="I181" s="57"/>
      <c r="J181" s="57"/>
    </row>
    <row r="182" spans="4:10" ht="12.75">
      <c r="D182" s="57"/>
      <c r="E182" s="57"/>
      <c r="F182" s="57"/>
      <c r="I182" s="57"/>
      <c r="J182" s="57"/>
    </row>
    <row r="183" spans="4:10" ht="12.75">
      <c r="D183" s="57"/>
      <c r="E183" s="57"/>
      <c r="F183" s="57"/>
      <c r="I183" s="57"/>
      <c r="J183" s="57"/>
    </row>
    <row r="184" spans="4:10" ht="12.75">
      <c r="D184" s="57"/>
      <c r="E184" s="57"/>
      <c r="F184" s="57"/>
      <c r="I184" s="57"/>
      <c r="J184" s="57"/>
    </row>
    <row r="185" spans="4:10" ht="12.75">
      <c r="D185" s="57"/>
      <c r="E185" s="57"/>
      <c r="F185" s="57"/>
      <c r="I185" s="57"/>
      <c r="J185" s="57"/>
    </row>
    <row r="186" spans="4:10" ht="12.75">
      <c r="D186" s="57"/>
      <c r="E186" s="57"/>
      <c r="F186" s="57"/>
      <c r="I186" s="57"/>
      <c r="J186" s="57"/>
    </row>
    <row r="187" spans="4:10" ht="12.75">
      <c r="D187" s="57"/>
      <c r="E187" s="57"/>
      <c r="F187" s="57"/>
      <c r="I187" s="57"/>
      <c r="J187" s="57"/>
    </row>
    <row r="188" spans="4:10" ht="12.75">
      <c r="D188" s="57"/>
      <c r="E188" s="57"/>
      <c r="F188" s="57"/>
      <c r="I188" s="57"/>
      <c r="J188" s="57"/>
    </row>
    <row r="189" spans="4:10" ht="12.75">
      <c r="D189" s="57"/>
      <c r="E189" s="57"/>
      <c r="F189" s="57"/>
      <c r="I189" s="57"/>
      <c r="J189" s="57"/>
    </row>
    <row r="190" spans="4:10" ht="12.75">
      <c r="D190" s="57"/>
      <c r="E190" s="57"/>
      <c r="F190" s="57"/>
      <c r="I190" s="57"/>
      <c r="J190" s="57"/>
    </row>
    <row r="191" spans="4:10" ht="12.75">
      <c r="D191" s="57"/>
      <c r="E191" s="57"/>
      <c r="F191" s="57"/>
      <c r="I191" s="57"/>
      <c r="J191" s="57"/>
    </row>
    <row r="192" spans="4:10" ht="12.75">
      <c r="D192" s="57"/>
      <c r="E192" s="57"/>
      <c r="F192" s="57"/>
      <c r="I192" s="57"/>
      <c r="J192" s="57"/>
    </row>
    <row r="193" spans="4:10" ht="12.75">
      <c r="D193" s="57"/>
      <c r="E193" s="57"/>
      <c r="F193" s="57"/>
      <c r="I193" s="57"/>
      <c r="J193" s="57"/>
    </row>
    <row r="194" spans="4:10" ht="12.75">
      <c r="D194" s="57"/>
      <c r="E194" s="57"/>
      <c r="F194" s="57"/>
      <c r="I194" s="57"/>
      <c r="J194" s="57"/>
    </row>
    <row r="195" spans="4:10" ht="12.75">
      <c r="D195" s="57"/>
      <c r="E195" s="57"/>
      <c r="F195" s="57"/>
      <c r="I195" s="57"/>
      <c r="J195" s="57"/>
    </row>
    <row r="196" spans="4:10" ht="12.75">
      <c r="D196" s="57"/>
      <c r="E196" s="57"/>
      <c r="F196" s="57"/>
      <c r="I196" s="57"/>
      <c r="J196" s="57"/>
    </row>
    <row r="197" spans="4:10" ht="12.75">
      <c r="D197" s="57"/>
      <c r="E197" s="57"/>
      <c r="F197" s="57"/>
      <c r="I197" s="57"/>
      <c r="J197" s="57"/>
    </row>
    <row r="198" spans="4:10" ht="12.75">
      <c r="D198" s="57"/>
      <c r="E198" s="57"/>
      <c r="F198" s="57"/>
      <c r="I198" s="57"/>
      <c r="J198" s="57"/>
    </row>
    <row r="199" spans="4:10" ht="12.75">
      <c r="D199" s="57"/>
      <c r="E199" s="57"/>
      <c r="F199" s="57"/>
      <c r="I199" s="57"/>
      <c r="J199" s="57"/>
    </row>
    <row r="200" spans="4:10" ht="12.75">
      <c r="D200" s="57"/>
      <c r="E200" s="57"/>
      <c r="F200" s="57"/>
      <c r="I200" s="57"/>
      <c r="J200" s="57"/>
    </row>
    <row r="201" spans="4:10" ht="12.75">
      <c r="D201" s="57"/>
      <c r="E201" s="57"/>
      <c r="F201" s="57"/>
      <c r="I201" s="57"/>
      <c r="J201" s="57"/>
    </row>
    <row r="202" spans="4:10" ht="12.75">
      <c r="D202" s="57"/>
      <c r="E202" s="57"/>
      <c r="F202" s="57"/>
      <c r="I202" s="57"/>
      <c r="J202" s="57"/>
    </row>
    <row r="203" spans="4:10" ht="12.75">
      <c r="D203" s="57"/>
      <c r="E203" s="57"/>
      <c r="F203" s="57"/>
      <c r="I203" s="57"/>
      <c r="J203" s="57"/>
    </row>
    <row r="204" spans="4:10" ht="12.75">
      <c r="D204" s="57"/>
      <c r="E204" s="57"/>
      <c r="F204" s="57"/>
      <c r="I204" s="57"/>
      <c r="J204" s="57"/>
    </row>
    <row r="205" spans="4:10" ht="12.75">
      <c r="D205" s="57"/>
      <c r="E205" s="57"/>
      <c r="F205" s="57"/>
      <c r="I205" s="57"/>
      <c r="J205" s="57"/>
    </row>
    <row r="206" spans="4:10" ht="12.75">
      <c r="D206" s="57"/>
      <c r="E206" s="57"/>
      <c r="F206" s="57"/>
      <c r="I206" s="57"/>
      <c r="J206" s="57"/>
    </row>
    <row r="207" spans="4:10" ht="12.75">
      <c r="D207" s="57"/>
      <c r="E207" s="57"/>
      <c r="F207" s="57"/>
      <c r="I207" s="57"/>
      <c r="J207" s="57"/>
    </row>
    <row r="208" spans="4:10" ht="12.75">
      <c r="D208" s="57"/>
      <c r="E208" s="57"/>
      <c r="F208" s="57"/>
      <c r="I208" s="57"/>
      <c r="J208" s="57"/>
    </row>
    <row r="209" spans="4:10" ht="12.75">
      <c r="D209" s="57"/>
      <c r="E209" s="57"/>
      <c r="F209" s="57"/>
      <c r="I209" s="57"/>
      <c r="J209" s="57"/>
    </row>
    <row r="210" spans="4:10" ht="12.75">
      <c r="D210" s="57"/>
      <c r="E210" s="57"/>
      <c r="F210" s="57"/>
      <c r="I210" s="57"/>
      <c r="J210" s="57"/>
    </row>
    <row r="211" spans="4:10" ht="12.75">
      <c r="D211" s="57"/>
      <c r="E211" s="57"/>
      <c r="F211" s="57"/>
      <c r="I211" s="57"/>
      <c r="J211" s="57"/>
    </row>
    <row r="212" spans="4:10" ht="12.75">
      <c r="D212" s="57"/>
      <c r="E212" s="57"/>
      <c r="F212" s="57"/>
      <c r="I212" s="57"/>
      <c r="J212" s="57"/>
    </row>
    <row r="213" spans="4:10" ht="12.75">
      <c r="D213" s="57"/>
      <c r="E213" s="57"/>
      <c r="F213" s="57"/>
      <c r="I213" s="57"/>
      <c r="J213" s="57"/>
    </row>
    <row r="214" spans="4:10" ht="12.75">
      <c r="D214" s="57"/>
      <c r="E214" s="57"/>
      <c r="F214" s="57"/>
      <c r="I214" s="57"/>
      <c r="J214" s="57"/>
    </row>
    <row r="215" spans="4:10" ht="12.75">
      <c r="D215" s="57"/>
      <c r="E215" s="57"/>
      <c r="F215" s="57"/>
      <c r="I215" s="57"/>
      <c r="J215" s="57"/>
    </row>
    <row r="216" spans="4:10" ht="12.75">
      <c r="D216" s="57"/>
      <c r="E216" s="57"/>
      <c r="F216" s="57"/>
      <c r="I216" s="57"/>
      <c r="J216" s="57"/>
    </row>
    <row r="217" spans="4:10" ht="12.75">
      <c r="D217" s="57"/>
      <c r="E217" s="57"/>
      <c r="F217" s="57"/>
      <c r="I217" s="57"/>
      <c r="J217" s="57"/>
    </row>
    <row r="218" spans="4:10" ht="12.75">
      <c r="D218" s="57"/>
      <c r="E218" s="57"/>
      <c r="F218" s="57"/>
      <c r="I218" s="57"/>
      <c r="J218" s="57"/>
    </row>
    <row r="219" spans="4:10" ht="12.75">
      <c r="D219" s="57"/>
      <c r="E219" s="57"/>
      <c r="F219" s="57"/>
      <c r="I219" s="57"/>
      <c r="J219" s="57"/>
    </row>
    <row r="220" spans="4:10" ht="12.75">
      <c r="D220" s="57"/>
      <c r="E220" s="57"/>
      <c r="F220" s="57"/>
      <c r="I220" s="57"/>
      <c r="J220" s="57"/>
    </row>
    <row r="221" spans="4:10" ht="12.75">
      <c r="D221" s="57"/>
      <c r="E221" s="57"/>
      <c r="F221" s="57"/>
      <c r="I221" s="57"/>
      <c r="J221" s="57"/>
    </row>
    <row r="222" spans="4:10" ht="12.75">
      <c r="D222" s="57"/>
      <c r="E222" s="57"/>
      <c r="F222" s="57"/>
      <c r="I222" s="57"/>
      <c r="J222" s="57"/>
    </row>
    <row r="223" spans="4:10" ht="12.75">
      <c r="D223" s="57"/>
      <c r="E223" s="57"/>
      <c r="F223" s="57"/>
      <c r="I223" s="57"/>
      <c r="J223" s="57"/>
    </row>
    <row r="224" spans="4:10" ht="12.75">
      <c r="D224" s="57"/>
      <c r="E224" s="57"/>
      <c r="F224" s="57"/>
      <c r="I224" s="57"/>
      <c r="J224" s="57"/>
    </row>
    <row r="225" spans="4:10" ht="12.75">
      <c r="D225" s="57"/>
      <c r="E225" s="57"/>
      <c r="F225" s="57"/>
      <c r="I225" s="57"/>
      <c r="J225" s="57"/>
    </row>
    <row r="226" spans="4:10" ht="12.75">
      <c r="D226" s="57"/>
      <c r="E226" s="57"/>
      <c r="F226" s="57"/>
      <c r="I226" s="57"/>
      <c r="J226" s="57"/>
    </row>
    <row r="227" spans="4:10" ht="12.75">
      <c r="D227" s="57"/>
      <c r="E227" s="57"/>
      <c r="F227" s="57"/>
      <c r="I227" s="57"/>
      <c r="J227" s="57"/>
    </row>
    <row r="228" spans="4:10" ht="12.75">
      <c r="D228" s="57"/>
      <c r="E228" s="57"/>
      <c r="F228" s="57"/>
      <c r="I228" s="57"/>
      <c r="J228" s="57"/>
    </row>
    <row r="229" spans="4:10" ht="12.75">
      <c r="D229" s="57"/>
      <c r="E229" s="57"/>
      <c r="F229" s="57"/>
      <c r="I229" s="57"/>
      <c r="J229" s="57"/>
    </row>
    <row r="230" spans="4:10" ht="12.75">
      <c r="D230" s="57"/>
      <c r="E230" s="57"/>
      <c r="F230" s="57"/>
      <c r="I230" s="57"/>
      <c r="J230" s="57"/>
    </row>
    <row r="231" spans="4:10" ht="12.75">
      <c r="D231" s="57"/>
      <c r="E231" s="57"/>
      <c r="F231" s="57"/>
      <c r="I231" s="57"/>
      <c r="J231" s="57"/>
    </row>
    <row r="232" spans="4:10" ht="12.75">
      <c r="D232" s="57"/>
      <c r="E232" s="57"/>
      <c r="F232" s="57"/>
      <c r="I232" s="57"/>
      <c r="J232" s="57"/>
    </row>
    <row r="233" spans="4:10" ht="12.75">
      <c r="D233" s="57"/>
      <c r="E233" s="57"/>
      <c r="F233" s="57"/>
      <c r="I233" s="57"/>
      <c r="J233" s="57"/>
    </row>
    <row r="234" spans="4:10" ht="12.75">
      <c r="D234" s="57"/>
      <c r="E234" s="57"/>
      <c r="F234" s="57"/>
      <c r="I234" s="57"/>
      <c r="J234" s="57"/>
    </row>
    <row r="235" spans="4:10" ht="12.75">
      <c r="D235" s="57"/>
      <c r="E235" s="57"/>
      <c r="F235" s="57"/>
      <c r="I235" s="57"/>
      <c r="J235" s="57"/>
    </row>
    <row r="236" spans="4:10" ht="12.75">
      <c r="D236" s="57"/>
      <c r="E236" s="57"/>
      <c r="F236" s="57"/>
      <c r="I236" s="57"/>
      <c r="J236" s="57"/>
    </row>
    <row r="237" spans="4:10" ht="12.75">
      <c r="D237" s="57"/>
      <c r="E237" s="57"/>
      <c r="F237" s="57"/>
      <c r="I237" s="57"/>
      <c r="J237" s="57"/>
    </row>
    <row r="238" spans="4:10" ht="12.75">
      <c r="D238" s="57"/>
      <c r="E238" s="57"/>
      <c r="F238" s="57"/>
      <c r="I238" s="57"/>
      <c r="J238" s="57"/>
    </row>
    <row r="239" spans="4:10" ht="12.75">
      <c r="D239" s="57"/>
      <c r="E239" s="57"/>
      <c r="F239" s="57"/>
      <c r="I239" s="57"/>
      <c r="J239" s="57"/>
    </row>
    <row r="240" spans="4:10" ht="12.75">
      <c r="D240" s="57"/>
      <c r="E240" s="57"/>
      <c r="F240" s="57"/>
      <c r="I240" s="57"/>
      <c r="J240" s="57"/>
    </row>
    <row r="241" spans="4:10" ht="12.75">
      <c r="D241" s="57"/>
      <c r="E241" s="57"/>
      <c r="F241" s="57"/>
      <c r="I241" s="57"/>
      <c r="J241" s="57"/>
    </row>
    <row r="242" spans="4:10" ht="12.75">
      <c r="D242" s="57"/>
      <c r="E242" s="57"/>
      <c r="F242" s="57"/>
      <c r="I242" s="57"/>
      <c r="J242" s="57"/>
    </row>
    <row r="243" spans="4:10" ht="12.75">
      <c r="D243" s="57"/>
      <c r="E243" s="57"/>
      <c r="F243" s="57"/>
      <c r="I243" s="57"/>
      <c r="J243" s="57"/>
    </row>
    <row r="244" spans="4:10" ht="12.75">
      <c r="D244" s="57"/>
      <c r="E244" s="57"/>
      <c r="F244" s="57"/>
      <c r="I244" s="57"/>
      <c r="J244" s="57"/>
    </row>
    <row r="245" spans="4:10" ht="12.75">
      <c r="D245" s="57"/>
      <c r="E245" s="57"/>
      <c r="F245" s="57"/>
      <c r="I245" s="57"/>
      <c r="J245" s="57"/>
    </row>
    <row r="246" spans="4:10" ht="12.75">
      <c r="D246" s="57"/>
      <c r="E246" s="57"/>
      <c r="F246" s="57"/>
      <c r="I246" s="57"/>
      <c r="J246" s="57"/>
    </row>
    <row r="247" spans="4:10" ht="12.75">
      <c r="D247" s="57"/>
      <c r="E247" s="57"/>
      <c r="F247" s="57"/>
      <c r="I247" s="57"/>
      <c r="J247" s="57"/>
    </row>
    <row r="248" spans="4:10" ht="12.75">
      <c r="D248" s="57"/>
      <c r="E248" s="57"/>
      <c r="F248" s="57"/>
      <c r="I248" s="57"/>
      <c r="J248" s="57"/>
    </row>
    <row r="249" spans="4:10" ht="12.75">
      <c r="D249" s="57"/>
      <c r="E249" s="57"/>
      <c r="F249" s="57"/>
      <c r="I249" s="57"/>
      <c r="J249" s="57"/>
    </row>
    <row r="250" spans="4:10" ht="12.75">
      <c r="D250" s="57"/>
      <c r="E250" s="57"/>
      <c r="F250" s="57"/>
      <c r="I250" s="57"/>
      <c r="J250" s="57"/>
    </row>
    <row r="251" spans="4:10" ht="12.75">
      <c r="D251" s="57"/>
      <c r="E251" s="57"/>
      <c r="F251" s="57"/>
      <c r="I251" s="57"/>
      <c r="J251" s="57"/>
    </row>
    <row r="252" spans="4:10" ht="12.75">
      <c r="D252" s="57"/>
      <c r="E252" s="57"/>
      <c r="F252" s="57"/>
      <c r="I252" s="57"/>
      <c r="J252" s="57"/>
    </row>
    <row r="253" spans="4:10" ht="12.75">
      <c r="D253" s="57"/>
      <c r="E253" s="57"/>
      <c r="F253" s="57"/>
      <c r="I253" s="57"/>
      <c r="J253" s="57"/>
    </row>
    <row r="254" spans="4:10" ht="12.75">
      <c r="D254" s="57"/>
      <c r="E254" s="57"/>
      <c r="F254" s="57"/>
      <c r="I254" s="57"/>
      <c r="J254" s="57"/>
    </row>
    <row r="255" spans="4:10" ht="12.75">
      <c r="D255" s="57"/>
      <c r="E255" s="57"/>
      <c r="F255" s="57"/>
      <c r="I255" s="57"/>
      <c r="J255" s="57"/>
    </row>
    <row r="256" spans="4:10" ht="12.75">
      <c r="D256" s="57"/>
      <c r="E256" s="57"/>
      <c r="F256" s="57"/>
      <c r="I256" s="57"/>
      <c r="J256" s="57"/>
    </row>
    <row r="257" spans="4:10" ht="12.75">
      <c r="D257" s="57"/>
      <c r="E257" s="57"/>
      <c r="F257" s="57"/>
      <c r="I257" s="57"/>
      <c r="J257" s="57"/>
    </row>
    <row r="258" spans="4:10" ht="12.75">
      <c r="D258" s="57"/>
      <c r="E258" s="57"/>
      <c r="F258" s="57"/>
      <c r="I258" s="57"/>
      <c r="J258" s="57"/>
    </row>
    <row r="259" spans="4:10" ht="12.75">
      <c r="D259" s="57"/>
      <c r="E259" s="57"/>
      <c r="F259" s="57"/>
      <c r="I259" s="57"/>
      <c r="J259" s="57"/>
    </row>
    <row r="260" spans="4:10" ht="12.75">
      <c r="D260" s="57"/>
      <c r="E260" s="57"/>
      <c r="F260" s="57"/>
      <c r="I260" s="57"/>
      <c r="J260" s="57"/>
    </row>
    <row r="261" spans="4:10" ht="12.75">
      <c r="D261" s="57"/>
      <c r="E261" s="57"/>
      <c r="F261" s="57"/>
      <c r="I261" s="57"/>
      <c r="J261" s="57"/>
    </row>
    <row r="262" spans="4:10" ht="12.75">
      <c r="D262" s="57"/>
      <c r="E262" s="57"/>
      <c r="F262" s="57"/>
      <c r="I262" s="57"/>
      <c r="J262" s="57"/>
    </row>
    <row r="263" spans="4:10" ht="12.75">
      <c r="D263" s="57"/>
      <c r="E263" s="57"/>
      <c r="F263" s="57"/>
      <c r="I263" s="57"/>
      <c r="J263" s="57"/>
    </row>
    <row r="264" spans="4:10" ht="12.75">
      <c r="D264" s="57"/>
      <c r="E264" s="57"/>
      <c r="F264" s="57"/>
      <c r="I264" s="57"/>
      <c r="J264" s="57"/>
    </row>
    <row r="265" spans="4:10" ht="12.75">
      <c r="D265" s="57"/>
      <c r="E265" s="57"/>
      <c r="F265" s="57"/>
      <c r="I265" s="57"/>
      <c r="J265" s="57"/>
    </row>
    <row r="266" spans="4:10" ht="12.75">
      <c r="D266" s="57"/>
      <c r="E266" s="57"/>
      <c r="F266" s="57"/>
      <c r="I266" s="57"/>
      <c r="J266" s="57"/>
    </row>
    <row r="267" spans="4:10" ht="12.75">
      <c r="D267" s="57"/>
      <c r="E267" s="57"/>
      <c r="F267" s="57"/>
      <c r="I267" s="57"/>
      <c r="J267" s="57"/>
    </row>
    <row r="268" spans="4:10" ht="12.75">
      <c r="D268" s="57"/>
      <c r="E268" s="57"/>
      <c r="F268" s="57"/>
      <c r="I268" s="57"/>
      <c r="J268" s="57"/>
    </row>
    <row r="269" spans="4:10" ht="12.75">
      <c r="D269" s="57"/>
      <c r="E269" s="57"/>
      <c r="F269" s="57"/>
      <c r="I269" s="57"/>
      <c r="J269" s="57"/>
    </row>
    <row r="270" spans="4:10" ht="12.75">
      <c r="D270" s="57"/>
      <c r="E270" s="57"/>
      <c r="F270" s="57"/>
      <c r="I270" s="57"/>
      <c r="J270" s="57"/>
    </row>
    <row r="271" spans="4:10" ht="12.75">
      <c r="D271" s="57"/>
      <c r="E271" s="57"/>
      <c r="F271" s="57"/>
      <c r="I271" s="57"/>
      <c r="J271" s="57"/>
    </row>
    <row r="272" spans="4:10" ht="12.75">
      <c r="D272" s="57"/>
      <c r="E272" s="57"/>
      <c r="F272" s="57"/>
      <c r="I272" s="57"/>
      <c r="J272" s="57"/>
    </row>
    <row r="273" spans="4:10" ht="12.75">
      <c r="D273" s="57"/>
      <c r="E273" s="57"/>
      <c r="F273" s="57"/>
      <c r="I273" s="57"/>
      <c r="J273" s="57"/>
    </row>
    <row r="274" spans="4:10" ht="12.75">
      <c r="D274" s="57"/>
      <c r="E274" s="57"/>
      <c r="F274" s="57"/>
      <c r="I274" s="57"/>
      <c r="J274" s="57"/>
    </row>
    <row r="275" spans="4:10" ht="12.75">
      <c r="D275" s="57"/>
      <c r="E275" s="57"/>
      <c r="F275" s="57"/>
      <c r="I275" s="57"/>
      <c r="J275" s="57"/>
    </row>
    <row r="276" spans="4:10" ht="12.75">
      <c r="D276" s="57"/>
      <c r="E276" s="57"/>
      <c r="F276" s="57"/>
      <c r="I276" s="57"/>
      <c r="J276" s="57"/>
    </row>
    <row r="277" spans="4:10" ht="12.75">
      <c r="D277" s="57"/>
      <c r="E277" s="57"/>
      <c r="F277" s="57"/>
      <c r="I277" s="57"/>
      <c r="J277" s="57"/>
    </row>
    <row r="278" spans="4:10" ht="12.75">
      <c r="D278" s="57"/>
      <c r="E278" s="57"/>
      <c r="F278" s="57"/>
      <c r="I278" s="57"/>
      <c r="J278" s="57"/>
    </row>
    <row r="279" spans="4:10" ht="12.75">
      <c r="D279" s="57"/>
      <c r="E279" s="57"/>
      <c r="F279" s="57"/>
      <c r="I279" s="57"/>
      <c r="J279" s="57"/>
    </row>
    <row r="280" spans="4:10" ht="12.75">
      <c r="D280" s="57"/>
      <c r="E280" s="57"/>
      <c r="F280" s="57"/>
      <c r="I280" s="57"/>
      <c r="J280" s="57"/>
    </row>
    <row r="281" spans="4:10" ht="12.75">
      <c r="D281" s="57"/>
      <c r="E281" s="57"/>
      <c r="F281" s="57"/>
      <c r="I281" s="57"/>
      <c r="J281" s="57"/>
    </row>
    <row r="282" spans="4:10" ht="12.75">
      <c r="D282" s="57"/>
      <c r="E282" s="57"/>
      <c r="F282" s="57"/>
      <c r="I282" s="57"/>
      <c r="J282" s="57"/>
    </row>
    <row r="283" spans="4:10" ht="12.75">
      <c r="D283" s="57"/>
      <c r="E283" s="57"/>
      <c r="F283" s="57"/>
      <c r="I283" s="57"/>
      <c r="J283" s="57"/>
    </row>
    <row r="284" spans="4:10" ht="12.75">
      <c r="D284" s="57"/>
      <c r="E284" s="57"/>
      <c r="F284" s="57"/>
      <c r="I284" s="57"/>
      <c r="J284" s="57"/>
    </row>
    <row r="285" spans="4:10" ht="12.75">
      <c r="D285" s="57"/>
      <c r="E285" s="57"/>
      <c r="F285" s="57"/>
      <c r="I285" s="57"/>
      <c r="J285" s="57"/>
    </row>
    <row r="286" spans="4:10" ht="12.75">
      <c r="D286" s="57"/>
      <c r="E286" s="57"/>
      <c r="F286" s="57"/>
      <c r="I286" s="57"/>
      <c r="J286" s="57"/>
    </row>
    <row r="287" spans="4:10" ht="12.75">
      <c r="D287" s="57"/>
      <c r="E287" s="57"/>
      <c r="F287" s="57"/>
      <c r="I287" s="57"/>
      <c r="J287" s="57"/>
    </row>
    <row r="288" spans="4:10" ht="12.75">
      <c r="D288" s="57"/>
      <c r="E288" s="57"/>
      <c r="F288" s="57"/>
      <c r="I288" s="57"/>
      <c r="J288" s="57"/>
    </row>
    <row r="289" spans="4:10" ht="12.75">
      <c r="D289" s="57"/>
      <c r="E289" s="57"/>
      <c r="F289" s="57"/>
      <c r="I289" s="57"/>
      <c r="J289" s="57"/>
    </row>
    <row r="290" spans="4:10" ht="12.75">
      <c r="D290" s="57"/>
      <c r="E290" s="57"/>
      <c r="F290" s="57"/>
      <c r="I290" s="57"/>
      <c r="J290" s="57"/>
    </row>
    <row r="291" spans="4:10" ht="12.75">
      <c r="D291" s="57"/>
      <c r="E291" s="57"/>
      <c r="F291" s="57"/>
      <c r="I291" s="57"/>
      <c r="J291" s="57"/>
    </row>
    <row r="292" spans="4:10" ht="12.75">
      <c r="D292" s="57"/>
      <c r="E292" s="57"/>
      <c r="F292" s="57"/>
      <c r="I292" s="57"/>
      <c r="J292" s="57"/>
    </row>
    <row r="293" spans="4:10" ht="12.75">
      <c r="D293" s="57"/>
      <c r="E293" s="57"/>
      <c r="F293" s="57"/>
      <c r="I293" s="57"/>
      <c r="J293" s="57"/>
    </row>
    <row r="294" spans="4:10" ht="12.75">
      <c r="D294" s="57"/>
      <c r="E294" s="57"/>
      <c r="F294" s="57"/>
      <c r="I294" s="57"/>
      <c r="J294" s="57"/>
    </row>
    <row r="295" spans="4:10" ht="12.75">
      <c r="D295" s="57"/>
      <c r="E295" s="57"/>
      <c r="F295" s="57"/>
      <c r="I295" s="57"/>
      <c r="J295" s="57"/>
    </row>
    <row r="296" spans="4:10" ht="12.75">
      <c r="D296" s="57"/>
      <c r="E296" s="57"/>
      <c r="F296" s="57"/>
      <c r="I296" s="57"/>
      <c r="J296" s="57"/>
    </row>
    <row r="297" spans="4:10" ht="12.75">
      <c r="D297" s="57"/>
      <c r="E297" s="57"/>
      <c r="F297" s="57"/>
      <c r="I297" s="57"/>
      <c r="J297" s="57"/>
    </row>
    <row r="298" spans="4:10" ht="12.75">
      <c r="D298" s="57"/>
      <c r="E298" s="57"/>
      <c r="F298" s="57"/>
      <c r="I298" s="57"/>
      <c r="J298" s="57"/>
    </row>
    <row r="299" spans="4:10" ht="12.75">
      <c r="D299" s="57"/>
      <c r="E299" s="57"/>
      <c r="F299" s="57"/>
      <c r="I299" s="57"/>
      <c r="J299" s="57"/>
    </row>
    <row r="300" spans="4:10" ht="12.75">
      <c r="D300" s="57"/>
      <c r="E300" s="57"/>
      <c r="F300" s="57"/>
      <c r="I300" s="57"/>
      <c r="J300" s="57"/>
    </row>
    <row r="301" spans="4:10" ht="12.75">
      <c r="D301" s="57"/>
      <c r="E301" s="57"/>
      <c r="F301" s="57"/>
      <c r="I301" s="57"/>
      <c r="J301" s="57"/>
    </row>
    <row r="302" spans="4:10" ht="12.75">
      <c r="D302" s="57"/>
      <c r="E302" s="57"/>
      <c r="F302" s="57"/>
      <c r="I302" s="57"/>
      <c r="J302" s="57"/>
    </row>
    <row r="303" spans="4:10" ht="12.75">
      <c r="D303" s="57"/>
      <c r="E303" s="57"/>
      <c r="F303" s="57"/>
      <c r="I303" s="57"/>
      <c r="J303" s="57"/>
    </row>
    <row r="304" spans="4:10" ht="12.75">
      <c r="D304" s="57"/>
      <c r="E304" s="57"/>
      <c r="F304" s="57"/>
      <c r="I304" s="57"/>
      <c r="J304" s="57"/>
    </row>
    <row r="305" spans="4:10" ht="12.75">
      <c r="D305" s="57"/>
      <c r="E305" s="57"/>
      <c r="F305" s="57"/>
      <c r="I305" s="57"/>
      <c r="J305" s="57"/>
    </row>
    <row r="306" spans="4:10" ht="12.75">
      <c r="D306" s="57"/>
      <c r="E306" s="57"/>
      <c r="F306" s="57"/>
      <c r="I306" s="57"/>
      <c r="J306" s="57"/>
    </row>
    <row r="307" spans="4:10" ht="12.75">
      <c r="D307" s="57"/>
      <c r="E307" s="57"/>
      <c r="F307" s="57"/>
      <c r="I307" s="57"/>
      <c r="J307" s="57"/>
    </row>
    <row r="308" spans="4:10" ht="12.75">
      <c r="D308" s="57"/>
      <c r="E308" s="57"/>
      <c r="F308" s="57"/>
      <c r="I308" s="57"/>
      <c r="J308" s="57"/>
    </row>
    <row r="309" spans="4:10" ht="12.75">
      <c r="D309" s="57"/>
      <c r="E309" s="57"/>
      <c r="F309" s="57"/>
      <c r="I309" s="57"/>
      <c r="J309" s="57"/>
    </row>
    <row r="310" spans="4:10" ht="12.75">
      <c r="D310" s="57"/>
      <c r="E310" s="57"/>
      <c r="F310" s="57"/>
      <c r="I310" s="57"/>
      <c r="J310" s="57"/>
    </row>
    <row r="311" spans="4:10" ht="12.75">
      <c r="D311" s="57"/>
      <c r="E311" s="57"/>
      <c r="F311" s="57"/>
      <c r="I311" s="57"/>
      <c r="J311" s="57"/>
    </row>
    <row r="312" spans="4:10" ht="12.75">
      <c r="D312" s="57"/>
      <c r="E312" s="57"/>
      <c r="F312" s="57"/>
      <c r="I312" s="57"/>
      <c r="J312" s="57"/>
    </row>
    <row r="313" spans="4:10" ht="12.75">
      <c r="D313" s="57"/>
      <c r="E313" s="57"/>
      <c r="F313" s="57"/>
      <c r="I313" s="57"/>
      <c r="J313" s="57"/>
    </row>
    <row r="314" spans="4:10" ht="12.75">
      <c r="D314" s="57"/>
      <c r="E314" s="57"/>
      <c r="F314" s="57"/>
      <c r="I314" s="57"/>
      <c r="J314" s="57"/>
    </row>
    <row r="315" spans="4:10" ht="12.75">
      <c r="D315" s="57"/>
      <c r="E315" s="57"/>
      <c r="F315" s="57"/>
      <c r="I315" s="57"/>
      <c r="J315" s="57"/>
    </row>
    <row r="316" spans="4:10" ht="12.75">
      <c r="D316" s="57"/>
      <c r="E316" s="57"/>
      <c r="F316" s="57"/>
      <c r="I316" s="57"/>
      <c r="J316" s="57"/>
    </row>
    <row r="317" spans="4:10" ht="12.75">
      <c r="D317" s="57"/>
      <c r="E317" s="57"/>
      <c r="F317" s="57"/>
      <c r="I317" s="57"/>
      <c r="J317" s="57"/>
    </row>
    <row r="318" spans="4:10" ht="12.75">
      <c r="D318" s="57"/>
      <c r="E318" s="57"/>
      <c r="F318" s="57"/>
      <c r="I318" s="57"/>
      <c r="J318" s="57"/>
    </row>
    <row r="319" spans="4:10" ht="12.75">
      <c r="D319" s="57"/>
      <c r="E319" s="57"/>
      <c r="F319" s="57"/>
      <c r="I319" s="57"/>
      <c r="J319" s="57"/>
    </row>
    <row r="320" spans="4:10" ht="12.75">
      <c r="D320" s="57"/>
      <c r="E320" s="57"/>
      <c r="F320" s="57"/>
      <c r="I320" s="57"/>
      <c r="J320" s="57"/>
    </row>
    <row r="321" spans="4:10" ht="12.75">
      <c r="D321" s="57"/>
      <c r="E321" s="57"/>
      <c r="F321" s="57"/>
      <c r="I321" s="57"/>
      <c r="J321" s="57"/>
    </row>
    <row r="322" spans="4:10" ht="12.75">
      <c r="D322" s="57"/>
      <c r="E322" s="57"/>
      <c r="F322" s="57"/>
      <c r="I322" s="57"/>
      <c r="J322" s="57"/>
    </row>
    <row r="323" spans="4:10" ht="12.75">
      <c r="D323" s="57"/>
      <c r="E323" s="57"/>
      <c r="F323" s="57"/>
      <c r="I323" s="57"/>
      <c r="J323" s="57"/>
    </row>
    <row r="324" spans="4:10" ht="12.75">
      <c r="D324" s="57"/>
      <c r="E324" s="57"/>
      <c r="F324" s="57"/>
      <c r="I324" s="57"/>
      <c r="J324" s="57"/>
    </row>
    <row r="325" spans="4:10" ht="12.75">
      <c r="D325" s="57"/>
      <c r="E325" s="57"/>
      <c r="F325" s="57"/>
      <c r="I325" s="57"/>
      <c r="J325" s="57"/>
    </row>
    <row r="326" spans="4:10" ht="12.75">
      <c r="D326" s="57"/>
      <c r="E326" s="57"/>
      <c r="F326" s="57"/>
      <c r="I326" s="57"/>
      <c r="J326" s="57"/>
    </row>
    <row r="327" spans="4:10" ht="12.75">
      <c r="D327" s="57"/>
      <c r="E327" s="57"/>
      <c r="F327" s="57"/>
      <c r="I327" s="57"/>
      <c r="J327" s="57"/>
    </row>
    <row r="328" spans="4:10" ht="12.75">
      <c r="D328" s="57"/>
      <c r="E328" s="57"/>
      <c r="F328" s="57"/>
      <c r="I328" s="57"/>
      <c r="J328" s="57"/>
    </row>
    <row r="329" spans="4:10" ht="12.75">
      <c r="D329" s="57"/>
      <c r="E329" s="57"/>
      <c r="F329" s="57"/>
      <c r="I329" s="57"/>
      <c r="J329" s="57"/>
    </row>
    <row r="330" spans="4:10" ht="12.75">
      <c r="D330" s="57"/>
      <c r="E330" s="57"/>
      <c r="F330" s="57"/>
      <c r="I330" s="57"/>
      <c r="J330" s="57"/>
    </row>
    <row r="331" spans="4:10" ht="12.75">
      <c r="D331" s="57"/>
      <c r="E331" s="57"/>
      <c r="F331" s="57"/>
      <c r="I331" s="57"/>
      <c r="J331" s="57"/>
    </row>
    <row r="332" spans="4:10" ht="12.75">
      <c r="D332" s="57"/>
      <c r="E332" s="57"/>
      <c r="F332" s="57"/>
      <c r="I332" s="57"/>
      <c r="J332" s="57"/>
    </row>
    <row r="333" spans="4:10" ht="12.75">
      <c r="D333" s="57"/>
      <c r="E333" s="57"/>
      <c r="F333" s="57"/>
      <c r="I333" s="57"/>
      <c r="J333" s="57"/>
    </row>
    <row r="334" spans="4:10" ht="12.75">
      <c r="D334" s="57"/>
      <c r="E334" s="57"/>
      <c r="F334" s="57"/>
      <c r="I334" s="57"/>
      <c r="J334" s="57"/>
    </row>
    <row r="335" spans="4:10" ht="12.75">
      <c r="D335" s="57"/>
      <c r="E335" s="57"/>
      <c r="F335" s="57"/>
      <c r="I335" s="57"/>
      <c r="J335" s="57"/>
    </row>
    <row r="336" spans="4:10" ht="12.75">
      <c r="D336" s="57"/>
      <c r="E336" s="57"/>
      <c r="F336" s="57"/>
      <c r="I336" s="57"/>
      <c r="J336" s="57"/>
    </row>
    <row r="337" spans="4:10" ht="12.75">
      <c r="D337" s="57"/>
      <c r="E337" s="57"/>
      <c r="F337" s="57"/>
      <c r="I337" s="57"/>
      <c r="J337" s="57"/>
    </row>
    <row r="338" spans="4:10" ht="12.75">
      <c r="D338" s="57"/>
      <c r="E338" s="57"/>
      <c r="F338" s="57"/>
      <c r="I338" s="57"/>
      <c r="J338" s="57"/>
    </row>
    <row r="339" spans="4:10" ht="12.75">
      <c r="D339" s="57"/>
      <c r="E339" s="57"/>
      <c r="F339" s="57"/>
      <c r="I339" s="57"/>
      <c r="J339" s="57"/>
    </row>
    <row r="340" spans="4:10" ht="12.75">
      <c r="D340" s="57"/>
      <c r="E340" s="57"/>
      <c r="F340" s="57"/>
      <c r="I340" s="57"/>
      <c r="J340" s="57"/>
    </row>
    <row r="341" spans="4:10" ht="12.75">
      <c r="D341" s="57"/>
      <c r="E341" s="57"/>
      <c r="F341" s="57"/>
      <c r="I341" s="57"/>
      <c r="J341" s="57"/>
    </row>
    <row r="342" spans="4:10" ht="12.75">
      <c r="D342" s="57"/>
      <c r="E342" s="57"/>
      <c r="F342" s="57"/>
      <c r="I342" s="57"/>
      <c r="J342" s="57"/>
    </row>
    <row r="343" spans="4:10" ht="12.75">
      <c r="D343" s="57"/>
      <c r="E343" s="57"/>
      <c r="F343" s="57"/>
      <c r="I343" s="57"/>
      <c r="J343" s="57"/>
    </row>
    <row r="344" spans="4:10" ht="12.75">
      <c r="D344" s="57"/>
      <c r="E344" s="57"/>
      <c r="F344" s="57"/>
      <c r="I344" s="57"/>
      <c r="J344" s="57"/>
    </row>
    <row r="345" spans="4:10" ht="12.75">
      <c r="D345" s="57"/>
      <c r="E345" s="57"/>
      <c r="F345" s="57"/>
      <c r="I345" s="57"/>
      <c r="J345" s="57"/>
    </row>
    <row r="346" spans="4:10" ht="12.75">
      <c r="D346" s="57"/>
      <c r="E346" s="57"/>
      <c r="F346" s="57"/>
      <c r="I346" s="57"/>
      <c r="J346" s="57"/>
    </row>
    <row r="347" spans="4:10" ht="12.75">
      <c r="D347" s="57"/>
      <c r="E347" s="57"/>
      <c r="F347" s="57"/>
      <c r="I347" s="57"/>
      <c r="J347" s="57"/>
    </row>
    <row r="348" spans="4:10" ht="12.75">
      <c r="D348" s="57"/>
      <c r="E348" s="57"/>
      <c r="F348" s="57"/>
      <c r="I348" s="57"/>
      <c r="J348" s="57"/>
    </row>
    <row r="349" spans="4:10" ht="12.75">
      <c r="D349" s="57"/>
      <c r="E349" s="57"/>
      <c r="F349" s="57"/>
      <c r="I349" s="57"/>
      <c r="J349" s="57"/>
    </row>
    <row r="350" spans="4:10" ht="12.75">
      <c r="D350" s="57"/>
      <c r="E350" s="57"/>
      <c r="F350" s="57"/>
      <c r="I350" s="57"/>
      <c r="J350" s="57"/>
    </row>
    <row r="351" spans="4:10" ht="12.75">
      <c r="D351" s="57"/>
      <c r="E351" s="57"/>
      <c r="F351" s="57"/>
      <c r="I351" s="57"/>
      <c r="J351" s="57"/>
    </row>
    <row r="352" spans="4:10" ht="12.75">
      <c r="D352" s="57"/>
      <c r="E352" s="57"/>
      <c r="F352" s="57"/>
      <c r="I352" s="57"/>
      <c r="J352" s="57"/>
    </row>
    <row r="353" spans="4:10" ht="12.75">
      <c r="D353" s="57"/>
      <c r="E353" s="57"/>
      <c r="F353" s="57"/>
      <c r="I353" s="57"/>
      <c r="J353" s="57"/>
    </row>
    <row r="354" spans="4:10" ht="12.75">
      <c r="D354" s="57"/>
      <c r="E354" s="57"/>
      <c r="F354" s="57"/>
      <c r="I354" s="57"/>
      <c r="J354" s="57"/>
    </row>
    <row r="355" spans="4:10" ht="12.75">
      <c r="D355" s="57"/>
      <c r="E355" s="57"/>
      <c r="F355" s="57"/>
      <c r="I355" s="57"/>
      <c r="J355" s="57"/>
    </row>
    <row r="356" spans="4:10" ht="12.75">
      <c r="D356" s="57"/>
      <c r="E356" s="57"/>
      <c r="F356" s="57"/>
      <c r="I356" s="57"/>
      <c r="J356" s="57"/>
    </row>
    <row r="357" spans="4:10" ht="12.75">
      <c r="D357" s="57"/>
      <c r="E357" s="57"/>
      <c r="F357" s="57"/>
      <c r="I357" s="57"/>
      <c r="J357" s="57"/>
    </row>
    <row r="358" spans="4:10" ht="12.75">
      <c r="D358" s="57"/>
      <c r="E358" s="57"/>
      <c r="F358" s="57"/>
      <c r="I358" s="57"/>
      <c r="J358" s="57"/>
    </row>
    <row r="359" spans="4:10" ht="12.75">
      <c r="D359" s="57"/>
      <c r="E359" s="57"/>
      <c r="F359" s="57"/>
      <c r="I359" s="57"/>
      <c r="J359" s="57"/>
    </row>
    <row r="360" spans="4:10" ht="12.75">
      <c r="D360" s="57"/>
      <c r="E360" s="57"/>
      <c r="F360" s="57"/>
      <c r="I360" s="57"/>
      <c r="J360" s="57"/>
    </row>
    <row r="361" spans="4:10" ht="12.75">
      <c r="D361" s="57"/>
      <c r="E361" s="57"/>
      <c r="F361" s="57"/>
      <c r="I361" s="57"/>
      <c r="J361" s="57"/>
    </row>
    <row r="362" spans="4:10" ht="12.75">
      <c r="D362" s="57"/>
      <c r="E362" s="57"/>
      <c r="F362" s="57"/>
      <c r="I362" s="57"/>
      <c r="J362" s="57"/>
    </row>
    <row r="363" spans="4:10" ht="12.75">
      <c r="D363" s="57"/>
      <c r="E363" s="57"/>
      <c r="F363" s="57"/>
      <c r="I363" s="57"/>
      <c r="J363" s="57"/>
    </row>
    <row r="364" spans="4:10" ht="12.75">
      <c r="D364" s="57"/>
      <c r="E364" s="57"/>
      <c r="F364" s="57"/>
      <c r="I364" s="57"/>
      <c r="J364" s="57"/>
    </row>
    <row r="365" spans="4:10" ht="12.75">
      <c r="D365" s="57"/>
      <c r="E365" s="57"/>
      <c r="F365" s="57"/>
      <c r="I365" s="57"/>
      <c r="J365" s="57"/>
    </row>
  </sheetData>
  <sheetProtection password="F954" sheet="1" objects="1" scenarios="1"/>
  <mergeCells count="13">
    <mergeCell ref="G3:G4"/>
    <mergeCell ref="H3:H4"/>
    <mergeCell ref="I3:I4"/>
    <mergeCell ref="B2:L2"/>
    <mergeCell ref="J3:J4"/>
    <mergeCell ref="K3:K4"/>
    <mergeCell ref="L3:L4"/>
    <mergeCell ref="I17:J17"/>
    <mergeCell ref="B3:B4"/>
    <mergeCell ref="C3:C4"/>
    <mergeCell ref="D3:D4"/>
    <mergeCell ref="E3:E4"/>
    <mergeCell ref="F3:F4"/>
  </mergeCells>
  <printOptions horizontalCentered="1"/>
  <pageMargins left="0.05" right="0.05" top="0.590551181102362" bottom="0.590551181102362" header="0.31496062992126" footer="0.3149606299212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30.28125" style="3" customWidth="1"/>
    <col min="3" max="3" width="6.28125" style="3" customWidth="1"/>
    <col min="4" max="4" width="12.140625" style="3" customWidth="1"/>
    <col min="5" max="5" width="11.7109375" style="3" customWidth="1"/>
    <col min="6" max="6" width="12.140625" style="3" customWidth="1"/>
    <col min="7" max="7" width="11.140625" style="3" customWidth="1"/>
    <col min="8" max="8" width="11.421875" style="3" customWidth="1"/>
    <col min="9" max="9" width="10.8515625" style="3" customWidth="1"/>
    <col min="10" max="10" width="11.00390625" style="3" customWidth="1"/>
    <col min="11" max="12" width="12.140625" style="3" customWidth="1"/>
    <col min="13" max="16384" width="9.140625" style="3" customWidth="1"/>
  </cols>
  <sheetData>
    <row r="1" spans="1:12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4"/>
      <c r="B2" s="126" t="s">
        <v>672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30" customHeight="1">
      <c r="A3" s="1"/>
      <c r="B3" s="106" t="s">
        <v>1</v>
      </c>
      <c r="C3" s="108" t="s">
        <v>2</v>
      </c>
      <c r="D3" s="101" t="s">
        <v>3</v>
      </c>
      <c r="E3" s="101" t="s">
        <v>4</v>
      </c>
      <c r="F3" s="118" t="s">
        <v>5</v>
      </c>
      <c r="G3" s="110" t="s">
        <v>6</v>
      </c>
      <c r="H3" s="101" t="s">
        <v>7</v>
      </c>
      <c r="I3" s="116" t="s">
        <v>8</v>
      </c>
      <c r="J3" s="99" t="s">
        <v>9</v>
      </c>
      <c r="K3" s="101" t="s">
        <v>668</v>
      </c>
      <c r="L3" s="101" t="s">
        <v>669</v>
      </c>
    </row>
    <row r="4" spans="1:12" ht="30" customHeight="1">
      <c r="A4" s="1"/>
      <c r="B4" s="107"/>
      <c r="C4" s="109"/>
      <c r="D4" s="102"/>
      <c r="E4" s="102"/>
      <c r="F4" s="119"/>
      <c r="G4" s="111"/>
      <c r="H4" s="102"/>
      <c r="I4" s="117"/>
      <c r="J4" s="100"/>
      <c r="K4" s="102"/>
      <c r="L4" s="102"/>
    </row>
    <row r="5" spans="1:12" ht="16.5">
      <c r="A5" s="1"/>
      <c r="B5" s="5"/>
      <c r="C5" s="5"/>
      <c r="D5" s="5"/>
      <c r="E5" s="5"/>
      <c r="F5" s="29"/>
      <c r="G5" s="6"/>
      <c r="H5" s="5"/>
      <c r="I5" s="8"/>
      <c r="J5" s="9"/>
      <c r="K5" s="5"/>
      <c r="L5" s="5"/>
    </row>
    <row r="6" spans="1:12" ht="16.5">
      <c r="A6" s="1"/>
      <c r="B6" s="11" t="s">
        <v>11</v>
      </c>
      <c r="C6" s="12"/>
      <c r="D6" s="12"/>
      <c r="E6" s="12"/>
      <c r="F6" s="30"/>
      <c r="G6" s="13"/>
      <c r="H6" s="12"/>
      <c r="I6" s="15"/>
      <c r="J6" s="16"/>
      <c r="K6" s="12"/>
      <c r="L6" s="12"/>
    </row>
    <row r="7" spans="1:12" ht="12.75">
      <c r="A7" s="2"/>
      <c r="B7" s="17" t="s">
        <v>12</v>
      </c>
      <c r="C7" s="98" t="s">
        <v>13</v>
      </c>
      <c r="D7" s="52">
        <v>16850798375</v>
      </c>
      <c r="E7" s="52">
        <v>16635882311</v>
      </c>
      <c r="F7" s="61">
        <v>15163787610</v>
      </c>
      <c r="G7" s="27">
        <f>IF($D7=0,0,$F7/$D7)</f>
        <v>0.8998854103255508</v>
      </c>
      <c r="H7" s="20">
        <f>IF($E7=0,0,$F7/$E7)</f>
        <v>0.9115108730946828</v>
      </c>
      <c r="I7" s="64">
        <f>'Detail Operating'!I60</f>
        <v>-779673198</v>
      </c>
      <c r="J7" s="65">
        <f>'Detail Operating'!J60</f>
        <v>2251767899</v>
      </c>
      <c r="K7" s="20">
        <f>ABS(I7)/E7</f>
        <v>0.04686695802629377</v>
      </c>
      <c r="L7" s="20">
        <f>J7/E7</f>
        <v>0.13535608493161094</v>
      </c>
    </row>
    <row r="8" spans="1:12" ht="12.75">
      <c r="A8" s="2"/>
      <c r="B8" s="17" t="s">
        <v>14</v>
      </c>
      <c r="C8" s="98" t="s">
        <v>15</v>
      </c>
      <c r="D8" s="52">
        <v>9556529167</v>
      </c>
      <c r="E8" s="52">
        <v>9371451526</v>
      </c>
      <c r="F8" s="61">
        <v>7058935354</v>
      </c>
      <c r="G8" s="27">
        <f>IF($D8=0,0,$F8/$D8)</f>
        <v>0.7386505320755434</v>
      </c>
      <c r="H8" s="20">
        <f>IF($E8=0,0,$F8/$E8)</f>
        <v>0.75323820802101</v>
      </c>
      <c r="I8" s="64">
        <f>'Detail Operating'!I94</f>
        <v>-166377478</v>
      </c>
      <c r="J8" s="65">
        <f>'Detail Operating'!J94</f>
        <v>2478893650</v>
      </c>
      <c r="K8" s="20">
        <f aca="true" t="shared" si="0" ref="K8:K16">ABS(I8)/E8</f>
        <v>0.017753650812620123</v>
      </c>
      <c r="L8" s="20">
        <f aca="true" t="shared" si="1" ref="L8:L16">J8/E8</f>
        <v>0.2645154427916101</v>
      </c>
    </row>
    <row r="9" spans="1:12" ht="12.75">
      <c r="A9" s="2"/>
      <c r="B9" s="17" t="s">
        <v>16</v>
      </c>
      <c r="C9" s="98" t="s">
        <v>17</v>
      </c>
      <c r="D9" s="52">
        <v>68750664816</v>
      </c>
      <c r="E9" s="52">
        <v>69969741791</v>
      </c>
      <c r="F9" s="61">
        <v>66825384908</v>
      </c>
      <c r="G9" s="27">
        <f aca="true" t="shared" si="2" ref="G9:G16">IF($D9=0,0,$F9/$D9)</f>
        <v>0.9719961994090864</v>
      </c>
      <c r="H9" s="20">
        <f aca="true" t="shared" si="3" ref="H9:H16">IF($E9=0,0,$F9/$E9)</f>
        <v>0.9550611907016577</v>
      </c>
      <c r="I9" s="64">
        <f>'Detail Operating'!I117</f>
        <v>-207188067</v>
      </c>
      <c r="J9" s="65">
        <f>'Detail Operating'!J117</f>
        <v>3351544950</v>
      </c>
      <c r="K9" s="20">
        <f t="shared" si="0"/>
        <v>0.0029611094981438105</v>
      </c>
      <c r="L9" s="20">
        <f t="shared" si="1"/>
        <v>0.0478999187964861</v>
      </c>
    </row>
    <row r="10" spans="1:12" ht="12.75">
      <c r="A10" s="2"/>
      <c r="B10" s="17" t="s">
        <v>18</v>
      </c>
      <c r="C10" s="98" t="s">
        <v>19</v>
      </c>
      <c r="D10" s="52">
        <v>33957898183</v>
      </c>
      <c r="E10" s="52">
        <v>34603934131</v>
      </c>
      <c r="F10" s="61">
        <v>32153078027</v>
      </c>
      <c r="G10" s="27">
        <f t="shared" si="2"/>
        <v>0.9468512407253895</v>
      </c>
      <c r="H10" s="20">
        <f t="shared" si="3"/>
        <v>0.9291740616913151</v>
      </c>
      <c r="I10" s="64">
        <f>'Detail Operating'!I193</f>
        <v>-399151796</v>
      </c>
      <c r="J10" s="65">
        <f>'Detail Operating'!J193</f>
        <v>2850007900</v>
      </c>
      <c r="K10" s="20">
        <f t="shared" si="0"/>
        <v>0.011534867523702141</v>
      </c>
      <c r="L10" s="20">
        <f t="shared" si="1"/>
        <v>0.08236080583238699</v>
      </c>
    </row>
    <row r="11" spans="1:12" ht="12.75">
      <c r="A11" s="2"/>
      <c r="B11" s="17" t="s">
        <v>20</v>
      </c>
      <c r="C11" s="98" t="s">
        <v>21</v>
      </c>
      <c r="D11" s="52">
        <v>7648434262</v>
      </c>
      <c r="E11" s="52">
        <v>7696383776</v>
      </c>
      <c r="F11" s="61">
        <v>7416470248</v>
      </c>
      <c r="G11" s="27">
        <f t="shared" si="2"/>
        <v>0.9696716993238113</v>
      </c>
      <c r="H11" s="20">
        <f t="shared" si="3"/>
        <v>0.9636305132193553</v>
      </c>
      <c r="I11" s="64">
        <f>'Detail Operating'!I232</f>
        <v>-863898149</v>
      </c>
      <c r="J11" s="65">
        <f>'Detail Operating'!J232</f>
        <v>1143811677</v>
      </c>
      <c r="K11" s="20">
        <f t="shared" si="0"/>
        <v>0.1122472805597266</v>
      </c>
      <c r="L11" s="20">
        <f t="shared" si="1"/>
        <v>0.14861676734037124</v>
      </c>
    </row>
    <row r="12" spans="1:12" ht="12.75">
      <c r="A12" s="2"/>
      <c r="B12" s="17" t="s">
        <v>22</v>
      </c>
      <c r="C12" s="98" t="s">
        <v>23</v>
      </c>
      <c r="D12" s="52">
        <v>8270456861</v>
      </c>
      <c r="E12" s="52">
        <v>8711594589</v>
      </c>
      <c r="F12" s="61">
        <v>8365577157</v>
      </c>
      <c r="G12" s="27">
        <f t="shared" si="2"/>
        <v>1.0115012142132738</v>
      </c>
      <c r="H12" s="20">
        <f t="shared" si="3"/>
        <v>0.9602808155883527</v>
      </c>
      <c r="I12" s="64">
        <f>'Detail Operating'!I260</f>
        <v>-1175469030</v>
      </c>
      <c r="J12" s="65">
        <f>'Detail Operating'!J260</f>
        <v>1521486462</v>
      </c>
      <c r="K12" s="20">
        <f t="shared" si="0"/>
        <v>0.1349315579359314</v>
      </c>
      <c r="L12" s="20">
        <f t="shared" si="1"/>
        <v>0.17465074234757874</v>
      </c>
    </row>
    <row r="13" spans="1:12" ht="12.75">
      <c r="A13" s="2"/>
      <c r="B13" s="17" t="s">
        <v>24</v>
      </c>
      <c r="C13" s="98" t="s">
        <v>25</v>
      </c>
      <c r="D13" s="52">
        <v>7965887864</v>
      </c>
      <c r="E13" s="52">
        <v>8181813733</v>
      </c>
      <c r="F13" s="61">
        <v>7772199885</v>
      </c>
      <c r="G13" s="27">
        <f t="shared" si="2"/>
        <v>0.9756853244350415</v>
      </c>
      <c r="H13" s="20">
        <f t="shared" si="3"/>
        <v>0.9499360580224542</v>
      </c>
      <c r="I13" s="64">
        <f>'Detail Operating'!I292</f>
        <v>-408393625</v>
      </c>
      <c r="J13" s="65">
        <f>'Detail Operating'!J292</f>
        <v>818007473</v>
      </c>
      <c r="K13" s="20">
        <f t="shared" si="0"/>
        <v>0.049914803529786</v>
      </c>
      <c r="L13" s="20">
        <f t="shared" si="1"/>
        <v>0.09997874550733188</v>
      </c>
    </row>
    <row r="14" spans="1:12" ht="12.75">
      <c r="A14" s="2"/>
      <c r="B14" s="17" t="s">
        <v>26</v>
      </c>
      <c r="C14" s="98" t="s">
        <v>27</v>
      </c>
      <c r="D14" s="52">
        <v>3333041036</v>
      </c>
      <c r="E14" s="52">
        <v>3491606405</v>
      </c>
      <c r="F14" s="61">
        <v>3461160513</v>
      </c>
      <c r="G14" s="27">
        <f t="shared" si="2"/>
        <v>1.0384392138039071</v>
      </c>
      <c r="H14" s="20">
        <f t="shared" si="3"/>
        <v>0.9912802623009279</v>
      </c>
      <c r="I14" s="64">
        <f>'Detail Operating'!I333</f>
        <v>-552851160</v>
      </c>
      <c r="J14" s="65">
        <f>'Detail Operating'!J333</f>
        <v>583297052</v>
      </c>
      <c r="K14" s="20">
        <f t="shared" si="0"/>
        <v>0.15833719379375466</v>
      </c>
      <c r="L14" s="20">
        <f t="shared" si="1"/>
        <v>0.16705693149282672</v>
      </c>
    </row>
    <row r="15" spans="1:12" ht="12.75">
      <c r="A15" s="2"/>
      <c r="B15" s="17" t="s">
        <v>28</v>
      </c>
      <c r="C15" s="98" t="s">
        <v>29</v>
      </c>
      <c r="D15" s="52">
        <v>36699915906</v>
      </c>
      <c r="E15" s="52">
        <v>37073557009</v>
      </c>
      <c r="F15" s="61">
        <v>34245552201</v>
      </c>
      <c r="G15" s="27">
        <f t="shared" si="2"/>
        <v>0.9331234515281617</v>
      </c>
      <c r="H15" s="20">
        <f t="shared" si="3"/>
        <v>0.9237190861585396</v>
      </c>
      <c r="I15" s="64">
        <f>'Detail Operating'!I373</f>
        <v>-13912957</v>
      </c>
      <c r="J15" s="65">
        <f>'Detail Operating'!J373</f>
        <v>2841917765</v>
      </c>
      <c r="K15" s="20">
        <f t="shared" si="0"/>
        <v>0.0003752797983916807</v>
      </c>
      <c r="L15" s="20">
        <f t="shared" si="1"/>
        <v>0.0766561936398521</v>
      </c>
    </row>
    <row r="16" spans="1:12" ht="16.5">
      <c r="A16" s="21"/>
      <c r="B16" s="22" t="s">
        <v>666</v>
      </c>
      <c r="C16" s="23"/>
      <c r="D16" s="54">
        <f>SUM(D7:D15)</f>
        <v>193033626470</v>
      </c>
      <c r="E16" s="54">
        <f>SUM(E7:E15)</f>
        <v>195735965271</v>
      </c>
      <c r="F16" s="62">
        <f>SUM(F7:F15)</f>
        <v>182462145903</v>
      </c>
      <c r="G16" s="28">
        <f t="shared" si="2"/>
        <v>0.9452350310134024</v>
      </c>
      <c r="H16" s="26">
        <f t="shared" si="3"/>
        <v>0.9321850772308392</v>
      </c>
      <c r="I16" s="70">
        <f>SUM(I7:I15)</f>
        <v>-4566915460</v>
      </c>
      <c r="J16" s="78">
        <f>SUM(J7:J15)</f>
        <v>17840734828</v>
      </c>
      <c r="K16" s="26">
        <f t="shared" si="0"/>
        <v>0.02333202001827831</v>
      </c>
      <c r="L16" s="26">
        <f t="shared" si="1"/>
        <v>0.09114694278743908</v>
      </c>
    </row>
    <row r="17" spans="1:12" ht="16.5">
      <c r="A17" s="2"/>
      <c r="B17" s="2"/>
      <c r="C17" s="96"/>
      <c r="D17" s="56"/>
      <c r="E17" s="56"/>
      <c r="F17" s="56"/>
      <c r="G17" s="2"/>
      <c r="H17" s="97" t="s">
        <v>667</v>
      </c>
      <c r="I17" s="103">
        <f>SUM(I7:J15)</f>
        <v>13273819368</v>
      </c>
      <c r="J17" s="104"/>
      <c r="K17" s="2"/>
      <c r="L17" s="2"/>
    </row>
    <row r="18" spans="4:10" ht="12.75">
      <c r="D18" s="57"/>
      <c r="E18" s="57"/>
      <c r="F18" s="57"/>
      <c r="I18" s="57"/>
      <c r="J18" s="57"/>
    </row>
    <row r="19" spans="4:10" ht="12.75">
      <c r="D19" s="57"/>
      <c r="E19" s="57"/>
      <c r="F19" s="57"/>
      <c r="I19" s="57"/>
      <c r="J19" s="57"/>
    </row>
    <row r="20" spans="4:10" ht="12.75">
      <c r="D20" s="57"/>
      <c r="E20" s="57"/>
      <c r="F20" s="57"/>
      <c r="I20" s="57"/>
      <c r="J20" s="57"/>
    </row>
    <row r="21" spans="4:10" ht="12.75">
      <c r="D21" s="57"/>
      <c r="E21" s="57"/>
      <c r="F21" s="57"/>
      <c r="I21" s="57"/>
      <c r="J21" s="57"/>
    </row>
    <row r="22" spans="4:10" ht="12.75">
      <c r="D22" s="57"/>
      <c r="E22" s="57"/>
      <c r="F22" s="57"/>
      <c r="I22" s="57"/>
      <c r="J22" s="57"/>
    </row>
    <row r="23" spans="4:10" ht="12.75">
      <c r="D23" s="57"/>
      <c r="E23" s="57"/>
      <c r="F23" s="57"/>
      <c r="I23" s="57"/>
      <c r="J23" s="57"/>
    </row>
    <row r="24" spans="4:10" ht="12.75">
      <c r="D24" s="57"/>
      <c r="E24" s="57"/>
      <c r="F24" s="57"/>
      <c r="I24" s="57"/>
      <c r="J24" s="57"/>
    </row>
    <row r="25" spans="4:10" ht="12.75">
      <c r="D25" s="57"/>
      <c r="E25" s="57"/>
      <c r="F25" s="57"/>
      <c r="I25" s="57"/>
      <c r="J25" s="57"/>
    </row>
    <row r="26" spans="4:10" ht="12.75">
      <c r="D26" s="57"/>
      <c r="E26" s="57"/>
      <c r="F26" s="57"/>
      <c r="I26" s="57"/>
      <c r="J26" s="57"/>
    </row>
    <row r="27" spans="4:10" ht="12.75">
      <c r="D27" s="57"/>
      <c r="E27" s="57"/>
      <c r="F27" s="57"/>
      <c r="I27" s="57"/>
      <c r="J27" s="57"/>
    </row>
    <row r="28" spans="4:10" ht="12.75">
      <c r="D28" s="57"/>
      <c r="E28" s="57"/>
      <c r="F28" s="57"/>
      <c r="I28" s="57"/>
      <c r="J28" s="57"/>
    </row>
    <row r="29" spans="4:10" ht="12.75">
      <c r="D29" s="57"/>
      <c r="E29" s="57"/>
      <c r="F29" s="57"/>
      <c r="I29" s="57"/>
      <c r="J29" s="57"/>
    </row>
    <row r="30" spans="4:10" ht="12.75">
      <c r="D30" s="57"/>
      <c r="E30" s="57"/>
      <c r="F30" s="57"/>
      <c r="I30" s="57"/>
      <c r="J30" s="57"/>
    </row>
    <row r="31" spans="4:10" ht="12.75">
      <c r="D31" s="57"/>
      <c r="E31" s="57"/>
      <c r="F31" s="57"/>
      <c r="I31" s="57"/>
      <c r="J31" s="57"/>
    </row>
    <row r="32" spans="4:10" ht="12.75">
      <c r="D32" s="57"/>
      <c r="E32" s="57"/>
      <c r="F32" s="57"/>
      <c r="I32" s="57"/>
      <c r="J32" s="57"/>
    </row>
    <row r="33" spans="4:10" ht="12.75">
      <c r="D33" s="57"/>
      <c r="E33" s="57"/>
      <c r="F33" s="57"/>
      <c r="I33" s="57"/>
      <c r="J33" s="57"/>
    </row>
    <row r="34" spans="4:10" ht="12.75">
      <c r="D34" s="57"/>
      <c r="E34" s="57"/>
      <c r="F34" s="57"/>
      <c r="I34" s="57"/>
      <c r="J34" s="57"/>
    </row>
    <row r="35" spans="4:10" ht="12.75">
      <c r="D35" s="57"/>
      <c r="E35" s="57"/>
      <c r="F35" s="57"/>
      <c r="I35" s="57"/>
      <c r="J35" s="57"/>
    </row>
    <row r="36" spans="4:10" ht="12.75">
      <c r="D36" s="57"/>
      <c r="E36" s="57"/>
      <c r="F36" s="57"/>
      <c r="I36" s="57"/>
      <c r="J36" s="57"/>
    </row>
    <row r="37" spans="4:10" ht="12.75">
      <c r="D37" s="57"/>
      <c r="E37" s="57"/>
      <c r="F37" s="57"/>
      <c r="I37" s="57"/>
      <c r="J37" s="57"/>
    </row>
    <row r="38" spans="4:10" ht="12.75">
      <c r="D38" s="57"/>
      <c r="E38" s="57"/>
      <c r="F38" s="57"/>
      <c r="I38" s="57"/>
      <c r="J38" s="57"/>
    </row>
    <row r="39" spans="4:10" ht="12.75">
      <c r="D39" s="57"/>
      <c r="E39" s="57"/>
      <c r="F39" s="57"/>
      <c r="I39" s="57"/>
      <c r="J39" s="57"/>
    </row>
    <row r="40" spans="4:10" ht="12.75">
      <c r="D40" s="57"/>
      <c r="E40" s="57"/>
      <c r="F40" s="57"/>
      <c r="I40" s="57"/>
      <c r="J40" s="57"/>
    </row>
    <row r="41" spans="4:10" ht="12.75">
      <c r="D41" s="57"/>
      <c r="E41" s="57"/>
      <c r="F41" s="57"/>
      <c r="I41" s="57"/>
      <c r="J41" s="57"/>
    </row>
    <row r="42" spans="4:10" ht="12.75">
      <c r="D42" s="57"/>
      <c r="E42" s="57"/>
      <c r="F42" s="57"/>
      <c r="I42" s="57"/>
      <c r="J42" s="57"/>
    </row>
    <row r="43" spans="4:10" ht="12.75">
      <c r="D43" s="57"/>
      <c r="E43" s="57"/>
      <c r="F43" s="57"/>
      <c r="I43" s="57"/>
      <c r="J43" s="57"/>
    </row>
    <row r="44" spans="4:10" ht="12.75">
      <c r="D44" s="57"/>
      <c r="E44" s="57"/>
      <c r="F44" s="57"/>
      <c r="I44" s="57"/>
      <c r="J44" s="57"/>
    </row>
    <row r="45" spans="4:10" ht="12.75">
      <c r="D45" s="57"/>
      <c r="E45" s="57"/>
      <c r="F45" s="57"/>
      <c r="I45" s="57"/>
      <c r="J45" s="57"/>
    </row>
    <row r="46" spans="4:10" ht="12.75">
      <c r="D46" s="57"/>
      <c r="E46" s="57"/>
      <c r="F46" s="57"/>
      <c r="I46" s="57"/>
      <c r="J46" s="57"/>
    </row>
    <row r="47" spans="4:10" ht="12.75">
      <c r="D47" s="57"/>
      <c r="E47" s="57"/>
      <c r="F47" s="57"/>
      <c r="I47" s="57"/>
      <c r="J47" s="57"/>
    </row>
    <row r="48" spans="4:10" ht="12.75">
      <c r="D48" s="57"/>
      <c r="E48" s="57"/>
      <c r="F48" s="57"/>
      <c r="I48" s="57"/>
      <c r="J48" s="57"/>
    </row>
    <row r="49" spans="4:10" ht="12.75">
      <c r="D49" s="57"/>
      <c r="E49" s="57"/>
      <c r="F49" s="57"/>
      <c r="I49" s="57"/>
      <c r="J49" s="57"/>
    </row>
    <row r="50" spans="4:10" ht="12.75">
      <c r="D50" s="57"/>
      <c r="E50" s="57"/>
      <c r="F50" s="57"/>
      <c r="I50" s="57"/>
      <c r="J50" s="57"/>
    </row>
    <row r="51" spans="4:10" ht="12.75">
      <c r="D51" s="57"/>
      <c r="E51" s="57"/>
      <c r="F51" s="57"/>
      <c r="I51" s="57"/>
      <c r="J51" s="57"/>
    </row>
    <row r="52" spans="4:10" ht="12.75">
      <c r="D52" s="57"/>
      <c r="E52" s="57"/>
      <c r="F52" s="57"/>
      <c r="I52" s="57"/>
      <c r="J52" s="57"/>
    </row>
    <row r="53" spans="4:10" ht="12.75">
      <c r="D53" s="57"/>
      <c r="E53" s="57"/>
      <c r="F53" s="57"/>
      <c r="I53" s="57"/>
      <c r="J53" s="57"/>
    </row>
    <row r="54" spans="4:10" ht="12.75">
      <c r="D54" s="57"/>
      <c r="E54" s="57"/>
      <c r="F54" s="57"/>
      <c r="I54" s="57"/>
      <c r="J54" s="57"/>
    </row>
    <row r="55" spans="4:10" ht="12.75">
      <c r="D55" s="57"/>
      <c r="E55" s="57"/>
      <c r="F55" s="57"/>
      <c r="I55" s="57"/>
      <c r="J55" s="57"/>
    </row>
    <row r="56" spans="4:10" ht="12.75">
      <c r="D56" s="57"/>
      <c r="E56" s="57"/>
      <c r="F56" s="57"/>
      <c r="I56" s="57"/>
      <c r="J56" s="57"/>
    </row>
    <row r="57" spans="4:10" ht="12.75">
      <c r="D57" s="57"/>
      <c r="E57" s="57"/>
      <c r="F57" s="57"/>
      <c r="I57" s="57"/>
      <c r="J57" s="57"/>
    </row>
    <row r="58" spans="4:10" ht="12.75">
      <c r="D58" s="57"/>
      <c r="E58" s="57"/>
      <c r="F58" s="57"/>
      <c r="I58" s="57"/>
      <c r="J58" s="57"/>
    </row>
    <row r="59" spans="4:10" ht="12.75">
      <c r="D59" s="57"/>
      <c r="E59" s="57"/>
      <c r="F59" s="57"/>
      <c r="I59" s="57"/>
      <c r="J59" s="57"/>
    </row>
    <row r="60" spans="4:10" ht="12.75">
      <c r="D60" s="57"/>
      <c r="E60" s="57"/>
      <c r="F60" s="57"/>
      <c r="I60" s="57"/>
      <c r="J60" s="57"/>
    </row>
    <row r="61" spans="4:10" ht="12.75">
      <c r="D61" s="57"/>
      <c r="E61" s="57"/>
      <c r="F61" s="57"/>
      <c r="I61" s="57"/>
      <c r="J61" s="57"/>
    </row>
    <row r="62" spans="4:10" ht="12.75">
      <c r="D62" s="57"/>
      <c r="E62" s="57"/>
      <c r="F62" s="57"/>
      <c r="I62" s="57"/>
      <c r="J62" s="57"/>
    </row>
    <row r="63" spans="4:10" ht="12.75">
      <c r="D63" s="57"/>
      <c r="E63" s="57"/>
      <c r="F63" s="57"/>
      <c r="I63" s="57"/>
      <c r="J63" s="57"/>
    </row>
    <row r="64" spans="4:10" ht="12.75">
      <c r="D64" s="57"/>
      <c r="E64" s="57"/>
      <c r="F64" s="57"/>
      <c r="I64" s="57"/>
      <c r="J64" s="57"/>
    </row>
    <row r="65" spans="4:10" ht="12.75">
      <c r="D65" s="57"/>
      <c r="E65" s="57"/>
      <c r="F65" s="57"/>
      <c r="I65" s="57"/>
      <c r="J65" s="57"/>
    </row>
    <row r="66" spans="4:10" ht="12.75">
      <c r="D66" s="57"/>
      <c r="E66" s="57"/>
      <c r="F66" s="57"/>
      <c r="I66" s="57"/>
      <c r="J66" s="57"/>
    </row>
    <row r="67" spans="4:10" ht="12.75">
      <c r="D67" s="57"/>
      <c r="E67" s="57"/>
      <c r="F67" s="57"/>
      <c r="I67" s="57"/>
      <c r="J67" s="57"/>
    </row>
    <row r="68" spans="4:10" ht="12.75">
      <c r="D68" s="57"/>
      <c r="E68" s="57"/>
      <c r="F68" s="57"/>
      <c r="I68" s="57"/>
      <c r="J68" s="57"/>
    </row>
    <row r="69" spans="4:10" ht="12.75">
      <c r="D69" s="57"/>
      <c r="E69" s="57"/>
      <c r="F69" s="57"/>
      <c r="I69" s="57"/>
      <c r="J69" s="57"/>
    </row>
    <row r="70" spans="4:10" ht="12.75">
      <c r="D70" s="57"/>
      <c r="E70" s="57"/>
      <c r="F70" s="57"/>
      <c r="I70" s="57"/>
      <c r="J70" s="57"/>
    </row>
    <row r="71" spans="4:10" ht="12.75">
      <c r="D71" s="57"/>
      <c r="E71" s="57"/>
      <c r="F71" s="57"/>
      <c r="I71" s="57"/>
      <c r="J71" s="57"/>
    </row>
    <row r="72" spans="4:10" ht="12.75">
      <c r="D72" s="57"/>
      <c r="E72" s="57"/>
      <c r="F72" s="57"/>
      <c r="I72" s="57"/>
      <c r="J72" s="57"/>
    </row>
    <row r="73" spans="4:10" ht="12.75">
      <c r="D73" s="57"/>
      <c r="E73" s="57"/>
      <c r="F73" s="57"/>
      <c r="I73" s="57"/>
      <c r="J73" s="57"/>
    </row>
    <row r="74" spans="4:10" ht="12.75">
      <c r="D74" s="57"/>
      <c r="E74" s="57"/>
      <c r="F74" s="57"/>
      <c r="I74" s="57"/>
      <c r="J74" s="57"/>
    </row>
    <row r="75" spans="4:10" ht="12.75">
      <c r="D75" s="57"/>
      <c r="E75" s="57"/>
      <c r="F75" s="57"/>
      <c r="I75" s="57"/>
      <c r="J75" s="57"/>
    </row>
    <row r="76" spans="4:10" ht="12.75">
      <c r="D76" s="57"/>
      <c r="E76" s="57"/>
      <c r="F76" s="57"/>
      <c r="I76" s="57"/>
      <c r="J76" s="57"/>
    </row>
    <row r="77" spans="4:10" ht="12.75">
      <c r="D77" s="57"/>
      <c r="E77" s="57"/>
      <c r="F77" s="57"/>
      <c r="I77" s="57"/>
      <c r="J77" s="57"/>
    </row>
    <row r="78" spans="4:10" ht="12.75">
      <c r="D78" s="57"/>
      <c r="E78" s="57"/>
      <c r="F78" s="57"/>
      <c r="I78" s="57"/>
      <c r="J78" s="57"/>
    </row>
    <row r="79" spans="4:10" ht="12.75">
      <c r="D79" s="57"/>
      <c r="E79" s="57"/>
      <c r="F79" s="57"/>
      <c r="I79" s="57"/>
      <c r="J79" s="57"/>
    </row>
    <row r="80" spans="4:10" ht="12.75">
      <c r="D80" s="57"/>
      <c r="E80" s="57"/>
      <c r="F80" s="57"/>
      <c r="I80" s="57"/>
      <c r="J80" s="57"/>
    </row>
    <row r="81" spans="4:10" ht="12.75">
      <c r="D81" s="57"/>
      <c r="E81" s="57"/>
      <c r="F81" s="57"/>
      <c r="I81" s="57"/>
      <c r="J81" s="57"/>
    </row>
    <row r="82" spans="4:10" ht="12.75">
      <c r="D82" s="57"/>
      <c r="E82" s="57"/>
      <c r="F82" s="57"/>
      <c r="I82" s="57"/>
      <c r="J82" s="57"/>
    </row>
    <row r="83" spans="4:10" ht="12.75">
      <c r="D83" s="57"/>
      <c r="E83" s="57"/>
      <c r="F83" s="57"/>
      <c r="I83" s="57"/>
      <c r="J83" s="57"/>
    </row>
    <row r="84" spans="4:10" ht="12.75">
      <c r="D84" s="57"/>
      <c r="E84" s="57"/>
      <c r="F84" s="57"/>
      <c r="I84" s="57"/>
      <c r="J84" s="57"/>
    </row>
    <row r="85" spans="4:10" ht="12.75">
      <c r="D85" s="57"/>
      <c r="E85" s="57"/>
      <c r="F85" s="57"/>
      <c r="I85" s="57"/>
      <c r="J85" s="57"/>
    </row>
    <row r="86" spans="4:10" ht="12.75">
      <c r="D86" s="57"/>
      <c r="E86" s="57"/>
      <c r="F86" s="57"/>
      <c r="I86" s="57"/>
      <c r="J86" s="57"/>
    </row>
    <row r="87" spans="4:10" ht="12.75">
      <c r="D87" s="57"/>
      <c r="E87" s="57"/>
      <c r="F87" s="57"/>
      <c r="I87" s="57"/>
      <c r="J87" s="57"/>
    </row>
    <row r="88" spans="4:10" ht="12.75">
      <c r="D88" s="57"/>
      <c r="E88" s="57"/>
      <c r="F88" s="57"/>
      <c r="I88" s="57"/>
      <c r="J88" s="57"/>
    </row>
    <row r="89" spans="4:10" ht="12.75">
      <c r="D89" s="57"/>
      <c r="E89" s="57"/>
      <c r="F89" s="57"/>
      <c r="I89" s="57"/>
      <c r="J89" s="57"/>
    </row>
    <row r="90" spans="4:10" ht="12.75">
      <c r="D90" s="57"/>
      <c r="E90" s="57"/>
      <c r="F90" s="57"/>
      <c r="I90" s="57"/>
      <c r="J90" s="57"/>
    </row>
    <row r="91" spans="4:10" ht="12.75">
      <c r="D91" s="57"/>
      <c r="E91" s="57"/>
      <c r="F91" s="57"/>
      <c r="I91" s="57"/>
      <c r="J91" s="57"/>
    </row>
    <row r="92" spans="4:10" ht="12.75">
      <c r="D92" s="57"/>
      <c r="E92" s="57"/>
      <c r="F92" s="57"/>
      <c r="I92" s="57"/>
      <c r="J92" s="57"/>
    </row>
    <row r="93" spans="4:10" ht="12.75">
      <c r="D93" s="57"/>
      <c r="E93" s="57"/>
      <c r="F93" s="57"/>
      <c r="I93" s="57"/>
      <c r="J93" s="57"/>
    </row>
    <row r="94" spans="4:10" ht="12.75">
      <c r="D94" s="57"/>
      <c r="E94" s="57"/>
      <c r="F94" s="57"/>
      <c r="I94" s="57"/>
      <c r="J94" s="57"/>
    </row>
    <row r="95" spans="4:10" ht="12.75">
      <c r="D95" s="57"/>
      <c r="E95" s="57"/>
      <c r="F95" s="57"/>
      <c r="I95" s="57"/>
      <c r="J95" s="57"/>
    </row>
    <row r="96" spans="4:10" ht="12.75">
      <c r="D96" s="57"/>
      <c r="E96" s="57"/>
      <c r="F96" s="57"/>
      <c r="I96" s="57"/>
      <c r="J96" s="57"/>
    </row>
    <row r="97" spans="4:10" ht="12.75">
      <c r="D97" s="57"/>
      <c r="E97" s="57"/>
      <c r="F97" s="57"/>
      <c r="I97" s="57"/>
      <c r="J97" s="57"/>
    </row>
    <row r="98" spans="4:10" ht="12.75">
      <c r="D98" s="57"/>
      <c r="E98" s="57"/>
      <c r="F98" s="57"/>
      <c r="I98" s="57"/>
      <c r="J98" s="57"/>
    </row>
    <row r="99" spans="4:10" ht="12.75">
      <c r="D99" s="57"/>
      <c r="E99" s="57"/>
      <c r="F99" s="57"/>
      <c r="I99" s="57"/>
      <c r="J99" s="57"/>
    </row>
    <row r="100" spans="4:10" ht="12.75">
      <c r="D100" s="57"/>
      <c r="E100" s="57"/>
      <c r="F100" s="57"/>
      <c r="I100" s="57"/>
      <c r="J100" s="57"/>
    </row>
    <row r="101" spans="4:10" ht="12.75">
      <c r="D101" s="57"/>
      <c r="E101" s="57"/>
      <c r="F101" s="57"/>
      <c r="I101" s="57"/>
      <c r="J101" s="57"/>
    </row>
    <row r="102" spans="4:10" ht="12.75">
      <c r="D102" s="57"/>
      <c r="E102" s="57"/>
      <c r="F102" s="57"/>
      <c r="I102" s="57"/>
      <c r="J102" s="57"/>
    </row>
    <row r="103" spans="4:10" ht="12.75">
      <c r="D103" s="57"/>
      <c r="E103" s="57"/>
      <c r="F103" s="57"/>
      <c r="I103" s="57"/>
      <c r="J103" s="57"/>
    </row>
    <row r="104" spans="4:10" ht="12.75">
      <c r="D104" s="57"/>
      <c r="E104" s="57"/>
      <c r="F104" s="57"/>
      <c r="I104" s="57"/>
      <c r="J104" s="57"/>
    </row>
    <row r="105" spans="4:10" ht="12.75">
      <c r="D105" s="57"/>
      <c r="E105" s="57"/>
      <c r="F105" s="57"/>
      <c r="I105" s="57"/>
      <c r="J105" s="57"/>
    </row>
    <row r="106" spans="4:10" ht="12.75">
      <c r="D106" s="57"/>
      <c r="E106" s="57"/>
      <c r="F106" s="57"/>
      <c r="I106" s="57"/>
      <c r="J106" s="57"/>
    </row>
    <row r="107" spans="4:10" ht="12.75">
      <c r="D107" s="57"/>
      <c r="E107" s="57"/>
      <c r="F107" s="57"/>
      <c r="I107" s="57"/>
      <c r="J107" s="57"/>
    </row>
    <row r="108" spans="4:10" ht="12.75">
      <c r="D108" s="57"/>
      <c r="E108" s="57"/>
      <c r="F108" s="57"/>
      <c r="I108" s="57"/>
      <c r="J108" s="57"/>
    </row>
    <row r="109" spans="4:10" ht="12.75">
      <c r="D109" s="57"/>
      <c r="E109" s="57"/>
      <c r="F109" s="57"/>
      <c r="I109" s="57"/>
      <c r="J109" s="57"/>
    </row>
    <row r="110" spans="4:10" ht="12.75">
      <c r="D110" s="57"/>
      <c r="E110" s="57"/>
      <c r="F110" s="57"/>
      <c r="I110" s="57"/>
      <c r="J110" s="57"/>
    </row>
    <row r="111" spans="4:10" ht="12.75">
      <c r="D111" s="57"/>
      <c r="E111" s="57"/>
      <c r="F111" s="57"/>
      <c r="I111" s="57"/>
      <c r="J111" s="57"/>
    </row>
    <row r="112" spans="4:10" ht="12.75">
      <c r="D112" s="57"/>
      <c r="E112" s="57"/>
      <c r="F112" s="57"/>
      <c r="I112" s="57"/>
      <c r="J112" s="57"/>
    </row>
    <row r="113" spans="4:10" ht="12.75">
      <c r="D113" s="57"/>
      <c r="E113" s="57"/>
      <c r="F113" s="57"/>
      <c r="I113" s="57"/>
      <c r="J113" s="57"/>
    </row>
    <row r="114" spans="4:10" ht="12.75">
      <c r="D114" s="57"/>
      <c r="E114" s="57"/>
      <c r="F114" s="57"/>
      <c r="I114" s="57"/>
      <c r="J114" s="57"/>
    </row>
    <row r="115" spans="4:10" ht="12.75">
      <c r="D115" s="57"/>
      <c r="E115" s="57"/>
      <c r="F115" s="57"/>
      <c r="I115" s="57"/>
      <c r="J115" s="57"/>
    </row>
    <row r="116" spans="4:10" ht="12.75">
      <c r="D116" s="57"/>
      <c r="E116" s="57"/>
      <c r="F116" s="57"/>
      <c r="I116" s="57"/>
      <c r="J116" s="57"/>
    </row>
    <row r="117" spans="4:10" ht="12.75">
      <c r="D117" s="57"/>
      <c r="E117" s="57"/>
      <c r="F117" s="57"/>
      <c r="I117" s="57"/>
      <c r="J117" s="57"/>
    </row>
    <row r="118" spans="4:10" ht="12.75">
      <c r="D118" s="57"/>
      <c r="E118" s="57"/>
      <c r="F118" s="57"/>
      <c r="I118" s="57"/>
      <c r="J118" s="57"/>
    </row>
    <row r="119" spans="4:10" ht="12.75">
      <c r="D119" s="57"/>
      <c r="E119" s="57"/>
      <c r="F119" s="57"/>
      <c r="I119" s="57"/>
      <c r="J119" s="57"/>
    </row>
    <row r="120" spans="4:10" ht="12.75">
      <c r="D120" s="57"/>
      <c r="E120" s="57"/>
      <c r="F120" s="57"/>
      <c r="I120" s="57"/>
      <c r="J120" s="57"/>
    </row>
    <row r="121" spans="4:10" ht="12.75">
      <c r="D121" s="57"/>
      <c r="E121" s="57"/>
      <c r="F121" s="57"/>
      <c r="I121" s="57"/>
      <c r="J121" s="57"/>
    </row>
    <row r="122" spans="4:10" ht="12.75">
      <c r="D122" s="57"/>
      <c r="E122" s="57"/>
      <c r="F122" s="57"/>
      <c r="I122" s="57"/>
      <c r="J122" s="57"/>
    </row>
    <row r="123" spans="4:10" ht="12.75">
      <c r="D123" s="57"/>
      <c r="E123" s="57"/>
      <c r="F123" s="57"/>
      <c r="I123" s="57"/>
      <c r="J123" s="57"/>
    </row>
    <row r="124" spans="4:10" ht="12.75">
      <c r="D124" s="57"/>
      <c r="E124" s="57"/>
      <c r="F124" s="57"/>
      <c r="I124" s="57"/>
      <c r="J124" s="57"/>
    </row>
    <row r="125" spans="4:10" ht="12.75">
      <c r="D125" s="57"/>
      <c r="E125" s="57"/>
      <c r="F125" s="57"/>
      <c r="I125" s="57"/>
      <c r="J125" s="57"/>
    </row>
    <row r="126" spans="4:10" ht="12.75">
      <c r="D126" s="57"/>
      <c r="E126" s="57"/>
      <c r="F126" s="57"/>
      <c r="I126" s="57"/>
      <c r="J126" s="57"/>
    </row>
    <row r="127" spans="4:10" ht="12.75">
      <c r="D127" s="57"/>
      <c r="E127" s="57"/>
      <c r="F127" s="57"/>
      <c r="I127" s="57"/>
      <c r="J127" s="57"/>
    </row>
    <row r="128" spans="4:10" ht="12.75">
      <c r="D128" s="57"/>
      <c r="E128" s="57"/>
      <c r="F128" s="57"/>
      <c r="I128" s="57"/>
      <c r="J128" s="57"/>
    </row>
    <row r="129" spans="4:10" ht="12.75">
      <c r="D129" s="57"/>
      <c r="E129" s="57"/>
      <c r="F129" s="57"/>
      <c r="I129" s="57"/>
      <c r="J129" s="57"/>
    </row>
    <row r="130" spans="4:10" ht="12.75">
      <c r="D130" s="57"/>
      <c r="E130" s="57"/>
      <c r="F130" s="57"/>
      <c r="I130" s="57"/>
      <c r="J130" s="57"/>
    </row>
    <row r="131" spans="4:10" ht="12.75">
      <c r="D131" s="57"/>
      <c r="E131" s="57"/>
      <c r="F131" s="57"/>
      <c r="I131" s="57"/>
      <c r="J131" s="57"/>
    </row>
    <row r="132" spans="4:10" ht="12.75">
      <c r="D132" s="57"/>
      <c r="E132" s="57"/>
      <c r="F132" s="57"/>
      <c r="I132" s="57"/>
      <c r="J132" s="57"/>
    </row>
    <row r="133" spans="4:10" ht="12.75">
      <c r="D133" s="57"/>
      <c r="E133" s="57"/>
      <c r="F133" s="57"/>
      <c r="I133" s="57"/>
      <c r="J133" s="57"/>
    </row>
    <row r="134" spans="4:10" ht="12.75">
      <c r="D134" s="57"/>
      <c r="E134" s="57"/>
      <c r="F134" s="57"/>
      <c r="I134" s="57"/>
      <c r="J134" s="57"/>
    </row>
    <row r="135" spans="4:10" ht="12.75">
      <c r="D135" s="57"/>
      <c r="E135" s="57"/>
      <c r="F135" s="57"/>
      <c r="I135" s="57"/>
      <c r="J135" s="57"/>
    </row>
    <row r="136" spans="4:10" ht="12.75">
      <c r="D136" s="57"/>
      <c r="E136" s="57"/>
      <c r="F136" s="57"/>
      <c r="I136" s="57"/>
      <c r="J136" s="57"/>
    </row>
    <row r="137" spans="4:10" ht="12.75">
      <c r="D137" s="57"/>
      <c r="E137" s="57"/>
      <c r="F137" s="57"/>
      <c r="I137" s="57"/>
      <c r="J137" s="57"/>
    </row>
    <row r="138" spans="4:10" ht="12.75">
      <c r="D138" s="57"/>
      <c r="E138" s="57"/>
      <c r="F138" s="57"/>
      <c r="I138" s="57"/>
      <c r="J138" s="57"/>
    </row>
    <row r="139" spans="4:10" ht="12.75">
      <c r="D139" s="57"/>
      <c r="E139" s="57"/>
      <c r="F139" s="57"/>
      <c r="I139" s="57"/>
      <c r="J139" s="57"/>
    </row>
    <row r="140" spans="4:10" ht="12.75">
      <c r="D140" s="57"/>
      <c r="E140" s="57"/>
      <c r="F140" s="57"/>
      <c r="I140" s="57"/>
      <c r="J140" s="57"/>
    </row>
    <row r="141" spans="4:10" ht="12.75">
      <c r="D141" s="57"/>
      <c r="E141" s="57"/>
      <c r="F141" s="57"/>
      <c r="I141" s="57"/>
      <c r="J141" s="57"/>
    </row>
    <row r="142" spans="4:10" ht="12.75">
      <c r="D142" s="57"/>
      <c r="E142" s="57"/>
      <c r="F142" s="57"/>
      <c r="I142" s="57"/>
      <c r="J142" s="57"/>
    </row>
    <row r="143" spans="4:10" ht="12.75">
      <c r="D143" s="57"/>
      <c r="E143" s="57"/>
      <c r="F143" s="57"/>
      <c r="I143" s="57"/>
      <c r="J143" s="57"/>
    </row>
    <row r="144" spans="4:10" ht="12.75">
      <c r="D144" s="57"/>
      <c r="E144" s="57"/>
      <c r="F144" s="57"/>
      <c r="I144" s="57"/>
      <c r="J144" s="57"/>
    </row>
    <row r="145" spans="4:10" ht="12.75">
      <c r="D145" s="57"/>
      <c r="E145" s="57"/>
      <c r="F145" s="57"/>
      <c r="I145" s="57"/>
      <c r="J145" s="57"/>
    </row>
    <row r="146" spans="4:10" ht="12.75">
      <c r="D146" s="57"/>
      <c r="E146" s="57"/>
      <c r="F146" s="57"/>
      <c r="I146" s="57"/>
      <c r="J146" s="57"/>
    </row>
    <row r="147" spans="4:10" ht="12.75">
      <c r="D147" s="57"/>
      <c r="E147" s="57"/>
      <c r="F147" s="57"/>
      <c r="I147" s="57"/>
      <c r="J147" s="57"/>
    </row>
    <row r="148" spans="4:10" ht="12.75">
      <c r="D148" s="57"/>
      <c r="E148" s="57"/>
      <c r="F148" s="57"/>
      <c r="I148" s="57"/>
      <c r="J148" s="57"/>
    </row>
    <row r="149" spans="4:10" ht="12.75">
      <c r="D149" s="57"/>
      <c r="E149" s="57"/>
      <c r="F149" s="57"/>
      <c r="I149" s="57"/>
      <c r="J149" s="57"/>
    </row>
    <row r="150" spans="4:10" ht="12.75">
      <c r="D150" s="57"/>
      <c r="E150" s="57"/>
      <c r="F150" s="57"/>
      <c r="I150" s="57"/>
      <c r="J150" s="57"/>
    </row>
    <row r="151" spans="4:10" ht="12.75">
      <c r="D151" s="57"/>
      <c r="E151" s="57"/>
      <c r="F151" s="57"/>
      <c r="I151" s="57"/>
      <c r="J151" s="57"/>
    </row>
    <row r="152" spans="4:10" ht="12.75">
      <c r="D152" s="57"/>
      <c r="E152" s="57"/>
      <c r="F152" s="57"/>
      <c r="I152" s="57"/>
      <c r="J152" s="57"/>
    </row>
    <row r="153" spans="4:10" ht="12.75">
      <c r="D153" s="57"/>
      <c r="E153" s="57"/>
      <c r="F153" s="57"/>
      <c r="I153" s="57"/>
      <c r="J153" s="57"/>
    </row>
    <row r="154" spans="4:10" ht="12.75">
      <c r="D154" s="57"/>
      <c r="E154" s="57"/>
      <c r="F154" s="57"/>
      <c r="I154" s="57"/>
      <c r="J154" s="57"/>
    </row>
    <row r="155" spans="4:10" ht="12.75">
      <c r="D155" s="57"/>
      <c r="E155" s="57"/>
      <c r="F155" s="57"/>
      <c r="I155" s="57"/>
      <c r="J155" s="57"/>
    </row>
    <row r="156" spans="4:10" ht="12.75">
      <c r="D156" s="57"/>
      <c r="E156" s="57"/>
      <c r="F156" s="57"/>
      <c r="I156" s="57"/>
      <c r="J156" s="57"/>
    </row>
    <row r="157" spans="4:10" ht="12.75">
      <c r="D157" s="57"/>
      <c r="E157" s="57"/>
      <c r="F157" s="57"/>
      <c r="I157" s="57"/>
      <c r="J157" s="57"/>
    </row>
    <row r="158" spans="4:10" ht="12.75">
      <c r="D158" s="57"/>
      <c r="E158" s="57"/>
      <c r="F158" s="57"/>
      <c r="I158" s="57"/>
      <c r="J158" s="57"/>
    </row>
    <row r="159" spans="4:10" ht="12.75">
      <c r="D159" s="57"/>
      <c r="E159" s="57"/>
      <c r="F159" s="57"/>
      <c r="I159" s="57"/>
      <c r="J159" s="57"/>
    </row>
    <row r="160" spans="4:10" ht="12.75">
      <c r="D160" s="57"/>
      <c r="E160" s="57"/>
      <c r="F160" s="57"/>
      <c r="I160" s="57"/>
      <c r="J160" s="57"/>
    </row>
    <row r="161" spans="4:10" ht="12.75">
      <c r="D161" s="57"/>
      <c r="E161" s="57"/>
      <c r="F161" s="57"/>
      <c r="I161" s="57"/>
      <c r="J161" s="57"/>
    </row>
    <row r="162" spans="4:10" ht="12.75">
      <c r="D162" s="57"/>
      <c r="E162" s="57"/>
      <c r="F162" s="57"/>
      <c r="I162" s="57"/>
      <c r="J162" s="57"/>
    </row>
    <row r="163" spans="4:10" ht="12.75">
      <c r="D163" s="57"/>
      <c r="E163" s="57"/>
      <c r="F163" s="57"/>
      <c r="I163" s="57"/>
      <c r="J163" s="57"/>
    </row>
    <row r="164" spans="4:10" ht="12.75">
      <c r="D164" s="57"/>
      <c r="E164" s="57"/>
      <c r="F164" s="57"/>
      <c r="I164" s="57"/>
      <c r="J164" s="57"/>
    </row>
    <row r="165" spans="4:10" ht="12.75">
      <c r="D165" s="57"/>
      <c r="E165" s="57"/>
      <c r="F165" s="57"/>
      <c r="I165" s="57"/>
      <c r="J165" s="57"/>
    </row>
    <row r="166" spans="4:10" ht="12.75">
      <c r="D166" s="57"/>
      <c r="E166" s="57"/>
      <c r="F166" s="57"/>
      <c r="I166" s="57"/>
      <c r="J166" s="57"/>
    </row>
    <row r="167" spans="4:10" ht="12.75">
      <c r="D167" s="57"/>
      <c r="E167" s="57"/>
      <c r="F167" s="57"/>
      <c r="I167" s="57"/>
      <c r="J167" s="57"/>
    </row>
    <row r="168" spans="4:10" ht="12.75">
      <c r="D168" s="57"/>
      <c r="E168" s="57"/>
      <c r="F168" s="57"/>
      <c r="I168" s="57"/>
      <c r="J168" s="57"/>
    </row>
    <row r="169" spans="4:10" ht="12.75">
      <c r="D169" s="57"/>
      <c r="E169" s="57"/>
      <c r="F169" s="57"/>
      <c r="I169" s="57"/>
      <c r="J169" s="57"/>
    </row>
    <row r="170" spans="4:10" ht="12.75">
      <c r="D170" s="57"/>
      <c r="E170" s="57"/>
      <c r="F170" s="57"/>
      <c r="I170" s="57"/>
      <c r="J170" s="57"/>
    </row>
    <row r="171" spans="4:10" ht="12.75">
      <c r="D171" s="57"/>
      <c r="E171" s="57"/>
      <c r="F171" s="57"/>
      <c r="I171" s="57"/>
      <c r="J171" s="57"/>
    </row>
    <row r="172" spans="4:10" ht="12.75">
      <c r="D172" s="57"/>
      <c r="E172" s="57"/>
      <c r="F172" s="57"/>
      <c r="I172" s="57"/>
      <c r="J172" s="57"/>
    </row>
    <row r="173" spans="4:10" ht="12.75">
      <c r="D173" s="57"/>
      <c r="E173" s="57"/>
      <c r="F173" s="57"/>
      <c r="I173" s="57"/>
      <c r="J173" s="57"/>
    </row>
    <row r="174" spans="4:10" ht="12.75">
      <c r="D174" s="57"/>
      <c r="E174" s="57"/>
      <c r="F174" s="57"/>
      <c r="I174" s="57"/>
      <c r="J174" s="57"/>
    </row>
    <row r="175" spans="4:10" ht="12.75">
      <c r="D175" s="57"/>
      <c r="E175" s="57"/>
      <c r="F175" s="57"/>
      <c r="I175" s="57"/>
      <c r="J175" s="57"/>
    </row>
    <row r="176" spans="4:10" ht="12.75">
      <c r="D176" s="57"/>
      <c r="E176" s="57"/>
      <c r="F176" s="57"/>
      <c r="I176" s="57"/>
      <c r="J176" s="57"/>
    </row>
    <row r="177" spans="4:10" ht="12.75">
      <c r="D177" s="57"/>
      <c r="E177" s="57"/>
      <c r="F177" s="57"/>
      <c r="I177" s="57"/>
      <c r="J177" s="57"/>
    </row>
    <row r="178" spans="4:10" ht="12.75">
      <c r="D178" s="57"/>
      <c r="E178" s="57"/>
      <c r="F178" s="57"/>
      <c r="I178" s="57"/>
      <c r="J178" s="57"/>
    </row>
    <row r="179" spans="4:10" ht="12.75">
      <c r="D179" s="57"/>
      <c r="E179" s="57"/>
      <c r="F179" s="57"/>
      <c r="I179" s="57"/>
      <c r="J179" s="57"/>
    </row>
    <row r="180" spans="4:10" ht="12.75">
      <c r="D180" s="57"/>
      <c r="E180" s="57"/>
      <c r="F180" s="57"/>
      <c r="I180" s="57"/>
      <c r="J180" s="57"/>
    </row>
    <row r="181" spans="4:10" ht="12.75">
      <c r="D181" s="57"/>
      <c r="E181" s="57"/>
      <c r="F181" s="57"/>
      <c r="I181" s="57"/>
      <c r="J181" s="57"/>
    </row>
    <row r="182" spans="4:10" ht="12.75">
      <c r="D182" s="57"/>
      <c r="E182" s="57"/>
      <c r="F182" s="57"/>
      <c r="I182" s="57"/>
      <c r="J182" s="57"/>
    </row>
    <row r="183" spans="4:10" ht="12.75">
      <c r="D183" s="57"/>
      <c r="E183" s="57"/>
      <c r="F183" s="57"/>
      <c r="I183" s="57"/>
      <c r="J183" s="57"/>
    </row>
    <row r="184" spans="4:10" ht="12.75">
      <c r="D184" s="57"/>
      <c r="E184" s="57"/>
      <c r="F184" s="57"/>
      <c r="I184" s="57"/>
      <c r="J184" s="57"/>
    </row>
    <row r="185" spans="4:10" ht="12.75">
      <c r="D185" s="57"/>
      <c r="E185" s="57"/>
      <c r="F185" s="57"/>
      <c r="I185" s="57"/>
      <c r="J185" s="57"/>
    </row>
    <row r="186" spans="4:10" ht="12.75">
      <c r="D186" s="57"/>
      <c r="E186" s="57"/>
      <c r="F186" s="57"/>
      <c r="I186" s="57"/>
      <c r="J186" s="57"/>
    </row>
    <row r="187" spans="4:10" ht="12.75">
      <c r="D187" s="57"/>
      <c r="E187" s="57"/>
      <c r="F187" s="57"/>
      <c r="I187" s="57"/>
      <c r="J187" s="57"/>
    </row>
    <row r="188" spans="4:10" ht="12.75">
      <c r="D188" s="57"/>
      <c r="E188" s="57"/>
      <c r="F188" s="57"/>
      <c r="I188" s="57"/>
      <c r="J188" s="57"/>
    </row>
    <row r="189" spans="4:10" ht="12.75">
      <c r="D189" s="57"/>
      <c r="E189" s="57"/>
      <c r="F189" s="57"/>
      <c r="I189" s="57"/>
      <c r="J189" s="57"/>
    </row>
    <row r="190" spans="4:10" ht="12.75">
      <c r="D190" s="57"/>
      <c r="E190" s="57"/>
      <c r="F190" s="57"/>
      <c r="I190" s="57"/>
      <c r="J190" s="57"/>
    </row>
    <row r="191" spans="4:10" ht="12.75">
      <c r="D191" s="57"/>
      <c r="E191" s="57"/>
      <c r="F191" s="57"/>
      <c r="I191" s="57"/>
      <c r="J191" s="57"/>
    </row>
    <row r="192" spans="4:10" ht="12.75">
      <c r="D192" s="57"/>
      <c r="E192" s="57"/>
      <c r="F192" s="57"/>
      <c r="I192" s="57"/>
      <c r="J192" s="57"/>
    </row>
    <row r="193" spans="4:10" ht="12.75">
      <c r="D193" s="57"/>
      <c r="E193" s="57"/>
      <c r="F193" s="57"/>
      <c r="I193" s="57"/>
      <c r="J193" s="57"/>
    </row>
    <row r="194" spans="4:10" ht="12.75">
      <c r="D194" s="57"/>
      <c r="E194" s="57"/>
      <c r="F194" s="57"/>
      <c r="I194" s="57"/>
      <c r="J194" s="57"/>
    </row>
    <row r="195" spans="4:10" ht="12.75">
      <c r="D195" s="57"/>
      <c r="E195" s="57"/>
      <c r="F195" s="57"/>
      <c r="I195" s="57"/>
      <c r="J195" s="57"/>
    </row>
    <row r="196" spans="4:10" ht="12.75">
      <c r="D196" s="57"/>
      <c r="E196" s="57"/>
      <c r="F196" s="57"/>
      <c r="I196" s="57"/>
      <c r="J196" s="57"/>
    </row>
    <row r="197" spans="4:10" ht="12.75">
      <c r="D197" s="57"/>
      <c r="E197" s="57"/>
      <c r="F197" s="57"/>
      <c r="I197" s="57"/>
      <c r="J197" s="57"/>
    </row>
    <row r="198" spans="4:10" ht="12.75">
      <c r="D198" s="57"/>
      <c r="E198" s="57"/>
      <c r="F198" s="57"/>
      <c r="I198" s="57"/>
      <c r="J198" s="57"/>
    </row>
    <row r="199" spans="4:10" ht="12.75">
      <c r="D199" s="57"/>
      <c r="E199" s="57"/>
      <c r="F199" s="57"/>
      <c r="I199" s="57"/>
      <c r="J199" s="57"/>
    </row>
    <row r="200" spans="4:10" ht="12.75">
      <c r="D200" s="57"/>
      <c r="E200" s="57"/>
      <c r="F200" s="57"/>
      <c r="I200" s="57"/>
      <c r="J200" s="57"/>
    </row>
    <row r="201" spans="4:10" ht="12.75">
      <c r="D201" s="57"/>
      <c r="E201" s="57"/>
      <c r="F201" s="57"/>
      <c r="I201" s="57"/>
      <c r="J201" s="57"/>
    </row>
    <row r="202" spans="4:10" ht="12.75">
      <c r="D202" s="57"/>
      <c r="E202" s="57"/>
      <c r="F202" s="57"/>
      <c r="I202" s="57"/>
      <c r="J202" s="57"/>
    </row>
    <row r="203" spans="4:10" ht="12.75">
      <c r="D203" s="57"/>
      <c r="E203" s="57"/>
      <c r="F203" s="57"/>
      <c r="I203" s="57"/>
      <c r="J203" s="57"/>
    </row>
    <row r="204" spans="4:10" ht="12.75">
      <c r="D204" s="57"/>
      <c r="E204" s="57"/>
      <c r="F204" s="57"/>
      <c r="I204" s="57"/>
      <c r="J204" s="57"/>
    </row>
    <row r="205" spans="4:10" ht="12.75">
      <c r="D205" s="57"/>
      <c r="E205" s="57"/>
      <c r="F205" s="57"/>
      <c r="I205" s="57"/>
      <c r="J205" s="57"/>
    </row>
    <row r="206" spans="4:10" ht="12.75">
      <c r="D206" s="57"/>
      <c r="E206" s="57"/>
      <c r="F206" s="57"/>
      <c r="I206" s="57"/>
      <c r="J206" s="57"/>
    </row>
    <row r="207" spans="4:10" ht="12.75">
      <c r="D207" s="57"/>
      <c r="E207" s="57"/>
      <c r="F207" s="57"/>
      <c r="I207" s="57"/>
      <c r="J207" s="57"/>
    </row>
    <row r="208" spans="4:10" ht="12.75">
      <c r="D208" s="57"/>
      <c r="E208" s="57"/>
      <c r="F208" s="57"/>
      <c r="I208" s="57"/>
      <c r="J208" s="57"/>
    </row>
    <row r="209" spans="4:10" ht="12.75">
      <c r="D209" s="57"/>
      <c r="E209" s="57"/>
      <c r="F209" s="57"/>
      <c r="I209" s="57"/>
      <c r="J209" s="57"/>
    </row>
    <row r="210" spans="4:10" ht="12.75">
      <c r="D210" s="57"/>
      <c r="E210" s="57"/>
      <c r="F210" s="57"/>
      <c r="I210" s="57"/>
      <c r="J210" s="57"/>
    </row>
    <row r="211" spans="4:10" ht="12.75">
      <c r="D211" s="57"/>
      <c r="E211" s="57"/>
      <c r="F211" s="57"/>
      <c r="I211" s="57"/>
      <c r="J211" s="57"/>
    </row>
    <row r="212" spans="4:10" ht="12.75">
      <c r="D212" s="57"/>
      <c r="E212" s="57"/>
      <c r="F212" s="57"/>
      <c r="I212" s="57"/>
      <c r="J212" s="57"/>
    </row>
    <row r="213" spans="4:10" ht="12.75">
      <c r="D213" s="57"/>
      <c r="E213" s="57"/>
      <c r="F213" s="57"/>
      <c r="I213" s="57"/>
      <c r="J213" s="57"/>
    </row>
    <row r="214" spans="4:10" ht="12.75">
      <c r="D214" s="57"/>
      <c r="E214" s="57"/>
      <c r="F214" s="57"/>
      <c r="I214" s="57"/>
      <c r="J214" s="57"/>
    </row>
    <row r="215" spans="4:10" ht="12.75">
      <c r="D215" s="57"/>
      <c r="E215" s="57"/>
      <c r="F215" s="57"/>
      <c r="I215" s="57"/>
      <c r="J215" s="57"/>
    </row>
    <row r="216" spans="4:10" ht="12.75">
      <c r="D216" s="57"/>
      <c r="E216" s="57"/>
      <c r="F216" s="57"/>
      <c r="I216" s="57"/>
      <c r="J216" s="57"/>
    </row>
    <row r="217" spans="4:10" ht="12.75">
      <c r="D217" s="57"/>
      <c r="E217" s="57"/>
      <c r="F217" s="57"/>
      <c r="I217" s="57"/>
      <c r="J217" s="57"/>
    </row>
    <row r="218" spans="4:10" ht="12.75">
      <c r="D218" s="57"/>
      <c r="E218" s="57"/>
      <c r="F218" s="57"/>
      <c r="I218" s="57"/>
      <c r="J218" s="57"/>
    </row>
    <row r="219" spans="4:10" ht="12.75">
      <c r="D219" s="57"/>
      <c r="E219" s="57"/>
      <c r="F219" s="57"/>
      <c r="I219" s="57"/>
      <c r="J219" s="57"/>
    </row>
    <row r="220" spans="4:10" ht="12.75">
      <c r="D220" s="57"/>
      <c r="E220" s="57"/>
      <c r="F220" s="57"/>
      <c r="I220" s="57"/>
      <c r="J220" s="57"/>
    </row>
    <row r="221" spans="4:10" ht="12.75">
      <c r="D221" s="57"/>
      <c r="E221" s="57"/>
      <c r="F221" s="57"/>
      <c r="I221" s="57"/>
      <c r="J221" s="57"/>
    </row>
    <row r="222" spans="4:10" ht="12.75">
      <c r="D222" s="57"/>
      <c r="E222" s="57"/>
      <c r="F222" s="57"/>
      <c r="I222" s="57"/>
      <c r="J222" s="57"/>
    </row>
    <row r="223" spans="4:10" ht="12.75">
      <c r="D223" s="57"/>
      <c r="E223" s="57"/>
      <c r="F223" s="57"/>
      <c r="I223" s="57"/>
      <c r="J223" s="57"/>
    </row>
    <row r="224" spans="4:10" ht="12.75">
      <c r="D224" s="57"/>
      <c r="E224" s="57"/>
      <c r="F224" s="57"/>
      <c r="I224" s="57"/>
      <c r="J224" s="57"/>
    </row>
    <row r="225" spans="4:10" ht="12.75">
      <c r="D225" s="57"/>
      <c r="E225" s="57"/>
      <c r="F225" s="57"/>
      <c r="I225" s="57"/>
      <c r="J225" s="57"/>
    </row>
    <row r="226" spans="4:10" ht="12.75">
      <c r="D226" s="57"/>
      <c r="E226" s="57"/>
      <c r="F226" s="57"/>
      <c r="I226" s="57"/>
      <c r="J226" s="57"/>
    </row>
    <row r="227" spans="4:10" ht="12.75">
      <c r="D227" s="57"/>
      <c r="E227" s="57"/>
      <c r="F227" s="57"/>
      <c r="I227" s="57"/>
      <c r="J227" s="57"/>
    </row>
    <row r="228" spans="4:10" ht="12.75">
      <c r="D228" s="57"/>
      <c r="E228" s="57"/>
      <c r="F228" s="57"/>
      <c r="I228" s="57"/>
      <c r="J228" s="57"/>
    </row>
    <row r="229" spans="4:10" ht="12.75">
      <c r="D229" s="57"/>
      <c r="E229" s="57"/>
      <c r="F229" s="57"/>
      <c r="I229" s="57"/>
      <c r="J229" s="57"/>
    </row>
    <row r="230" spans="4:10" ht="12.75">
      <c r="D230" s="57"/>
      <c r="E230" s="57"/>
      <c r="F230" s="57"/>
      <c r="I230" s="57"/>
      <c r="J230" s="57"/>
    </row>
    <row r="231" spans="4:10" ht="12.75">
      <c r="D231" s="57"/>
      <c r="E231" s="57"/>
      <c r="F231" s="57"/>
      <c r="I231" s="57"/>
      <c r="J231" s="57"/>
    </row>
    <row r="232" spans="4:10" ht="12.75">
      <c r="D232" s="57"/>
      <c r="E232" s="57"/>
      <c r="F232" s="57"/>
      <c r="I232" s="57"/>
      <c r="J232" s="57"/>
    </row>
    <row r="233" spans="4:10" ht="12.75">
      <c r="D233" s="57"/>
      <c r="E233" s="57"/>
      <c r="F233" s="57"/>
      <c r="I233" s="57"/>
      <c r="J233" s="57"/>
    </row>
    <row r="234" spans="4:10" ht="12.75">
      <c r="D234" s="57"/>
      <c r="E234" s="57"/>
      <c r="F234" s="57"/>
      <c r="I234" s="57"/>
      <c r="J234" s="57"/>
    </row>
    <row r="235" spans="4:10" ht="12.75">
      <c r="D235" s="57"/>
      <c r="E235" s="57"/>
      <c r="F235" s="57"/>
      <c r="I235" s="57"/>
      <c r="J235" s="57"/>
    </row>
    <row r="236" spans="4:10" ht="12.75">
      <c r="D236" s="57"/>
      <c r="E236" s="57"/>
      <c r="F236" s="57"/>
      <c r="I236" s="57"/>
      <c r="J236" s="57"/>
    </row>
    <row r="237" spans="4:10" ht="12.75">
      <c r="D237" s="57"/>
      <c r="E237" s="57"/>
      <c r="F237" s="57"/>
      <c r="I237" s="57"/>
      <c r="J237" s="57"/>
    </row>
    <row r="238" spans="4:10" ht="12.75">
      <c r="D238" s="57"/>
      <c r="E238" s="57"/>
      <c r="F238" s="57"/>
      <c r="I238" s="57"/>
      <c r="J238" s="57"/>
    </row>
    <row r="239" spans="4:10" ht="12.75">
      <c r="D239" s="57"/>
      <c r="E239" s="57"/>
      <c r="F239" s="57"/>
      <c r="I239" s="57"/>
      <c r="J239" s="57"/>
    </row>
    <row r="240" spans="4:10" ht="12.75">
      <c r="D240" s="57"/>
      <c r="E240" s="57"/>
      <c r="F240" s="57"/>
      <c r="I240" s="57"/>
      <c r="J240" s="57"/>
    </row>
    <row r="241" spans="4:10" ht="12.75">
      <c r="D241" s="57"/>
      <c r="E241" s="57"/>
      <c r="F241" s="57"/>
      <c r="I241" s="57"/>
      <c r="J241" s="57"/>
    </row>
    <row r="242" spans="4:10" ht="12.75">
      <c r="D242" s="57"/>
      <c r="E242" s="57"/>
      <c r="F242" s="57"/>
      <c r="I242" s="57"/>
      <c r="J242" s="57"/>
    </row>
    <row r="243" spans="4:10" ht="12.75">
      <c r="D243" s="57"/>
      <c r="E243" s="57"/>
      <c r="F243" s="57"/>
      <c r="I243" s="57"/>
      <c r="J243" s="57"/>
    </row>
    <row r="244" spans="4:10" ht="12.75">
      <c r="D244" s="57"/>
      <c r="E244" s="57"/>
      <c r="F244" s="57"/>
      <c r="I244" s="57"/>
      <c r="J244" s="57"/>
    </row>
    <row r="245" spans="4:10" ht="12.75">
      <c r="D245" s="57"/>
      <c r="E245" s="57"/>
      <c r="F245" s="57"/>
      <c r="I245" s="57"/>
      <c r="J245" s="57"/>
    </row>
    <row r="246" spans="4:10" ht="12.75">
      <c r="D246" s="57"/>
      <c r="E246" s="57"/>
      <c r="F246" s="57"/>
      <c r="I246" s="57"/>
      <c r="J246" s="57"/>
    </row>
    <row r="247" spans="4:10" ht="12.75">
      <c r="D247" s="57"/>
      <c r="E247" s="57"/>
      <c r="F247" s="57"/>
      <c r="I247" s="57"/>
      <c r="J247" s="57"/>
    </row>
    <row r="248" spans="4:10" ht="12.75">
      <c r="D248" s="57"/>
      <c r="E248" s="57"/>
      <c r="F248" s="57"/>
      <c r="I248" s="57"/>
      <c r="J248" s="57"/>
    </row>
    <row r="249" spans="4:10" ht="12.75">
      <c r="D249" s="57"/>
      <c r="E249" s="57"/>
      <c r="F249" s="57"/>
      <c r="I249" s="57"/>
      <c r="J249" s="57"/>
    </row>
    <row r="250" spans="4:10" ht="12.75">
      <c r="D250" s="57"/>
      <c r="E250" s="57"/>
      <c r="F250" s="57"/>
      <c r="I250" s="57"/>
      <c r="J250" s="57"/>
    </row>
    <row r="251" spans="4:10" ht="12.75">
      <c r="D251" s="57"/>
      <c r="E251" s="57"/>
      <c r="F251" s="57"/>
      <c r="I251" s="57"/>
      <c r="J251" s="57"/>
    </row>
    <row r="252" spans="4:10" ht="12.75">
      <c r="D252" s="57"/>
      <c r="E252" s="57"/>
      <c r="F252" s="57"/>
      <c r="I252" s="57"/>
      <c r="J252" s="57"/>
    </row>
    <row r="253" spans="4:10" ht="12.75">
      <c r="D253" s="57"/>
      <c r="E253" s="57"/>
      <c r="F253" s="57"/>
      <c r="I253" s="57"/>
      <c r="J253" s="57"/>
    </row>
    <row r="254" spans="4:10" ht="12.75">
      <c r="D254" s="57"/>
      <c r="E254" s="57"/>
      <c r="F254" s="57"/>
      <c r="I254" s="57"/>
      <c r="J254" s="57"/>
    </row>
    <row r="255" spans="4:10" ht="12.75">
      <c r="D255" s="57"/>
      <c r="E255" s="57"/>
      <c r="F255" s="57"/>
      <c r="I255" s="57"/>
      <c r="J255" s="57"/>
    </row>
    <row r="256" spans="4:10" ht="12.75">
      <c r="D256" s="57"/>
      <c r="E256" s="57"/>
      <c r="F256" s="57"/>
      <c r="I256" s="57"/>
      <c r="J256" s="57"/>
    </row>
    <row r="257" spans="4:10" ht="12.75">
      <c r="D257" s="57"/>
      <c r="E257" s="57"/>
      <c r="F257" s="57"/>
      <c r="I257" s="57"/>
      <c r="J257" s="57"/>
    </row>
    <row r="258" spans="4:10" ht="12.75">
      <c r="D258" s="57"/>
      <c r="E258" s="57"/>
      <c r="F258" s="57"/>
      <c r="I258" s="57"/>
      <c r="J258" s="57"/>
    </row>
    <row r="259" spans="4:10" ht="12.75">
      <c r="D259" s="57"/>
      <c r="E259" s="57"/>
      <c r="F259" s="57"/>
      <c r="I259" s="57"/>
      <c r="J259" s="57"/>
    </row>
    <row r="260" spans="4:10" ht="12.75">
      <c r="D260" s="57"/>
      <c r="E260" s="57"/>
      <c r="F260" s="57"/>
      <c r="I260" s="57"/>
      <c r="J260" s="57"/>
    </row>
    <row r="261" spans="4:10" ht="12.75">
      <c r="D261" s="57"/>
      <c r="E261" s="57"/>
      <c r="F261" s="57"/>
      <c r="I261" s="57"/>
      <c r="J261" s="57"/>
    </row>
    <row r="262" spans="4:10" ht="12.75">
      <c r="D262" s="57"/>
      <c r="E262" s="57"/>
      <c r="F262" s="57"/>
      <c r="I262" s="57"/>
      <c r="J262" s="57"/>
    </row>
    <row r="263" spans="4:10" ht="12.75">
      <c r="D263" s="57"/>
      <c r="E263" s="57"/>
      <c r="F263" s="57"/>
      <c r="I263" s="57"/>
      <c r="J263" s="57"/>
    </row>
    <row r="264" spans="4:10" ht="12.75">
      <c r="D264" s="57"/>
      <c r="E264" s="57"/>
      <c r="F264" s="57"/>
      <c r="I264" s="57"/>
      <c r="J264" s="57"/>
    </row>
    <row r="265" spans="4:10" ht="12.75">
      <c r="D265" s="57"/>
      <c r="E265" s="57"/>
      <c r="F265" s="57"/>
      <c r="I265" s="57"/>
      <c r="J265" s="57"/>
    </row>
    <row r="266" spans="4:10" ht="12.75">
      <c r="D266" s="57"/>
      <c r="E266" s="57"/>
      <c r="F266" s="57"/>
      <c r="I266" s="57"/>
      <c r="J266" s="57"/>
    </row>
    <row r="267" spans="4:10" ht="12.75">
      <c r="D267" s="57"/>
      <c r="E267" s="57"/>
      <c r="F267" s="57"/>
      <c r="I267" s="57"/>
      <c r="J267" s="57"/>
    </row>
    <row r="268" spans="4:10" ht="12.75">
      <c r="D268" s="57"/>
      <c r="E268" s="57"/>
      <c r="F268" s="57"/>
      <c r="I268" s="57"/>
      <c r="J268" s="57"/>
    </row>
    <row r="269" spans="4:10" ht="12.75">
      <c r="D269" s="57"/>
      <c r="E269" s="57"/>
      <c r="F269" s="57"/>
      <c r="I269" s="57"/>
      <c r="J269" s="57"/>
    </row>
    <row r="270" spans="4:10" ht="12.75">
      <c r="D270" s="57"/>
      <c r="E270" s="57"/>
      <c r="F270" s="57"/>
      <c r="I270" s="57"/>
      <c r="J270" s="57"/>
    </row>
    <row r="271" spans="4:10" ht="12.75">
      <c r="D271" s="57"/>
      <c r="E271" s="57"/>
      <c r="F271" s="57"/>
      <c r="I271" s="57"/>
      <c r="J271" s="57"/>
    </row>
    <row r="272" spans="4:10" ht="12.75">
      <c r="D272" s="57"/>
      <c r="E272" s="57"/>
      <c r="F272" s="57"/>
      <c r="I272" s="57"/>
      <c r="J272" s="57"/>
    </row>
    <row r="273" spans="4:10" ht="12.75">
      <c r="D273" s="57"/>
      <c r="E273" s="57"/>
      <c r="F273" s="57"/>
      <c r="I273" s="57"/>
      <c r="J273" s="57"/>
    </row>
    <row r="274" spans="4:10" ht="12.75">
      <c r="D274" s="57"/>
      <c r="E274" s="57"/>
      <c r="F274" s="57"/>
      <c r="I274" s="57"/>
      <c r="J274" s="57"/>
    </row>
    <row r="275" spans="4:10" ht="12.75">
      <c r="D275" s="57"/>
      <c r="E275" s="57"/>
      <c r="F275" s="57"/>
      <c r="I275" s="57"/>
      <c r="J275" s="57"/>
    </row>
    <row r="276" spans="4:10" ht="12.75">
      <c r="D276" s="57"/>
      <c r="E276" s="57"/>
      <c r="F276" s="57"/>
      <c r="I276" s="57"/>
      <c r="J276" s="57"/>
    </row>
    <row r="277" spans="4:10" ht="12.75">
      <c r="D277" s="57"/>
      <c r="E277" s="57"/>
      <c r="F277" s="57"/>
      <c r="I277" s="57"/>
      <c r="J277" s="57"/>
    </row>
    <row r="278" spans="4:10" ht="12.75">
      <c r="D278" s="57"/>
      <c r="E278" s="57"/>
      <c r="F278" s="57"/>
      <c r="I278" s="57"/>
      <c r="J278" s="57"/>
    </row>
    <row r="279" spans="4:10" ht="12.75">
      <c r="D279" s="57"/>
      <c r="E279" s="57"/>
      <c r="F279" s="57"/>
      <c r="I279" s="57"/>
      <c r="J279" s="57"/>
    </row>
    <row r="280" spans="4:10" ht="12.75">
      <c r="D280" s="57"/>
      <c r="E280" s="57"/>
      <c r="F280" s="57"/>
      <c r="I280" s="57"/>
      <c r="J280" s="57"/>
    </row>
    <row r="281" spans="4:10" ht="12.75">
      <c r="D281" s="57"/>
      <c r="E281" s="57"/>
      <c r="F281" s="57"/>
      <c r="I281" s="57"/>
      <c r="J281" s="57"/>
    </row>
    <row r="282" spans="4:10" ht="12.75">
      <c r="D282" s="57"/>
      <c r="E282" s="57"/>
      <c r="F282" s="57"/>
      <c r="I282" s="57"/>
      <c r="J282" s="57"/>
    </row>
    <row r="283" spans="4:10" ht="12.75">
      <c r="D283" s="57"/>
      <c r="E283" s="57"/>
      <c r="F283" s="57"/>
      <c r="I283" s="57"/>
      <c r="J283" s="57"/>
    </row>
    <row r="284" spans="4:10" ht="12.75">
      <c r="D284" s="57"/>
      <c r="E284" s="57"/>
      <c r="F284" s="57"/>
      <c r="I284" s="57"/>
      <c r="J284" s="57"/>
    </row>
    <row r="285" spans="4:10" ht="12.75">
      <c r="D285" s="57"/>
      <c r="E285" s="57"/>
      <c r="F285" s="57"/>
      <c r="I285" s="57"/>
      <c r="J285" s="57"/>
    </row>
    <row r="286" spans="4:10" ht="12.75">
      <c r="D286" s="57"/>
      <c r="E286" s="57"/>
      <c r="F286" s="57"/>
      <c r="I286" s="57"/>
      <c r="J286" s="57"/>
    </row>
    <row r="287" spans="4:10" ht="12.75">
      <c r="D287" s="57"/>
      <c r="E287" s="57"/>
      <c r="F287" s="57"/>
      <c r="I287" s="57"/>
      <c r="J287" s="57"/>
    </row>
    <row r="288" spans="4:10" ht="12.75">
      <c r="D288" s="57"/>
      <c r="E288" s="57"/>
      <c r="F288" s="57"/>
      <c r="I288" s="57"/>
      <c r="J288" s="57"/>
    </row>
    <row r="289" spans="4:10" ht="12.75">
      <c r="D289" s="57"/>
      <c r="E289" s="57"/>
      <c r="F289" s="57"/>
      <c r="I289" s="57"/>
      <c r="J289" s="57"/>
    </row>
    <row r="290" spans="4:10" ht="12.75">
      <c r="D290" s="57"/>
      <c r="E290" s="57"/>
      <c r="F290" s="57"/>
      <c r="I290" s="57"/>
      <c r="J290" s="57"/>
    </row>
    <row r="291" spans="4:10" ht="12.75">
      <c r="D291" s="57"/>
      <c r="E291" s="57"/>
      <c r="F291" s="57"/>
      <c r="I291" s="57"/>
      <c r="J291" s="57"/>
    </row>
    <row r="292" spans="4:10" ht="12.75">
      <c r="D292" s="57"/>
      <c r="E292" s="57"/>
      <c r="F292" s="57"/>
      <c r="I292" s="57"/>
      <c r="J292" s="57"/>
    </row>
    <row r="293" spans="4:10" ht="12.75">
      <c r="D293" s="57"/>
      <c r="E293" s="57"/>
      <c r="F293" s="57"/>
      <c r="I293" s="57"/>
      <c r="J293" s="57"/>
    </row>
    <row r="294" spans="4:10" ht="12.75">
      <c r="D294" s="57"/>
      <c r="E294" s="57"/>
      <c r="F294" s="57"/>
      <c r="I294" s="57"/>
      <c r="J294" s="57"/>
    </row>
    <row r="295" spans="4:10" ht="12.75">
      <c r="D295" s="57"/>
      <c r="E295" s="57"/>
      <c r="F295" s="57"/>
      <c r="I295" s="57"/>
      <c r="J295" s="57"/>
    </row>
    <row r="296" spans="4:10" ht="12.75">
      <c r="D296" s="57"/>
      <c r="E296" s="57"/>
      <c r="F296" s="57"/>
      <c r="I296" s="57"/>
      <c r="J296" s="57"/>
    </row>
    <row r="297" spans="4:10" ht="12.75">
      <c r="D297" s="57"/>
      <c r="E297" s="57"/>
      <c r="F297" s="57"/>
      <c r="I297" s="57"/>
      <c r="J297" s="57"/>
    </row>
    <row r="298" spans="4:10" ht="12.75">
      <c r="D298" s="57"/>
      <c r="E298" s="57"/>
      <c r="F298" s="57"/>
      <c r="I298" s="57"/>
      <c r="J298" s="57"/>
    </row>
    <row r="299" spans="4:10" ht="12.75">
      <c r="D299" s="57"/>
      <c r="E299" s="57"/>
      <c r="F299" s="57"/>
      <c r="I299" s="57"/>
      <c r="J299" s="57"/>
    </row>
    <row r="300" spans="4:10" ht="12.75">
      <c r="D300" s="57"/>
      <c r="E300" s="57"/>
      <c r="F300" s="57"/>
      <c r="I300" s="57"/>
      <c r="J300" s="57"/>
    </row>
    <row r="301" spans="4:10" ht="12.75">
      <c r="D301" s="57"/>
      <c r="E301" s="57"/>
      <c r="F301" s="57"/>
      <c r="I301" s="57"/>
      <c r="J301" s="57"/>
    </row>
    <row r="302" spans="4:10" ht="12.75">
      <c r="D302" s="57"/>
      <c r="E302" s="57"/>
      <c r="F302" s="57"/>
      <c r="I302" s="57"/>
      <c r="J302" s="57"/>
    </row>
    <row r="303" spans="4:10" ht="12.75">
      <c r="D303" s="57"/>
      <c r="E303" s="57"/>
      <c r="F303" s="57"/>
      <c r="I303" s="57"/>
      <c r="J303" s="57"/>
    </row>
    <row r="304" spans="4:10" ht="12.75">
      <c r="D304" s="57"/>
      <c r="E304" s="57"/>
      <c r="F304" s="57"/>
      <c r="I304" s="57"/>
      <c r="J304" s="57"/>
    </row>
    <row r="305" spans="4:10" ht="12.75">
      <c r="D305" s="57"/>
      <c r="E305" s="57"/>
      <c r="F305" s="57"/>
      <c r="I305" s="57"/>
      <c r="J305" s="57"/>
    </row>
    <row r="306" spans="4:10" ht="12.75">
      <c r="D306" s="57"/>
      <c r="E306" s="57"/>
      <c r="F306" s="57"/>
      <c r="I306" s="57"/>
      <c r="J306" s="57"/>
    </row>
    <row r="307" spans="4:10" ht="12.75">
      <c r="D307" s="57"/>
      <c r="E307" s="57"/>
      <c r="F307" s="57"/>
      <c r="I307" s="57"/>
      <c r="J307" s="57"/>
    </row>
    <row r="308" spans="4:10" ht="12.75">
      <c r="D308" s="57"/>
      <c r="E308" s="57"/>
      <c r="F308" s="57"/>
      <c r="I308" s="57"/>
      <c r="J308" s="57"/>
    </row>
    <row r="309" spans="4:10" ht="12.75">
      <c r="D309" s="57"/>
      <c r="E309" s="57"/>
      <c r="F309" s="57"/>
      <c r="I309" s="57"/>
      <c r="J309" s="57"/>
    </row>
    <row r="310" spans="4:10" ht="12.75">
      <c r="D310" s="57"/>
      <c r="E310" s="57"/>
      <c r="F310" s="57"/>
      <c r="I310" s="57"/>
      <c r="J310" s="57"/>
    </row>
    <row r="311" spans="4:10" ht="12.75">
      <c r="D311" s="57"/>
      <c r="E311" s="57"/>
      <c r="F311" s="57"/>
      <c r="I311" s="57"/>
      <c r="J311" s="57"/>
    </row>
    <row r="312" spans="4:10" ht="12.75">
      <c r="D312" s="57"/>
      <c r="E312" s="57"/>
      <c r="F312" s="57"/>
      <c r="I312" s="57"/>
      <c r="J312" s="57"/>
    </row>
    <row r="313" spans="4:10" ht="12.75">
      <c r="D313" s="57"/>
      <c r="E313" s="57"/>
      <c r="F313" s="57"/>
      <c r="I313" s="57"/>
      <c r="J313" s="57"/>
    </row>
    <row r="314" spans="4:10" ht="12.75">
      <c r="D314" s="57"/>
      <c r="E314" s="57"/>
      <c r="F314" s="57"/>
      <c r="I314" s="57"/>
      <c r="J314" s="57"/>
    </row>
    <row r="315" spans="4:10" ht="12.75">
      <c r="D315" s="57"/>
      <c r="E315" s="57"/>
      <c r="F315" s="57"/>
      <c r="I315" s="57"/>
      <c r="J315" s="57"/>
    </row>
    <row r="316" spans="4:10" ht="12.75">
      <c r="D316" s="57"/>
      <c r="E316" s="57"/>
      <c r="F316" s="57"/>
      <c r="I316" s="57"/>
      <c r="J316" s="57"/>
    </row>
    <row r="317" spans="4:10" ht="12.75">
      <c r="D317" s="57"/>
      <c r="E317" s="57"/>
      <c r="F317" s="57"/>
      <c r="I317" s="57"/>
      <c r="J317" s="57"/>
    </row>
    <row r="318" spans="4:10" ht="12.75">
      <c r="D318" s="57"/>
      <c r="E318" s="57"/>
      <c r="F318" s="57"/>
      <c r="I318" s="57"/>
      <c r="J318" s="57"/>
    </row>
    <row r="319" spans="4:10" ht="12.75">
      <c r="D319" s="57"/>
      <c r="E319" s="57"/>
      <c r="F319" s="57"/>
      <c r="I319" s="57"/>
      <c r="J319" s="57"/>
    </row>
    <row r="320" spans="4:10" ht="12.75">
      <c r="D320" s="57"/>
      <c r="E320" s="57"/>
      <c r="F320" s="57"/>
      <c r="I320" s="57"/>
      <c r="J320" s="57"/>
    </row>
    <row r="321" spans="4:10" ht="12.75">
      <c r="D321" s="57"/>
      <c r="E321" s="57"/>
      <c r="F321" s="57"/>
      <c r="I321" s="57"/>
      <c r="J321" s="57"/>
    </row>
    <row r="322" spans="4:10" ht="12.75">
      <c r="D322" s="57"/>
      <c r="E322" s="57"/>
      <c r="F322" s="57"/>
      <c r="I322" s="57"/>
      <c r="J322" s="57"/>
    </row>
    <row r="323" spans="4:10" ht="12.75">
      <c r="D323" s="57"/>
      <c r="E323" s="57"/>
      <c r="F323" s="57"/>
      <c r="I323" s="57"/>
      <c r="J323" s="57"/>
    </row>
    <row r="324" spans="4:10" ht="12.75">
      <c r="D324" s="57"/>
      <c r="E324" s="57"/>
      <c r="F324" s="57"/>
      <c r="I324" s="57"/>
      <c r="J324" s="57"/>
    </row>
    <row r="325" spans="4:10" ht="12.75">
      <c r="D325" s="57"/>
      <c r="E325" s="57"/>
      <c r="F325" s="57"/>
      <c r="I325" s="57"/>
      <c r="J325" s="57"/>
    </row>
    <row r="326" spans="4:10" ht="12.75">
      <c r="D326" s="57"/>
      <c r="E326" s="57"/>
      <c r="F326" s="57"/>
      <c r="I326" s="57"/>
      <c r="J326" s="57"/>
    </row>
    <row r="327" spans="4:10" ht="12.75">
      <c r="D327" s="57"/>
      <c r="E327" s="57"/>
      <c r="F327" s="57"/>
      <c r="I327" s="57"/>
      <c r="J327" s="57"/>
    </row>
    <row r="328" spans="4:10" ht="12.75">
      <c r="D328" s="57"/>
      <c r="E328" s="57"/>
      <c r="F328" s="57"/>
      <c r="I328" s="57"/>
      <c r="J328" s="57"/>
    </row>
    <row r="329" spans="4:10" ht="12.75">
      <c r="D329" s="57"/>
      <c r="E329" s="57"/>
      <c r="F329" s="57"/>
      <c r="I329" s="57"/>
      <c r="J329" s="57"/>
    </row>
    <row r="330" spans="4:10" ht="12.75">
      <c r="D330" s="57"/>
      <c r="E330" s="57"/>
      <c r="F330" s="57"/>
      <c r="I330" s="57"/>
      <c r="J330" s="57"/>
    </row>
    <row r="331" spans="4:10" ht="12.75">
      <c r="D331" s="57"/>
      <c r="E331" s="57"/>
      <c r="F331" s="57"/>
      <c r="I331" s="57"/>
      <c r="J331" s="57"/>
    </row>
    <row r="332" spans="4:10" ht="12.75">
      <c r="D332" s="57"/>
      <c r="E332" s="57"/>
      <c r="F332" s="57"/>
      <c r="I332" s="57"/>
      <c r="J332" s="57"/>
    </row>
    <row r="333" spans="4:10" ht="12.75">
      <c r="D333" s="57"/>
      <c r="E333" s="57"/>
      <c r="F333" s="57"/>
      <c r="I333" s="57"/>
      <c r="J333" s="57"/>
    </row>
    <row r="334" spans="4:10" ht="12.75">
      <c r="D334" s="57"/>
      <c r="E334" s="57"/>
      <c r="F334" s="57"/>
      <c r="I334" s="57"/>
      <c r="J334" s="57"/>
    </row>
    <row r="335" spans="4:10" ht="12.75">
      <c r="D335" s="57"/>
      <c r="E335" s="57"/>
      <c r="F335" s="57"/>
      <c r="I335" s="57"/>
      <c r="J335" s="57"/>
    </row>
    <row r="336" spans="4:10" ht="12.75">
      <c r="D336" s="57"/>
      <c r="E336" s="57"/>
      <c r="F336" s="57"/>
      <c r="I336" s="57"/>
      <c r="J336" s="57"/>
    </row>
    <row r="337" spans="4:10" ht="12.75">
      <c r="D337" s="57"/>
      <c r="E337" s="57"/>
      <c r="F337" s="57"/>
      <c r="I337" s="57"/>
      <c r="J337" s="57"/>
    </row>
    <row r="338" spans="4:10" ht="12.75">
      <c r="D338" s="57"/>
      <c r="E338" s="57"/>
      <c r="F338" s="57"/>
      <c r="I338" s="57"/>
      <c r="J338" s="57"/>
    </row>
    <row r="339" spans="4:10" ht="12.75">
      <c r="D339" s="57"/>
      <c r="E339" s="57"/>
      <c r="F339" s="57"/>
      <c r="I339" s="57"/>
      <c r="J339" s="57"/>
    </row>
    <row r="340" spans="4:10" ht="12.75">
      <c r="D340" s="57"/>
      <c r="E340" s="57"/>
      <c r="F340" s="57"/>
      <c r="I340" s="57"/>
      <c r="J340" s="57"/>
    </row>
    <row r="341" spans="4:10" ht="12.75">
      <c r="D341" s="57"/>
      <c r="E341" s="57"/>
      <c r="F341" s="57"/>
      <c r="I341" s="57"/>
      <c r="J341" s="57"/>
    </row>
    <row r="342" spans="4:10" ht="12.75">
      <c r="D342" s="57"/>
      <c r="E342" s="57"/>
      <c r="F342" s="57"/>
      <c r="I342" s="57"/>
      <c r="J342" s="57"/>
    </row>
    <row r="343" spans="4:10" ht="12.75">
      <c r="D343" s="57"/>
      <c r="E343" s="57"/>
      <c r="F343" s="57"/>
      <c r="I343" s="57"/>
      <c r="J343" s="57"/>
    </row>
    <row r="344" spans="4:10" ht="12.75">
      <c r="D344" s="57"/>
      <c r="E344" s="57"/>
      <c r="F344" s="57"/>
      <c r="I344" s="57"/>
      <c r="J344" s="57"/>
    </row>
    <row r="345" spans="4:10" ht="12.75">
      <c r="D345" s="57"/>
      <c r="E345" s="57"/>
      <c r="F345" s="57"/>
      <c r="I345" s="57"/>
      <c r="J345" s="57"/>
    </row>
    <row r="346" spans="4:10" ht="12.75">
      <c r="D346" s="57"/>
      <c r="E346" s="57"/>
      <c r="F346" s="57"/>
      <c r="I346" s="57"/>
      <c r="J346" s="57"/>
    </row>
    <row r="347" spans="4:10" ht="12.75">
      <c r="D347" s="57"/>
      <c r="E347" s="57"/>
      <c r="F347" s="57"/>
      <c r="I347" s="57"/>
      <c r="J347" s="57"/>
    </row>
    <row r="348" spans="4:10" ht="12.75">
      <c r="D348" s="57"/>
      <c r="E348" s="57"/>
      <c r="F348" s="57"/>
      <c r="I348" s="57"/>
      <c r="J348" s="57"/>
    </row>
    <row r="349" spans="4:10" ht="12.75">
      <c r="D349" s="57"/>
      <c r="E349" s="57"/>
      <c r="F349" s="57"/>
      <c r="I349" s="57"/>
      <c r="J349" s="57"/>
    </row>
    <row r="350" spans="4:10" ht="12.75">
      <c r="D350" s="57"/>
      <c r="E350" s="57"/>
      <c r="F350" s="57"/>
      <c r="I350" s="57"/>
      <c r="J350" s="57"/>
    </row>
    <row r="351" spans="4:10" ht="12.75">
      <c r="D351" s="57"/>
      <c r="E351" s="57"/>
      <c r="F351" s="57"/>
      <c r="I351" s="57"/>
      <c r="J351" s="57"/>
    </row>
    <row r="352" spans="4:10" ht="12.75">
      <c r="D352" s="57"/>
      <c r="E352" s="57"/>
      <c r="F352" s="57"/>
      <c r="I352" s="57"/>
      <c r="J352" s="57"/>
    </row>
    <row r="353" spans="4:10" ht="12.75">
      <c r="D353" s="57"/>
      <c r="E353" s="57"/>
      <c r="F353" s="57"/>
      <c r="I353" s="57"/>
      <c r="J353" s="57"/>
    </row>
    <row r="354" spans="4:10" ht="12.75">
      <c r="D354" s="57"/>
      <c r="E354" s="57"/>
      <c r="F354" s="57"/>
      <c r="I354" s="57"/>
      <c r="J354" s="57"/>
    </row>
    <row r="355" spans="4:10" ht="12.75">
      <c r="D355" s="57"/>
      <c r="E355" s="57"/>
      <c r="F355" s="57"/>
      <c r="I355" s="57"/>
      <c r="J355" s="57"/>
    </row>
    <row r="356" spans="4:10" ht="12.75">
      <c r="D356" s="57"/>
      <c r="E356" s="57"/>
      <c r="F356" s="57"/>
      <c r="I356" s="57"/>
      <c r="J356" s="57"/>
    </row>
    <row r="357" spans="4:10" ht="12.75">
      <c r="D357" s="57"/>
      <c r="E357" s="57"/>
      <c r="F357" s="57"/>
      <c r="I357" s="57"/>
      <c r="J357" s="57"/>
    </row>
    <row r="358" spans="4:10" ht="12.75">
      <c r="D358" s="57"/>
      <c r="E358" s="57"/>
      <c r="F358" s="57"/>
      <c r="I358" s="57"/>
      <c r="J358" s="57"/>
    </row>
    <row r="359" spans="4:10" ht="12.75">
      <c r="D359" s="57"/>
      <c r="E359" s="57"/>
      <c r="F359" s="57"/>
      <c r="I359" s="57"/>
      <c r="J359" s="57"/>
    </row>
    <row r="360" spans="4:10" ht="12.75">
      <c r="D360" s="57"/>
      <c r="E360" s="57"/>
      <c r="F360" s="57"/>
      <c r="I360" s="57"/>
      <c r="J360" s="57"/>
    </row>
    <row r="361" spans="4:10" ht="12.75">
      <c r="D361" s="57"/>
      <c r="E361" s="57"/>
      <c r="F361" s="57"/>
      <c r="I361" s="57"/>
      <c r="J361" s="57"/>
    </row>
    <row r="362" spans="4:10" ht="12.75">
      <c r="D362" s="57"/>
      <c r="E362" s="57"/>
      <c r="F362" s="57"/>
      <c r="I362" s="57"/>
      <c r="J362" s="57"/>
    </row>
    <row r="363" spans="4:10" ht="12.75">
      <c r="D363" s="57"/>
      <c r="E363" s="57"/>
      <c r="F363" s="57"/>
      <c r="I363" s="57"/>
      <c r="J363" s="57"/>
    </row>
    <row r="364" spans="4:10" ht="12.75">
      <c r="D364" s="57"/>
      <c r="E364" s="57"/>
      <c r="F364" s="57"/>
      <c r="I364" s="57"/>
      <c r="J364" s="57"/>
    </row>
    <row r="365" spans="4:10" ht="12.75">
      <c r="D365" s="57"/>
      <c r="E365" s="57"/>
      <c r="F365" s="57"/>
      <c r="I365" s="57"/>
      <c r="J365" s="57"/>
    </row>
  </sheetData>
  <sheetProtection password="F954" sheet="1" objects="1" scenarios="1"/>
  <mergeCells count="13">
    <mergeCell ref="G3:G4"/>
    <mergeCell ref="H3:H4"/>
    <mergeCell ref="I3:I4"/>
    <mergeCell ref="B2:L2"/>
    <mergeCell ref="J3:J4"/>
    <mergeCell ref="K3:K4"/>
    <mergeCell ref="L3:L4"/>
    <mergeCell ref="I17:J17"/>
    <mergeCell ref="B3:B4"/>
    <mergeCell ref="C3:C4"/>
    <mergeCell ref="D3:D4"/>
    <mergeCell ref="E3:E4"/>
    <mergeCell ref="F3:F4"/>
  </mergeCells>
  <printOptions horizontalCentered="1"/>
  <pageMargins left="0.05" right="0.05" top="0.590551181102362" bottom="0.590551181102362" header="0.31496062992126" footer="0.31496062992126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28125" style="3" customWidth="1"/>
    <col min="2" max="2" width="23.28125" style="3" customWidth="1"/>
    <col min="3" max="3" width="7.421875" style="3" customWidth="1"/>
    <col min="4" max="4" width="12.7109375" style="3" customWidth="1"/>
    <col min="5" max="11" width="12.140625" style="3" customWidth="1"/>
    <col min="12" max="16384" width="9.140625" style="3" customWidth="1"/>
  </cols>
  <sheetData>
    <row r="1" spans="1:1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4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6.5">
      <c r="A3" s="1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30" customHeight="1">
      <c r="A4" s="37"/>
      <c r="B4" s="120" t="s">
        <v>1</v>
      </c>
      <c r="C4" s="108" t="s">
        <v>2</v>
      </c>
      <c r="D4" s="101" t="s">
        <v>3</v>
      </c>
      <c r="E4" s="101" t="s">
        <v>4</v>
      </c>
      <c r="F4" s="101" t="s">
        <v>5</v>
      </c>
      <c r="G4" s="110" t="s">
        <v>6</v>
      </c>
      <c r="H4" s="101" t="s">
        <v>7</v>
      </c>
      <c r="I4" s="110" t="s">
        <v>8</v>
      </c>
      <c r="J4" s="99" t="s">
        <v>9</v>
      </c>
      <c r="K4" s="118" t="s">
        <v>10</v>
      </c>
    </row>
    <row r="5" spans="1:11" ht="30" customHeight="1">
      <c r="A5" s="38"/>
      <c r="B5" s="121"/>
      <c r="C5" s="109"/>
      <c r="D5" s="122"/>
      <c r="E5" s="102"/>
      <c r="F5" s="102"/>
      <c r="G5" s="111"/>
      <c r="H5" s="102"/>
      <c r="I5" s="111"/>
      <c r="J5" s="100"/>
      <c r="K5" s="119"/>
    </row>
    <row r="6" spans="1:11" ht="16.5">
      <c r="A6" s="37"/>
      <c r="B6" s="29"/>
      <c r="C6" s="5"/>
      <c r="D6" s="5"/>
      <c r="E6" s="5"/>
      <c r="F6" s="5"/>
      <c r="G6" s="6"/>
      <c r="H6" s="5"/>
      <c r="I6" s="6"/>
      <c r="J6" s="39"/>
      <c r="K6" s="29"/>
    </row>
    <row r="7" spans="1:11" ht="16.5">
      <c r="A7" s="38"/>
      <c r="B7" s="40" t="s">
        <v>32</v>
      </c>
      <c r="C7" s="41"/>
      <c r="D7" s="12"/>
      <c r="E7" s="12"/>
      <c r="F7" s="12"/>
      <c r="G7" s="13"/>
      <c r="H7" s="12"/>
      <c r="I7" s="13"/>
      <c r="J7" s="42"/>
      <c r="K7" s="30"/>
    </row>
    <row r="8" spans="1:11" ht="12.75">
      <c r="A8" s="43" t="s">
        <v>33</v>
      </c>
      <c r="B8" s="44" t="s">
        <v>34</v>
      </c>
      <c r="C8" s="18" t="s">
        <v>35</v>
      </c>
      <c r="D8" s="52">
        <v>7823422390</v>
      </c>
      <c r="E8" s="52">
        <v>7662624261</v>
      </c>
      <c r="F8" s="52">
        <v>7026710835</v>
      </c>
      <c r="G8" s="27">
        <f>IF($D8=0,0,$F8/$D8)</f>
        <v>0.8981632953861257</v>
      </c>
      <c r="H8" s="20">
        <f>IF($E8=0,0,$F8/$E8)</f>
        <v>0.9170110128932498</v>
      </c>
      <c r="I8" s="53">
        <f>IF($F8&gt;$E8,$E8-$F8,0)</f>
        <v>0</v>
      </c>
      <c r="J8" s="67">
        <f>IF($F8&lt;=$E8,$E8-$F8,0)</f>
        <v>635913426</v>
      </c>
      <c r="K8" s="31">
        <f>IF($E8=0,0,($E8-$F8)/$E8)</f>
        <v>0.08298898710675016</v>
      </c>
    </row>
    <row r="9" spans="1:11" ht="16.5">
      <c r="A9" s="45"/>
      <c r="B9" s="46" t="s">
        <v>36</v>
      </c>
      <c r="C9" s="47"/>
      <c r="D9" s="58">
        <f>D8</f>
        <v>7823422390</v>
      </c>
      <c r="E9" s="58">
        <f>E8</f>
        <v>7662624261</v>
      </c>
      <c r="F9" s="58">
        <f>F8</f>
        <v>7026710835</v>
      </c>
      <c r="G9" s="28">
        <f>IF($D9=0,0,$F9/$D9)</f>
        <v>0.8981632953861257</v>
      </c>
      <c r="H9" s="26">
        <f>IF($E9=0,0,$F9/$E9)</f>
        <v>0.9170110128932498</v>
      </c>
      <c r="I9" s="70">
        <f>SUM(I8)</f>
        <v>0</v>
      </c>
      <c r="J9" s="78">
        <f>SUM(J8)</f>
        <v>635913426</v>
      </c>
      <c r="K9" s="32">
        <f>IF($E9=0,0,($E9-$F9)/$E9)</f>
        <v>0.08298898710675016</v>
      </c>
    </row>
    <row r="10" spans="1:11" ht="12.75">
      <c r="A10" s="43" t="s">
        <v>37</v>
      </c>
      <c r="B10" s="44" t="s">
        <v>38</v>
      </c>
      <c r="C10" s="18" t="s">
        <v>39</v>
      </c>
      <c r="D10" s="52">
        <v>167942371</v>
      </c>
      <c r="E10" s="52">
        <v>182943142</v>
      </c>
      <c r="F10" s="52">
        <v>85387335</v>
      </c>
      <c r="G10" s="27">
        <f aca="true" t="shared" si="0" ref="G10:G41">IF($D10=0,0,$F10/$D10)</f>
        <v>0.50843235385786</v>
      </c>
      <c r="H10" s="20">
        <f aca="true" t="shared" si="1" ref="H10:H41">IF($E10=0,0,$F10/$E10)</f>
        <v>0.4667424756485269</v>
      </c>
      <c r="I10" s="53">
        <f aca="true" t="shared" si="2" ref="I10:I19">IF($F10&gt;$E10,$E10-$F10,0)</f>
        <v>0</v>
      </c>
      <c r="J10" s="67">
        <f aca="true" t="shared" si="3" ref="J10:J19">IF($F10&lt;=$E10,$E10-$F10,0)</f>
        <v>97555807</v>
      </c>
      <c r="K10" s="31">
        <f aca="true" t="shared" si="4" ref="K10:K41">IF($E10=0,0,($E10-$F10)/$E10)</f>
        <v>0.5332575243514731</v>
      </c>
    </row>
    <row r="11" spans="1:11" ht="12.75">
      <c r="A11" s="43" t="s">
        <v>37</v>
      </c>
      <c r="B11" s="44" t="s">
        <v>40</v>
      </c>
      <c r="C11" s="18" t="s">
        <v>41</v>
      </c>
      <c r="D11" s="52">
        <v>137424417</v>
      </c>
      <c r="E11" s="52">
        <v>137424417</v>
      </c>
      <c r="F11" s="52">
        <v>116675762</v>
      </c>
      <c r="G11" s="27">
        <f t="shared" si="0"/>
        <v>0.8490176967605401</v>
      </c>
      <c r="H11" s="20">
        <f t="shared" si="1"/>
        <v>0.8490176967605401</v>
      </c>
      <c r="I11" s="53">
        <f t="shared" si="2"/>
        <v>0</v>
      </c>
      <c r="J11" s="67">
        <f t="shared" si="3"/>
        <v>20748655</v>
      </c>
      <c r="K11" s="31">
        <f t="shared" si="4"/>
        <v>0.15098230323946</v>
      </c>
    </row>
    <row r="12" spans="1:11" ht="12.75">
      <c r="A12" s="43" t="s">
        <v>37</v>
      </c>
      <c r="B12" s="44" t="s">
        <v>42</v>
      </c>
      <c r="C12" s="18" t="s">
        <v>43</v>
      </c>
      <c r="D12" s="52">
        <v>39662330</v>
      </c>
      <c r="E12" s="52">
        <v>39662330</v>
      </c>
      <c r="F12" s="52">
        <v>37131975</v>
      </c>
      <c r="G12" s="27">
        <f t="shared" si="0"/>
        <v>0.9362025629860878</v>
      </c>
      <c r="H12" s="20">
        <f t="shared" si="1"/>
        <v>0.9362025629860878</v>
      </c>
      <c r="I12" s="53">
        <f t="shared" si="2"/>
        <v>0</v>
      </c>
      <c r="J12" s="67">
        <f t="shared" si="3"/>
        <v>2530355</v>
      </c>
      <c r="K12" s="31">
        <f t="shared" si="4"/>
        <v>0.06379743701391219</v>
      </c>
    </row>
    <row r="13" spans="1:11" ht="12.75">
      <c r="A13" s="43" t="s">
        <v>37</v>
      </c>
      <c r="B13" s="44" t="s">
        <v>44</v>
      </c>
      <c r="C13" s="18" t="s">
        <v>45</v>
      </c>
      <c r="D13" s="52">
        <v>300663255</v>
      </c>
      <c r="E13" s="52">
        <v>300663255</v>
      </c>
      <c r="F13" s="52">
        <v>282413238</v>
      </c>
      <c r="G13" s="27">
        <f t="shared" si="0"/>
        <v>0.9393008068112613</v>
      </c>
      <c r="H13" s="20">
        <f t="shared" si="1"/>
        <v>0.9393008068112613</v>
      </c>
      <c r="I13" s="53">
        <f t="shared" si="2"/>
        <v>0</v>
      </c>
      <c r="J13" s="67">
        <f t="shared" si="3"/>
        <v>18250017</v>
      </c>
      <c r="K13" s="31">
        <f t="shared" si="4"/>
        <v>0.060699193188738676</v>
      </c>
    </row>
    <row r="14" spans="1:11" ht="12.75">
      <c r="A14" s="43" t="s">
        <v>37</v>
      </c>
      <c r="B14" s="44" t="s">
        <v>46</v>
      </c>
      <c r="C14" s="18" t="s">
        <v>47</v>
      </c>
      <c r="D14" s="52">
        <v>216579055</v>
      </c>
      <c r="E14" s="52">
        <v>216579055</v>
      </c>
      <c r="F14" s="52">
        <v>225303660</v>
      </c>
      <c r="G14" s="27">
        <f t="shared" si="0"/>
        <v>1.040283696869949</v>
      </c>
      <c r="H14" s="20">
        <f t="shared" si="1"/>
        <v>1.040283696869949</v>
      </c>
      <c r="I14" s="53">
        <f t="shared" si="2"/>
        <v>-8724605</v>
      </c>
      <c r="J14" s="67">
        <f t="shared" si="3"/>
        <v>0</v>
      </c>
      <c r="K14" s="31">
        <f t="shared" si="4"/>
        <v>-0.04028369686994894</v>
      </c>
    </row>
    <row r="15" spans="1:11" ht="12.75">
      <c r="A15" s="43" t="s">
        <v>37</v>
      </c>
      <c r="B15" s="44" t="s">
        <v>48</v>
      </c>
      <c r="C15" s="18" t="s">
        <v>49</v>
      </c>
      <c r="D15" s="52">
        <v>88590161</v>
      </c>
      <c r="E15" s="52">
        <v>88590161</v>
      </c>
      <c r="F15" s="52">
        <v>61775581</v>
      </c>
      <c r="G15" s="27">
        <f t="shared" si="0"/>
        <v>0.6973187575536746</v>
      </c>
      <c r="H15" s="20">
        <f t="shared" si="1"/>
        <v>0.6973187575536746</v>
      </c>
      <c r="I15" s="53">
        <f t="shared" si="2"/>
        <v>0</v>
      </c>
      <c r="J15" s="67">
        <f t="shared" si="3"/>
        <v>26814580</v>
      </c>
      <c r="K15" s="31">
        <f t="shared" si="4"/>
        <v>0.3026812424463254</v>
      </c>
    </row>
    <row r="16" spans="1:11" ht="12.75">
      <c r="A16" s="43" t="s">
        <v>37</v>
      </c>
      <c r="B16" s="44" t="s">
        <v>50</v>
      </c>
      <c r="C16" s="18" t="s">
        <v>51</v>
      </c>
      <c r="D16" s="52">
        <v>42943051</v>
      </c>
      <c r="E16" s="52">
        <v>42943051</v>
      </c>
      <c r="F16" s="52">
        <v>37920587</v>
      </c>
      <c r="G16" s="27">
        <f t="shared" si="0"/>
        <v>0.883043615135776</v>
      </c>
      <c r="H16" s="20">
        <f t="shared" si="1"/>
        <v>0.883043615135776</v>
      </c>
      <c r="I16" s="53">
        <f t="shared" si="2"/>
        <v>0</v>
      </c>
      <c r="J16" s="67">
        <f t="shared" si="3"/>
        <v>5022464</v>
      </c>
      <c r="K16" s="31">
        <f t="shared" si="4"/>
        <v>0.11695638486422402</v>
      </c>
    </row>
    <row r="17" spans="1:11" ht="12.75">
      <c r="A17" s="43" t="s">
        <v>37</v>
      </c>
      <c r="B17" s="44" t="s">
        <v>52</v>
      </c>
      <c r="C17" s="18" t="s">
        <v>53</v>
      </c>
      <c r="D17" s="52">
        <v>411472420</v>
      </c>
      <c r="E17" s="52">
        <v>411472420</v>
      </c>
      <c r="F17" s="52">
        <v>349693186</v>
      </c>
      <c r="G17" s="27">
        <f t="shared" si="0"/>
        <v>0.8498581411604695</v>
      </c>
      <c r="H17" s="20">
        <f t="shared" si="1"/>
        <v>0.8498581411604695</v>
      </c>
      <c r="I17" s="53">
        <f t="shared" si="2"/>
        <v>0</v>
      </c>
      <c r="J17" s="67">
        <f t="shared" si="3"/>
        <v>61779234</v>
      </c>
      <c r="K17" s="31">
        <f t="shared" si="4"/>
        <v>0.1501418588395305</v>
      </c>
    </row>
    <row r="18" spans="1:11" ht="12.75">
      <c r="A18" s="43" t="s">
        <v>37</v>
      </c>
      <c r="B18" s="44" t="s">
        <v>54</v>
      </c>
      <c r="C18" s="18" t="s">
        <v>55</v>
      </c>
      <c r="D18" s="52">
        <v>0</v>
      </c>
      <c r="E18" s="52">
        <v>0</v>
      </c>
      <c r="F18" s="52">
        <v>12507595</v>
      </c>
      <c r="G18" s="27">
        <f t="shared" si="0"/>
        <v>0</v>
      </c>
      <c r="H18" s="20">
        <f t="shared" si="1"/>
        <v>0</v>
      </c>
      <c r="I18" s="53">
        <f t="shared" si="2"/>
        <v>-12507595</v>
      </c>
      <c r="J18" s="67">
        <f t="shared" si="3"/>
        <v>0</v>
      </c>
      <c r="K18" s="31">
        <f t="shared" si="4"/>
        <v>0</v>
      </c>
    </row>
    <row r="19" spans="1:11" ht="12.75">
      <c r="A19" s="43" t="s">
        <v>56</v>
      </c>
      <c r="B19" s="44" t="s">
        <v>57</v>
      </c>
      <c r="C19" s="18" t="s">
        <v>58</v>
      </c>
      <c r="D19" s="52">
        <v>285618000</v>
      </c>
      <c r="E19" s="52">
        <v>307817294</v>
      </c>
      <c r="F19" s="52">
        <v>178687004</v>
      </c>
      <c r="G19" s="27">
        <f t="shared" si="0"/>
        <v>0.6256153463717272</v>
      </c>
      <c r="H19" s="20">
        <f t="shared" si="1"/>
        <v>0.5804969619413262</v>
      </c>
      <c r="I19" s="53">
        <f t="shared" si="2"/>
        <v>0</v>
      </c>
      <c r="J19" s="67">
        <f t="shared" si="3"/>
        <v>129130290</v>
      </c>
      <c r="K19" s="31">
        <f t="shared" si="4"/>
        <v>0.41950303805867384</v>
      </c>
    </row>
    <row r="20" spans="1:11" ht="16.5">
      <c r="A20" s="45"/>
      <c r="B20" s="46" t="s">
        <v>59</v>
      </c>
      <c r="C20" s="47"/>
      <c r="D20" s="58">
        <f>SUM(D10:D19)</f>
        <v>1690895060</v>
      </c>
      <c r="E20" s="58">
        <f>SUM(E10:E19)</f>
        <v>1728095125</v>
      </c>
      <c r="F20" s="58">
        <f>SUM(F10:F19)</f>
        <v>1387495923</v>
      </c>
      <c r="G20" s="28">
        <f t="shared" si="0"/>
        <v>0.8205689139573216</v>
      </c>
      <c r="H20" s="26">
        <f t="shared" si="1"/>
        <v>0.802904830253485</v>
      </c>
      <c r="I20" s="70">
        <f>SUM(I10:I19)</f>
        <v>-21232200</v>
      </c>
      <c r="J20" s="78">
        <f>SUM(J10:J19)</f>
        <v>361831402</v>
      </c>
      <c r="K20" s="32">
        <f t="shared" si="4"/>
        <v>0.19709516974651498</v>
      </c>
    </row>
    <row r="21" spans="1:11" ht="12.75">
      <c r="A21" s="43" t="s">
        <v>37</v>
      </c>
      <c r="B21" s="44" t="s">
        <v>60</v>
      </c>
      <c r="C21" s="18" t="s">
        <v>61</v>
      </c>
      <c r="D21" s="52">
        <v>226150239</v>
      </c>
      <c r="E21" s="52">
        <v>226150239</v>
      </c>
      <c r="F21" s="52">
        <v>104725392</v>
      </c>
      <c r="G21" s="27">
        <f t="shared" si="0"/>
        <v>0.46307884733210475</v>
      </c>
      <c r="H21" s="20">
        <f t="shared" si="1"/>
        <v>0.46307884733210475</v>
      </c>
      <c r="I21" s="53">
        <f aca="true" t="shared" si="5" ref="I21:I29">IF($F21&gt;$E21,$E21-$F21,0)</f>
        <v>0</v>
      </c>
      <c r="J21" s="67">
        <f aca="true" t="shared" si="6" ref="J21:J29">IF($F21&lt;=$E21,$E21-$F21,0)</f>
        <v>121424847</v>
      </c>
      <c r="K21" s="31">
        <f t="shared" si="4"/>
        <v>0.5369211526678953</v>
      </c>
    </row>
    <row r="22" spans="1:11" ht="12.75">
      <c r="A22" s="43" t="s">
        <v>37</v>
      </c>
      <c r="B22" s="44" t="s">
        <v>62</v>
      </c>
      <c r="C22" s="18" t="s">
        <v>63</v>
      </c>
      <c r="D22" s="52">
        <v>184918052</v>
      </c>
      <c r="E22" s="52">
        <v>189758616</v>
      </c>
      <c r="F22" s="52">
        <v>156038004</v>
      </c>
      <c r="G22" s="27">
        <f t="shared" si="0"/>
        <v>0.8438224516879509</v>
      </c>
      <c r="H22" s="20">
        <f t="shared" si="1"/>
        <v>0.8222973337874682</v>
      </c>
      <c r="I22" s="53">
        <f t="shared" si="5"/>
        <v>0</v>
      </c>
      <c r="J22" s="67">
        <f t="shared" si="6"/>
        <v>33720612</v>
      </c>
      <c r="K22" s="31">
        <f t="shared" si="4"/>
        <v>0.1777026662125318</v>
      </c>
    </row>
    <row r="23" spans="1:11" ht="12.75">
      <c r="A23" s="43" t="s">
        <v>37</v>
      </c>
      <c r="B23" s="44" t="s">
        <v>64</v>
      </c>
      <c r="C23" s="18" t="s">
        <v>65</v>
      </c>
      <c r="D23" s="52">
        <v>34513000</v>
      </c>
      <c r="E23" s="52">
        <v>34513000</v>
      </c>
      <c r="F23" s="52">
        <v>46290832</v>
      </c>
      <c r="G23" s="27">
        <f t="shared" si="0"/>
        <v>1.341257844870049</v>
      </c>
      <c r="H23" s="20">
        <f t="shared" si="1"/>
        <v>1.341257844870049</v>
      </c>
      <c r="I23" s="53">
        <f t="shared" si="5"/>
        <v>-11777832</v>
      </c>
      <c r="J23" s="67">
        <f t="shared" si="6"/>
        <v>0</v>
      </c>
      <c r="K23" s="31">
        <f t="shared" si="4"/>
        <v>-0.34125784487004895</v>
      </c>
    </row>
    <row r="24" spans="1:11" ht="12.75">
      <c r="A24" s="43" t="s">
        <v>37</v>
      </c>
      <c r="B24" s="44" t="s">
        <v>66</v>
      </c>
      <c r="C24" s="18" t="s">
        <v>67</v>
      </c>
      <c r="D24" s="52">
        <v>123676543</v>
      </c>
      <c r="E24" s="52">
        <v>123676543</v>
      </c>
      <c r="F24" s="52">
        <v>98877297</v>
      </c>
      <c r="G24" s="27">
        <f t="shared" si="0"/>
        <v>0.7994830272705795</v>
      </c>
      <c r="H24" s="20">
        <f t="shared" si="1"/>
        <v>0.7994830272705795</v>
      </c>
      <c r="I24" s="53">
        <f t="shared" si="5"/>
        <v>0</v>
      </c>
      <c r="J24" s="67">
        <f t="shared" si="6"/>
        <v>24799246</v>
      </c>
      <c r="K24" s="31">
        <f t="shared" si="4"/>
        <v>0.20051697272942048</v>
      </c>
    </row>
    <row r="25" spans="1:11" ht="12.75">
      <c r="A25" s="43" t="s">
        <v>37</v>
      </c>
      <c r="B25" s="44" t="s">
        <v>68</v>
      </c>
      <c r="C25" s="18" t="s">
        <v>69</v>
      </c>
      <c r="D25" s="52">
        <v>4380090984</v>
      </c>
      <c r="E25" s="52">
        <v>4009244670</v>
      </c>
      <c r="F25" s="52">
        <v>3378336247</v>
      </c>
      <c r="G25" s="27">
        <f t="shared" si="0"/>
        <v>0.77129362365775</v>
      </c>
      <c r="H25" s="20">
        <f t="shared" si="1"/>
        <v>0.8426365874547637</v>
      </c>
      <c r="I25" s="53">
        <f t="shared" si="5"/>
        <v>0</v>
      </c>
      <c r="J25" s="67">
        <f t="shared" si="6"/>
        <v>630908423</v>
      </c>
      <c r="K25" s="31">
        <f t="shared" si="4"/>
        <v>0.15736341254523636</v>
      </c>
    </row>
    <row r="26" spans="1:11" ht="12.75">
      <c r="A26" s="43" t="s">
        <v>37</v>
      </c>
      <c r="B26" s="44" t="s">
        <v>70</v>
      </c>
      <c r="C26" s="18" t="s">
        <v>71</v>
      </c>
      <c r="D26" s="52">
        <v>72251945</v>
      </c>
      <c r="E26" s="52">
        <v>72251945</v>
      </c>
      <c r="F26" s="52">
        <v>80615245</v>
      </c>
      <c r="G26" s="27">
        <f t="shared" si="0"/>
        <v>1.1157519012117945</v>
      </c>
      <c r="H26" s="20">
        <f t="shared" si="1"/>
        <v>1.1157519012117945</v>
      </c>
      <c r="I26" s="53">
        <f t="shared" si="5"/>
        <v>-8363300</v>
      </c>
      <c r="J26" s="67">
        <f t="shared" si="6"/>
        <v>0</v>
      </c>
      <c r="K26" s="31">
        <f t="shared" si="4"/>
        <v>-0.11575190121179436</v>
      </c>
    </row>
    <row r="27" spans="1:11" ht="12.75">
      <c r="A27" s="43" t="s">
        <v>37</v>
      </c>
      <c r="B27" s="44" t="s">
        <v>72</v>
      </c>
      <c r="C27" s="18" t="s">
        <v>73</v>
      </c>
      <c r="D27" s="52">
        <v>142753150</v>
      </c>
      <c r="E27" s="52">
        <v>142753150</v>
      </c>
      <c r="F27" s="52">
        <v>117358735</v>
      </c>
      <c r="G27" s="27">
        <f t="shared" si="0"/>
        <v>0.8221095996830893</v>
      </c>
      <c r="H27" s="20">
        <f t="shared" si="1"/>
        <v>0.8221095996830893</v>
      </c>
      <c r="I27" s="53">
        <f t="shared" si="5"/>
        <v>0</v>
      </c>
      <c r="J27" s="67">
        <f t="shared" si="6"/>
        <v>25394415</v>
      </c>
      <c r="K27" s="31">
        <f t="shared" si="4"/>
        <v>0.1778904003169107</v>
      </c>
    </row>
    <row r="28" spans="1:11" ht="12.75">
      <c r="A28" s="43" t="s">
        <v>37</v>
      </c>
      <c r="B28" s="44" t="s">
        <v>74</v>
      </c>
      <c r="C28" s="18" t="s">
        <v>75</v>
      </c>
      <c r="D28" s="52">
        <v>52639432</v>
      </c>
      <c r="E28" s="52">
        <v>52639432</v>
      </c>
      <c r="F28" s="52">
        <v>33974289</v>
      </c>
      <c r="G28" s="27">
        <f t="shared" si="0"/>
        <v>0.6454151898903469</v>
      </c>
      <c r="H28" s="20">
        <f t="shared" si="1"/>
        <v>0.6454151898903469</v>
      </c>
      <c r="I28" s="53">
        <f t="shared" si="5"/>
        <v>0</v>
      </c>
      <c r="J28" s="67">
        <f t="shared" si="6"/>
        <v>18665143</v>
      </c>
      <c r="K28" s="31">
        <f t="shared" si="4"/>
        <v>0.35458481010965315</v>
      </c>
    </row>
    <row r="29" spans="1:11" ht="12.75">
      <c r="A29" s="43" t="s">
        <v>56</v>
      </c>
      <c r="B29" s="44" t="s">
        <v>76</v>
      </c>
      <c r="C29" s="18" t="s">
        <v>77</v>
      </c>
      <c r="D29" s="52">
        <v>1206524884</v>
      </c>
      <c r="E29" s="52">
        <v>1206524884</v>
      </c>
      <c r="F29" s="52">
        <v>904085004</v>
      </c>
      <c r="G29" s="27">
        <f t="shared" si="0"/>
        <v>0.7493297618551231</v>
      </c>
      <c r="H29" s="20">
        <f t="shared" si="1"/>
        <v>0.7493297618551231</v>
      </c>
      <c r="I29" s="53">
        <f t="shared" si="5"/>
        <v>0</v>
      </c>
      <c r="J29" s="67">
        <f t="shared" si="6"/>
        <v>302439880</v>
      </c>
      <c r="K29" s="31">
        <f t="shared" si="4"/>
        <v>0.25067023814487693</v>
      </c>
    </row>
    <row r="30" spans="1:11" ht="16.5">
      <c r="A30" s="45"/>
      <c r="B30" s="46" t="s">
        <v>78</v>
      </c>
      <c r="C30" s="47"/>
      <c r="D30" s="58">
        <f>SUM(D21:D29)</f>
        <v>6423518229</v>
      </c>
      <c r="E30" s="58">
        <f>SUM(E21:E29)</f>
        <v>6057512479</v>
      </c>
      <c r="F30" s="58">
        <f>SUM(F21:F29)</f>
        <v>4920301045</v>
      </c>
      <c r="G30" s="28">
        <f t="shared" si="0"/>
        <v>0.7659822654174957</v>
      </c>
      <c r="H30" s="26">
        <f t="shared" si="1"/>
        <v>0.8122642853906699</v>
      </c>
      <c r="I30" s="70">
        <f>SUM(I21:I29)</f>
        <v>-20141132</v>
      </c>
      <c r="J30" s="78">
        <f>SUM(J21:J29)</f>
        <v>1157352566</v>
      </c>
      <c r="K30" s="32">
        <f t="shared" si="4"/>
        <v>0.18773571460933014</v>
      </c>
    </row>
    <row r="31" spans="1:11" ht="12.75">
      <c r="A31" s="43" t="s">
        <v>37</v>
      </c>
      <c r="B31" s="44" t="s">
        <v>79</v>
      </c>
      <c r="C31" s="18" t="s">
        <v>80</v>
      </c>
      <c r="D31" s="52">
        <v>128142312</v>
      </c>
      <c r="E31" s="52">
        <v>128142312</v>
      </c>
      <c r="F31" s="52">
        <v>96133264</v>
      </c>
      <c r="G31" s="27">
        <f t="shared" si="0"/>
        <v>0.7502070354404095</v>
      </c>
      <c r="H31" s="20">
        <f t="shared" si="1"/>
        <v>0.7502070354404095</v>
      </c>
      <c r="I31" s="53">
        <f aca="true" t="shared" si="7" ref="I31:I39">IF($F31&gt;$E31,$E31-$F31,0)</f>
        <v>0</v>
      </c>
      <c r="J31" s="67">
        <f aca="true" t="shared" si="8" ref="J31:J39">IF($F31&lt;=$E31,$E31-$F31,0)</f>
        <v>32009048</v>
      </c>
      <c r="K31" s="31">
        <f t="shared" si="4"/>
        <v>0.2497929645595906</v>
      </c>
    </row>
    <row r="32" spans="1:11" ht="12.75">
      <c r="A32" s="43" t="s">
        <v>37</v>
      </c>
      <c r="B32" s="44" t="s">
        <v>81</v>
      </c>
      <c r="C32" s="18" t="s">
        <v>82</v>
      </c>
      <c r="D32" s="52">
        <v>52015206</v>
      </c>
      <c r="E32" s="52">
        <v>52015206</v>
      </c>
      <c r="F32" s="52">
        <v>41095847</v>
      </c>
      <c r="G32" s="27">
        <f t="shared" si="0"/>
        <v>0.7900737142134936</v>
      </c>
      <c r="H32" s="20">
        <f t="shared" si="1"/>
        <v>0.7900737142134936</v>
      </c>
      <c r="I32" s="53">
        <f t="shared" si="7"/>
        <v>0</v>
      </c>
      <c r="J32" s="67">
        <f t="shared" si="8"/>
        <v>10919359</v>
      </c>
      <c r="K32" s="31">
        <f t="shared" si="4"/>
        <v>0.20992628578650635</v>
      </c>
    </row>
    <row r="33" spans="1:11" ht="12.75">
      <c r="A33" s="43" t="s">
        <v>37</v>
      </c>
      <c r="B33" s="44" t="s">
        <v>83</v>
      </c>
      <c r="C33" s="18" t="s">
        <v>84</v>
      </c>
      <c r="D33" s="52">
        <v>41293076</v>
      </c>
      <c r="E33" s="52">
        <v>41293076</v>
      </c>
      <c r="F33" s="52">
        <v>39838220</v>
      </c>
      <c r="G33" s="27">
        <f t="shared" si="0"/>
        <v>0.9647675557035277</v>
      </c>
      <c r="H33" s="20">
        <f t="shared" si="1"/>
        <v>0.9647675557035277</v>
      </c>
      <c r="I33" s="53">
        <f t="shared" si="7"/>
        <v>0</v>
      </c>
      <c r="J33" s="67">
        <f t="shared" si="8"/>
        <v>1454856</v>
      </c>
      <c r="K33" s="31">
        <f t="shared" si="4"/>
        <v>0.03523244429647237</v>
      </c>
    </row>
    <row r="34" spans="1:11" ht="12.75">
      <c r="A34" s="43" t="s">
        <v>37</v>
      </c>
      <c r="B34" s="44" t="s">
        <v>85</v>
      </c>
      <c r="C34" s="18" t="s">
        <v>86</v>
      </c>
      <c r="D34" s="52">
        <v>441773298</v>
      </c>
      <c r="E34" s="52">
        <v>441773298</v>
      </c>
      <c r="F34" s="52">
        <v>363262698</v>
      </c>
      <c r="G34" s="27">
        <f t="shared" si="0"/>
        <v>0.8222830570443395</v>
      </c>
      <c r="H34" s="20">
        <f t="shared" si="1"/>
        <v>0.8222830570443395</v>
      </c>
      <c r="I34" s="53">
        <f t="shared" si="7"/>
        <v>0</v>
      </c>
      <c r="J34" s="67">
        <f t="shared" si="8"/>
        <v>78510600</v>
      </c>
      <c r="K34" s="31">
        <f t="shared" si="4"/>
        <v>0.17771694295566048</v>
      </c>
    </row>
    <row r="35" spans="1:11" ht="12.75">
      <c r="A35" s="43" t="s">
        <v>37</v>
      </c>
      <c r="B35" s="44" t="s">
        <v>87</v>
      </c>
      <c r="C35" s="18" t="s">
        <v>88</v>
      </c>
      <c r="D35" s="52">
        <v>113174273</v>
      </c>
      <c r="E35" s="52">
        <v>100727281</v>
      </c>
      <c r="F35" s="52">
        <v>285174425</v>
      </c>
      <c r="G35" s="27">
        <f t="shared" si="0"/>
        <v>2.5197813729273966</v>
      </c>
      <c r="H35" s="20">
        <f t="shared" si="1"/>
        <v>2.831153806286104</v>
      </c>
      <c r="I35" s="53">
        <f t="shared" si="7"/>
        <v>-184447144</v>
      </c>
      <c r="J35" s="67">
        <f t="shared" si="8"/>
        <v>0</v>
      </c>
      <c r="K35" s="31">
        <f t="shared" si="4"/>
        <v>-1.8311538062861044</v>
      </c>
    </row>
    <row r="36" spans="1:11" ht="12.75">
      <c r="A36" s="43" t="s">
        <v>37</v>
      </c>
      <c r="B36" s="44" t="s">
        <v>89</v>
      </c>
      <c r="C36" s="18" t="s">
        <v>90</v>
      </c>
      <c r="D36" s="52">
        <v>105527054</v>
      </c>
      <c r="E36" s="52">
        <v>105527054</v>
      </c>
      <c r="F36" s="52">
        <v>106257631</v>
      </c>
      <c r="G36" s="27">
        <f t="shared" si="0"/>
        <v>1.0069231251352853</v>
      </c>
      <c r="H36" s="20">
        <f t="shared" si="1"/>
        <v>1.0069231251352853</v>
      </c>
      <c r="I36" s="53">
        <f t="shared" si="7"/>
        <v>-730577</v>
      </c>
      <c r="J36" s="67">
        <f t="shared" si="8"/>
        <v>0</v>
      </c>
      <c r="K36" s="31">
        <f t="shared" si="4"/>
        <v>-0.006923125135285213</v>
      </c>
    </row>
    <row r="37" spans="1:11" ht="12.75">
      <c r="A37" s="43" t="s">
        <v>37</v>
      </c>
      <c r="B37" s="44" t="s">
        <v>91</v>
      </c>
      <c r="C37" s="18" t="s">
        <v>92</v>
      </c>
      <c r="D37" s="52">
        <v>131320038</v>
      </c>
      <c r="E37" s="52">
        <v>131320038</v>
      </c>
      <c r="F37" s="52">
        <v>74124289</v>
      </c>
      <c r="G37" s="27">
        <f t="shared" si="0"/>
        <v>0.5644552813790688</v>
      </c>
      <c r="H37" s="20">
        <f t="shared" si="1"/>
        <v>0.5644552813790688</v>
      </c>
      <c r="I37" s="53">
        <f t="shared" si="7"/>
        <v>0</v>
      </c>
      <c r="J37" s="67">
        <f t="shared" si="8"/>
        <v>57195749</v>
      </c>
      <c r="K37" s="31">
        <f t="shared" si="4"/>
        <v>0.43554471862093125</v>
      </c>
    </row>
    <row r="38" spans="1:11" ht="12.75">
      <c r="A38" s="43" t="s">
        <v>37</v>
      </c>
      <c r="B38" s="44" t="s">
        <v>93</v>
      </c>
      <c r="C38" s="18" t="s">
        <v>94</v>
      </c>
      <c r="D38" s="52">
        <v>94179448</v>
      </c>
      <c r="E38" s="52">
        <v>94179448</v>
      </c>
      <c r="F38" s="52">
        <v>83333082</v>
      </c>
      <c r="G38" s="27">
        <f t="shared" si="0"/>
        <v>0.8848329839435882</v>
      </c>
      <c r="H38" s="20">
        <f t="shared" si="1"/>
        <v>0.8848329839435882</v>
      </c>
      <c r="I38" s="53">
        <f t="shared" si="7"/>
        <v>0</v>
      </c>
      <c r="J38" s="67">
        <f t="shared" si="8"/>
        <v>10846366</v>
      </c>
      <c r="K38" s="31">
        <f t="shared" si="4"/>
        <v>0.1151670160564118</v>
      </c>
    </row>
    <row r="39" spans="1:11" ht="12.75">
      <c r="A39" s="43" t="s">
        <v>56</v>
      </c>
      <c r="B39" s="44" t="s">
        <v>95</v>
      </c>
      <c r="C39" s="18" t="s">
        <v>96</v>
      </c>
      <c r="D39" s="52">
        <v>621444726</v>
      </c>
      <c r="E39" s="52">
        <v>621444726</v>
      </c>
      <c r="F39" s="52">
        <v>188447888</v>
      </c>
      <c r="G39" s="27">
        <f t="shared" si="0"/>
        <v>0.3032415919159317</v>
      </c>
      <c r="H39" s="20">
        <f t="shared" si="1"/>
        <v>0.3032415919159317</v>
      </c>
      <c r="I39" s="53">
        <f t="shared" si="7"/>
        <v>0</v>
      </c>
      <c r="J39" s="67">
        <f t="shared" si="8"/>
        <v>432996838</v>
      </c>
      <c r="K39" s="31">
        <f t="shared" si="4"/>
        <v>0.6967584080840683</v>
      </c>
    </row>
    <row r="40" spans="1:11" ht="16.5">
      <c r="A40" s="45"/>
      <c r="B40" s="46" t="s">
        <v>97</v>
      </c>
      <c r="C40" s="47"/>
      <c r="D40" s="58">
        <f>SUM(D31:D39)</f>
        <v>1728869431</v>
      </c>
      <c r="E40" s="58">
        <f>SUM(E31:E39)</f>
        <v>1716422439</v>
      </c>
      <c r="F40" s="58">
        <f>SUM(F31:F39)</f>
        <v>1277667344</v>
      </c>
      <c r="G40" s="28">
        <f t="shared" si="0"/>
        <v>0.7390189918859176</v>
      </c>
      <c r="H40" s="26">
        <f t="shared" si="1"/>
        <v>0.7443781408173492</v>
      </c>
      <c r="I40" s="70">
        <f>SUM(I31:I39)</f>
        <v>-185177721</v>
      </c>
      <c r="J40" s="78">
        <f>SUM(J31:J39)</f>
        <v>623932816</v>
      </c>
      <c r="K40" s="32">
        <f t="shared" si="4"/>
        <v>0.2556218591826508</v>
      </c>
    </row>
    <row r="41" spans="1:11" ht="12.75">
      <c r="A41" s="43" t="s">
        <v>37</v>
      </c>
      <c r="B41" s="44" t="s">
        <v>98</v>
      </c>
      <c r="C41" s="18" t="s">
        <v>99</v>
      </c>
      <c r="D41" s="52">
        <v>146286116</v>
      </c>
      <c r="E41" s="52">
        <v>205649312</v>
      </c>
      <c r="F41" s="52">
        <v>150910805</v>
      </c>
      <c r="G41" s="27">
        <f t="shared" si="0"/>
        <v>1.0316139981459347</v>
      </c>
      <c r="H41" s="20">
        <f t="shared" si="1"/>
        <v>0.7338259658267177</v>
      </c>
      <c r="I41" s="53">
        <f>IF($F41&gt;$E41,$E41-$F41,0)</f>
        <v>0</v>
      </c>
      <c r="J41" s="67">
        <f>IF($F41&lt;=$E41,$E41-$F41,0)</f>
        <v>54738507</v>
      </c>
      <c r="K41" s="31">
        <f t="shared" si="4"/>
        <v>0.26617403417328234</v>
      </c>
    </row>
    <row r="42" spans="1:11" ht="12.75">
      <c r="A42" s="43" t="s">
        <v>37</v>
      </c>
      <c r="B42" s="44" t="s">
        <v>100</v>
      </c>
      <c r="C42" s="18" t="s">
        <v>101</v>
      </c>
      <c r="D42" s="52">
        <v>178446654</v>
      </c>
      <c r="E42" s="52">
        <v>178446654</v>
      </c>
      <c r="F42" s="52">
        <v>160372281</v>
      </c>
      <c r="G42" s="27">
        <f aca="true" t="shared" si="9" ref="G42:G60">IF($D42=0,0,$F42/$D42)</f>
        <v>0.8987127379816268</v>
      </c>
      <c r="H42" s="20">
        <f aca="true" t="shared" si="10" ref="H42:H60">IF($E42=0,0,$F42/$E42)</f>
        <v>0.8987127379816268</v>
      </c>
      <c r="I42" s="53">
        <f>IF($F42&gt;$E42,$E42-$F42,0)</f>
        <v>0</v>
      </c>
      <c r="J42" s="67">
        <f>IF($F42&lt;=$E42,$E42-$F42,0)</f>
        <v>18074373</v>
      </c>
      <c r="K42" s="31">
        <f aca="true" t="shared" si="11" ref="K42:K60">IF($E42=0,0,($E42-$F42)/$E42)</f>
        <v>0.10128726201837329</v>
      </c>
    </row>
    <row r="43" spans="1:11" ht="12.75">
      <c r="A43" s="43" t="s">
        <v>37</v>
      </c>
      <c r="B43" s="44" t="s">
        <v>102</v>
      </c>
      <c r="C43" s="18" t="s">
        <v>103</v>
      </c>
      <c r="D43" s="52">
        <v>116398690</v>
      </c>
      <c r="E43" s="52">
        <v>116398690</v>
      </c>
      <c r="F43" s="52">
        <v>140672339</v>
      </c>
      <c r="G43" s="27">
        <f t="shared" si="9"/>
        <v>1.2085388503942784</v>
      </c>
      <c r="H43" s="20">
        <f t="shared" si="10"/>
        <v>1.2085388503942784</v>
      </c>
      <c r="I43" s="53">
        <f>IF($F43&gt;$E43,$E43-$F43,0)</f>
        <v>-24273649</v>
      </c>
      <c r="J43" s="67">
        <f>IF($F43&lt;=$E43,$E43-$F43,0)</f>
        <v>0</v>
      </c>
      <c r="K43" s="31">
        <f t="shared" si="11"/>
        <v>-0.2085388503942785</v>
      </c>
    </row>
    <row r="44" spans="1:11" ht="12.75">
      <c r="A44" s="43" t="s">
        <v>37</v>
      </c>
      <c r="B44" s="44" t="s">
        <v>104</v>
      </c>
      <c r="C44" s="18" t="s">
        <v>105</v>
      </c>
      <c r="D44" s="52">
        <v>80923239</v>
      </c>
      <c r="E44" s="52">
        <v>80923239</v>
      </c>
      <c r="F44" s="52">
        <v>83267681</v>
      </c>
      <c r="G44" s="27">
        <f t="shared" si="9"/>
        <v>1.0289711834198827</v>
      </c>
      <c r="H44" s="20">
        <f t="shared" si="10"/>
        <v>1.0289711834198827</v>
      </c>
      <c r="I44" s="53">
        <f>IF($F44&gt;$E44,$E44-$F44,0)</f>
        <v>-2344442</v>
      </c>
      <c r="J44" s="67">
        <f>IF($F44&lt;=$E44,$E44-$F44,0)</f>
        <v>0</v>
      </c>
      <c r="K44" s="31">
        <f t="shared" si="11"/>
        <v>-0.028971183419882637</v>
      </c>
    </row>
    <row r="45" spans="1:11" ht="12.75">
      <c r="A45" s="43" t="s">
        <v>56</v>
      </c>
      <c r="B45" s="44" t="s">
        <v>106</v>
      </c>
      <c r="C45" s="18" t="s">
        <v>107</v>
      </c>
      <c r="D45" s="52">
        <v>481344676</v>
      </c>
      <c r="E45" s="52">
        <v>481344676</v>
      </c>
      <c r="F45" s="52">
        <v>288542008</v>
      </c>
      <c r="G45" s="27">
        <f t="shared" si="9"/>
        <v>0.5994498794456387</v>
      </c>
      <c r="H45" s="20">
        <f t="shared" si="10"/>
        <v>0.5994498794456387</v>
      </c>
      <c r="I45" s="53">
        <f>IF($F45&gt;$E45,$E45-$F45,0)</f>
        <v>0</v>
      </c>
      <c r="J45" s="67">
        <f>IF($F45&lt;=$E45,$E45-$F45,0)</f>
        <v>192802668</v>
      </c>
      <c r="K45" s="31">
        <f t="shared" si="11"/>
        <v>0.40055012055436134</v>
      </c>
    </row>
    <row r="46" spans="1:11" ht="16.5">
      <c r="A46" s="45"/>
      <c r="B46" s="46" t="s">
        <v>108</v>
      </c>
      <c r="C46" s="47"/>
      <c r="D46" s="58">
        <f>SUM(D41:D45)</f>
        <v>1003399375</v>
      </c>
      <c r="E46" s="58">
        <f>SUM(E41:E45)</f>
        <v>1062762571</v>
      </c>
      <c r="F46" s="58">
        <f>SUM(F41:F45)</f>
        <v>823765114</v>
      </c>
      <c r="G46" s="28">
        <f t="shared" si="9"/>
        <v>0.820974314439851</v>
      </c>
      <c r="H46" s="26">
        <f t="shared" si="10"/>
        <v>0.7751167913496269</v>
      </c>
      <c r="I46" s="70">
        <f>SUM(I41:I45)</f>
        <v>-26618091</v>
      </c>
      <c r="J46" s="78">
        <f>SUM(J41:J45)</f>
        <v>265615548</v>
      </c>
      <c r="K46" s="32">
        <f t="shared" si="11"/>
        <v>0.22488320865037315</v>
      </c>
    </row>
    <row r="47" spans="1:11" ht="12.75">
      <c r="A47" s="43" t="s">
        <v>37</v>
      </c>
      <c r="B47" s="44" t="s">
        <v>109</v>
      </c>
      <c r="C47" s="18" t="s">
        <v>110</v>
      </c>
      <c r="D47" s="52">
        <v>88002958</v>
      </c>
      <c r="E47" s="52">
        <v>88002958</v>
      </c>
      <c r="F47" s="52">
        <v>100967806</v>
      </c>
      <c r="G47" s="27">
        <f t="shared" si="9"/>
        <v>1.1473228661245682</v>
      </c>
      <c r="H47" s="20">
        <f t="shared" si="10"/>
        <v>1.1473228661245682</v>
      </c>
      <c r="I47" s="53">
        <f aca="true" t="shared" si="12" ref="I47:I54">IF($F47&gt;$E47,$E47-$F47,0)</f>
        <v>-12964848</v>
      </c>
      <c r="J47" s="67">
        <f aca="true" t="shared" si="13" ref="J47:J54">IF($F47&lt;=$E47,$E47-$F47,0)</f>
        <v>0</v>
      </c>
      <c r="K47" s="31">
        <f t="shared" si="11"/>
        <v>-0.1473228661245682</v>
      </c>
    </row>
    <row r="48" spans="1:11" ht="12.75">
      <c r="A48" s="43" t="s">
        <v>37</v>
      </c>
      <c r="B48" s="44" t="s">
        <v>111</v>
      </c>
      <c r="C48" s="18" t="s">
        <v>112</v>
      </c>
      <c r="D48" s="52">
        <v>108026972</v>
      </c>
      <c r="E48" s="52">
        <v>109981064</v>
      </c>
      <c r="F48" s="52">
        <v>68928534</v>
      </c>
      <c r="G48" s="27">
        <f t="shared" si="9"/>
        <v>0.6380678151378714</v>
      </c>
      <c r="H48" s="20">
        <f t="shared" si="10"/>
        <v>0.6267309252436402</v>
      </c>
      <c r="I48" s="53">
        <f t="shared" si="12"/>
        <v>0</v>
      </c>
      <c r="J48" s="67">
        <f t="shared" si="13"/>
        <v>41052530</v>
      </c>
      <c r="K48" s="31">
        <f t="shared" si="11"/>
        <v>0.3732690747563599</v>
      </c>
    </row>
    <row r="49" spans="1:11" ht="12.75">
      <c r="A49" s="43" t="s">
        <v>37</v>
      </c>
      <c r="B49" s="44" t="s">
        <v>113</v>
      </c>
      <c r="C49" s="18" t="s">
        <v>114</v>
      </c>
      <c r="D49" s="52">
        <v>155242560</v>
      </c>
      <c r="E49" s="52">
        <v>155242560</v>
      </c>
      <c r="F49" s="52">
        <v>103328408</v>
      </c>
      <c r="G49" s="27">
        <f t="shared" si="9"/>
        <v>0.6655933012184287</v>
      </c>
      <c r="H49" s="20">
        <f t="shared" si="10"/>
        <v>0.6655933012184287</v>
      </c>
      <c r="I49" s="53">
        <f t="shared" si="12"/>
        <v>0</v>
      </c>
      <c r="J49" s="67">
        <f t="shared" si="13"/>
        <v>51914152</v>
      </c>
      <c r="K49" s="31">
        <f t="shared" si="11"/>
        <v>0.33440669878157125</v>
      </c>
    </row>
    <row r="50" spans="1:11" ht="12.75">
      <c r="A50" s="43" t="s">
        <v>37</v>
      </c>
      <c r="B50" s="44" t="s">
        <v>115</v>
      </c>
      <c r="C50" s="18" t="s">
        <v>116</v>
      </c>
      <c r="D50" s="52">
        <v>70080453</v>
      </c>
      <c r="E50" s="52">
        <v>70080453</v>
      </c>
      <c r="F50" s="52">
        <v>69253824</v>
      </c>
      <c r="G50" s="27">
        <f t="shared" si="9"/>
        <v>0.9882045711091508</v>
      </c>
      <c r="H50" s="20">
        <f t="shared" si="10"/>
        <v>0.9882045711091508</v>
      </c>
      <c r="I50" s="53">
        <f t="shared" si="12"/>
        <v>0</v>
      </c>
      <c r="J50" s="67">
        <f t="shared" si="13"/>
        <v>826629</v>
      </c>
      <c r="K50" s="31">
        <f t="shared" si="11"/>
        <v>0.011795428890849207</v>
      </c>
    </row>
    <row r="51" spans="1:11" ht="12.75">
      <c r="A51" s="43" t="s">
        <v>37</v>
      </c>
      <c r="B51" s="44" t="s">
        <v>117</v>
      </c>
      <c r="C51" s="18" t="s">
        <v>118</v>
      </c>
      <c r="D51" s="52">
        <v>124224599</v>
      </c>
      <c r="E51" s="52">
        <v>124224599</v>
      </c>
      <c r="F51" s="52">
        <v>100861880</v>
      </c>
      <c r="G51" s="27">
        <f t="shared" si="9"/>
        <v>0.8119316207251351</v>
      </c>
      <c r="H51" s="20">
        <f t="shared" si="10"/>
        <v>0.8119316207251351</v>
      </c>
      <c r="I51" s="53">
        <f t="shared" si="12"/>
        <v>0</v>
      </c>
      <c r="J51" s="67">
        <f t="shared" si="13"/>
        <v>23362719</v>
      </c>
      <c r="K51" s="31">
        <f t="shared" si="11"/>
        <v>0.1880683792748649</v>
      </c>
    </row>
    <row r="52" spans="1:11" ht="12.75">
      <c r="A52" s="43" t="s">
        <v>37</v>
      </c>
      <c r="B52" s="44" t="s">
        <v>119</v>
      </c>
      <c r="C52" s="18" t="s">
        <v>120</v>
      </c>
      <c r="D52" s="52">
        <v>0</v>
      </c>
      <c r="E52" s="52">
        <v>0</v>
      </c>
      <c r="F52" s="52">
        <v>102306613</v>
      </c>
      <c r="G52" s="27">
        <f t="shared" si="9"/>
        <v>0</v>
      </c>
      <c r="H52" s="20">
        <f t="shared" si="10"/>
        <v>0</v>
      </c>
      <c r="I52" s="53">
        <f t="shared" si="12"/>
        <v>-102306613</v>
      </c>
      <c r="J52" s="67">
        <f t="shared" si="13"/>
        <v>0</v>
      </c>
      <c r="K52" s="31">
        <f t="shared" si="11"/>
        <v>0</v>
      </c>
    </row>
    <row r="53" spans="1:11" ht="12.75">
      <c r="A53" s="43" t="s">
        <v>37</v>
      </c>
      <c r="B53" s="44" t="s">
        <v>121</v>
      </c>
      <c r="C53" s="18" t="s">
        <v>122</v>
      </c>
      <c r="D53" s="52">
        <v>809048107</v>
      </c>
      <c r="E53" s="52">
        <v>809048107</v>
      </c>
      <c r="F53" s="52">
        <v>970651688</v>
      </c>
      <c r="G53" s="27">
        <f t="shared" si="9"/>
        <v>1.19974532985342</v>
      </c>
      <c r="H53" s="20">
        <f t="shared" si="10"/>
        <v>1.19974532985342</v>
      </c>
      <c r="I53" s="53">
        <f t="shared" si="12"/>
        <v>-161603581</v>
      </c>
      <c r="J53" s="67">
        <f t="shared" si="13"/>
        <v>0</v>
      </c>
      <c r="K53" s="31">
        <f t="shared" si="11"/>
        <v>-0.19974532985341995</v>
      </c>
    </row>
    <row r="54" spans="1:11" ht="12.75">
      <c r="A54" s="43" t="s">
        <v>56</v>
      </c>
      <c r="B54" s="44" t="s">
        <v>123</v>
      </c>
      <c r="C54" s="18" t="s">
        <v>124</v>
      </c>
      <c r="D54" s="52">
        <v>1680479865</v>
      </c>
      <c r="E54" s="52">
        <v>1680479865</v>
      </c>
      <c r="F54" s="52">
        <v>983447964</v>
      </c>
      <c r="G54" s="27">
        <f t="shared" si="9"/>
        <v>0.5852185345880356</v>
      </c>
      <c r="H54" s="20">
        <f t="shared" si="10"/>
        <v>0.5852185345880356</v>
      </c>
      <c r="I54" s="53">
        <f t="shared" si="12"/>
        <v>0</v>
      </c>
      <c r="J54" s="67">
        <f t="shared" si="13"/>
        <v>697031901</v>
      </c>
      <c r="K54" s="31">
        <f t="shared" si="11"/>
        <v>0.4147814654119643</v>
      </c>
    </row>
    <row r="55" spans="1:11" ht="16.5">
      <c r="A55" s="45"/>
      <c r="B55" s="46" t="s">
        <v>125</v>
      </c>
      <c r="C55" s="47"/>
      <c r="D55" s="58">
        <f>SUM(D47:D54)</f>
        <v>3035105514</v>
      </c>
      <c r="E55" s="58">
        <f>SUM(E47:E54)</f>
        <v>3037059606</v>
      </c>
      <c r="F55" s="58">
        <f>SUM(F47:F54)</f>
        <v>2499746717</v>
      </c>
      <c r="G55" s="28">
        <f t="shared" si="9"/>
        <v>0.8236111415136785</v>
      </c>
      <c r="H55" s="26">
        <f t="shared" si="10"/>
        <v>0.8230812171290655</v>
      </c>
      <c r="I55" s="70">
        <f>SUM(I47:I54)</f>
        <v>-276875042</v>
      </c>
      <c r="J55" s="78">
        <f>SUM(J47:J54)</f>
        <v>814187931</v>
      </c>
      <c r="K55" s="32">
        <f t="shared" si="11"/>
        <v>0.17691878287093454</v>
      </c>
    </row>
    <row r="56" spans="1:11" ht="12.75">
      <c r="A56" s="43" t="s">
        <v>37</v>
      </c>
      <c r="B56" s="44" t="s">
        <v>126</v>
      </c>
      <c r="C56" s="18" t="s">
        <v>127</v>
      </c>
      <c r="D56" s="52">
        <v>277391000</v>
      </c>
      <c r="E56" s="52">
        <v>275964534</v>
      </c>
      <c r="F56" s="52">
        <v>165871377</v>
      </c>
      <c r="G56" s="27">
        <f t="shared" si="9"/>
        <v>0.5979695700293088</v>
      </c>
      <c r="H56" s="20">
        <f t="shared" si="10"/>
        <v>0.601060486272486</v>
      </c>
      <c r="I56" s="53">
        <f>IF($F56&gt;$E56,$E56-$F56,0)</f>
        <v>0</v>
      </c>
      <c r="J56" s="67">
        <f>IF($F56&lt;=$E56,$E56-$F56,0)</f>
        <v>110093157</v>
      </c>
      <c r="K56" s="31">
        <f t="shared" si="11"/>
        <v>0.39893951372751396</v>
      </c>
    </row>
    <row r="57" spans="1:11" ht="12.75">
      <c r="A57" s="43" t="s">
        <v>37</v>
      </c>
      <c r="B57" s="44" t="s">
        <v>128</v>
      </c>
      <c r="C57" s="18" t="s">
        <v>129</v>
      </c>
      <c r="D57" s="52">
        <v>145290827</v>
      </c>
      <c r="E57" s="52">
        <v>145290827</v>
      </c>
      <c r="F57" s="52">
        <v>124054641</v>
      </c>
      <c r="G57" s="27">
        <f t="shared" si="9"/>
        <v>0.8538367050522743</v>
      </c>
      <c r="H57" s="20">
        <f t="shared" si="10"/>
        <v>0.8538367050522743</v>
      </c>
      <c r="I57" s="53">
        <f>IF($F57&gt;$E57,$E57-$F57,0)</f>
        <v>0</v>
      </c>
      <c r="J57" s="67">
        <f>IF($F57&lt;=$E57,$E57-$F57,0)</f>
        <v>21236186</v>
      </c>
      <c r="K57" s="31">
        <f t="shared" si="11"/>
        <v>0.14616329494772579</v>
      </c>
    </row>
    <row r="58" spans="1:11" ht="12.75">
      <c r="A58" s="43" t="s">
        <v>56</v>
      </c>
      <c r="B58" s="44" t="s">
        <v>130</v>
      </c>
      <c r="C58" s="18" t="s">
        <v>131</v>
      </c>
      <c r="D58" s="52">
        <v>365492397</v>
      </c>
      <c r="E58" s="52">
        <v>365492397</v>
      </c>
      <c r="F58" s="52">
        <v>387769825</v>
      </c>
      <c r="G58" s="27">
        <f t="shared" si="9"/>
        <v>1.0609518233015391</v>
      </c>
      <c r="H58" s="20">
        <f t="shared" si="10"/>
        <v>1.0609518233015391</v>
      </c>
      <c r="I58" s="53">
        <f>IF($F58&gt;$E58,$E58-$F58,0)</f>
        <v>-22277428</v>
      </c>
      <c r="J58" s="67">
        <f>IF($F58&lt;=$E58,$E58-$F58,0)</f>
        <v>0</v>
      </c>
      <c r="K58" s="31">
        <f t="shared" si="11"/>
        <v>-0.06095182330153916</v>
      </c>
    </row>
    <row r="59" spans="1:11" ht="16.5">
      <c r="A59" s="45"/>
      <c r="B59" s="46" t="s">
        <v>132</v>
      </c>
      <c r="C59" s="47"/>
      <c r="D59" s="58">
        <f>SUM(D56:D58)</f>
        <v>788174224</v>
      </c>
      <c r="E59" s="58">
        <f>SUM(E56:E58)</f>
        <v>786747758</v>
      </c>
      <c r="F59" s="58">
        <f>SUM(F56:F58)</f>
        <v>677695843</v>
      </c>
      <c r="G59" s="28">
        <f t="shared" si="9"/>
        <v>0.8598299999721889</v>
      </c>
      <c r="H59" s="26">
        <f t="shared" si="10"/>
        <v>0.8613889726521471</v>
      </c>
      <c r="I59" s="70">
        <f>SUM(I56:I58)</f>
        <v>-22277428</v>
      </c>
      <c r="J59" s="78">
        <f>SUM(J56:J58)</f>
        <v>131329343</v>
      </c>
      <c r="K59" s="32">
        <f t="shared" si="11"/>
        <v>0.13861102734785297</v>
      </c>
    </row>
    <row r="60" spans="1:11" ht="16.5">
      <c r="A60" s="45"/>
      <c r="B60" s="48" t="s">
        <v>133</v>
      </c>
      <c r="C60" s="47"/>
      <c r="D60" s="58">
        <f>SUM(D8,D10:D19,D21:D29,D31:D39,D41:D45,D47:D54,D56:D58)</f>
        <v>22493384223</v>
      </c>
      <c r="E60" s="58">
        <f>SUM(E8,E10:E19,E21:E29,E31:E39,E41:E45,E47:E54,E56:E58)</f>
        <v>22051224239</v>
      </c>
      <c r="F60" s="58">
        <f>SUM(F8,F10:F19,F21:F29,F31:F39,F41:F45,F47:F54,F56:F58)</f>
        <v>18613382821</v>
      </c>
      <c r="G60" s="28">
        <f t="shared" si="9"/>
        <v>0.8275047736910744</v>
      </c>
      <c r="H60" s="26">
        <f t="shared" si="10"/>
        <v>0.8440974804510036</v>
      </c>
      <c r="I60" s="70">
        <f>I59+I55+I46+I40+I30+I20+I9</f>
        <v>-552321614</v>
      </c>
      <c r="J60" s="78">
        <f>J59+J55+J46+J40+J30+J20+J9</f>
        <v>3990163032</v>
      </c>
      <c r="K60" s="32">
        <f t="shared" si="11"/>
        <v>0.15590251954899637</v>
      </c>
    </row>
    <row r="61" spans="1:11" ht="16.5">
      <c r="A61" s="72"/>
      <c r="B61" s="73"/>
      <c r="C61" s="73"/>
      <c r="D61" s="74"/>
      <c r="E61" s="74"/>
      <c r="F61" s="74"/>
      <c r="G61" s="75"/>
      <c r="H61" s="76" t="s">
        <v>667</v>
      </c>
      <c r="I61" s="124">
        <f>I60+J60</f>
        <v>3437841418</v>
      </c>
      <c r="J61" s="125"/>
      <c r="K61" s="77"/>
    </row>
    <row r="62" spans="1:11" ht="16.5">
      <c r="A62" s="89"/>
      <c r="B62" s="90"/>
      <c r="C62" s="5"/>
      <c r="D62" s="93"/>
      <c r="E62" s="93"/>
      <c r="F62" s="93"/>
      <c r="G62" s="94"/>
      <c r="H62" s="95"/>
      <c r="I62" s="91"/>
      <c r="J62" s="92"/>
      <c r="K62" s="31"/>
    </row>
    <row r="63" spans="1:11" ht="16.5">
      <c r="A63" s="38"/>
      <c r="B63" s="40" t="s">
        <v>134</v>
      </c>
      <c r="C63" s="41"/>
      <c r="D63" s="59"/>
      <c r="E63" s="59"/>
      <c r="F63" s="59"/>
      <c r="G63" s="27"/>
      <c r="H63" s="20"/>
      <c r="I63" s="81"/>
      <c r="J63" s="69"/>
      <c r="K63" s="30"/>
    </row>
    <row r="64" spans="1:11" ht="12.75">
      <c r="A64" s="43" t="s">
        <v>37</v>
      </c>
      <c r="B64" s="44" t="s">
        <v>135</v>
      </c>
      <c r="C64" s="18" t="s">
        <v>136</v>
      </c>
      <c r="D64" s="52">
        <v>112362573</v>
      </c>
      <c r="E64" s="52">
        <v>102803488</v>
      </c>
      <c r="F64" s="52">
        <v>68615268</v>
      </c>
      <c r="G64" s="27">
        <f aca="true" t="shared" si="14" ref="G64:G94">IF($D64=0,0,$F64/$D64)</f>
        <v>0.6106594586437604</v>
      </c>
      <c r="H64" s="20">
        <f aca="true" t="shared" si="15" ref="H64:H94">IF($E64=0,0,$F64/$E64)</f>
        <v>0.66744105024919</v>
      </c>
      <c r="I64" s="53">
        <f>IF($F64&gt;$E64,$E64-$F64,0)</f>
        <v>0</v>
      </c>
      <c r="J64" s="67">
        <f>IF($F64&lt;=$E64,$E64-$F64,0)</f>
        <v>34188220</v>
      </c>
      <c r="K64" s="31">
        <f aca="true" t="shared" si="16" ref="K64:K94">IF($E64=0,0,($E64-$F64)/$E64)</f>
        <v>0.33255894975081</v>
      </c>
    </row>
    <row r="65" spans="1:11" ht="12.75">
      <c r="A65" s="43" t="s">
        <v>37</v>
      </c>
      <c r="B65" s="44" t="s">
        <v>137</v>
      </c>
      <c r="C65" s="18" t="s">
        <v>138</v>
      </c>
      <c r="D65" s="52">
        <v>180368914</v>
      </c>
      <c r="E65" s="52">
        <v>180445245</v>
      </c>
      <c r="F65" s="52">
        <v>216925781</v>
      </c>
      <c r="G65" s="27">
        <f t="shared" si="14"/>
        <v>1.2026783118514535</v>
      </c>
      <c r="H65" s="20">
        <f t="shared" si="15"/>
        <v>1.202169561187384</v>
      </c>
      <c r="I65" s="53">
        <f>IF($F65&gt;$E65,$E65-$F65,0)</f>
        <v>-36480536</v>
      </c>
      <c r="J65" s="67">
        <f>IF($F65&lt;=$E65,$E65-$F65,0)</f>
        <v>0</v>
      </c>
      <c r="K65" s="31">
        <f t="shared" si="16"/>
        <v>-0.20216956118738402</v>
      </c>
    </row>
    <row r="66" spans="1:11" ht="12.75">
      <c r="A66" s="43" t="s">
        <v>37</v>
      </c>
      <c r="B66" s="44" t="s">
        <v>139</v>
      </c>
      <c r="C66" s="18" t="s">
        <v>140</v>
      </c>
      <c r="D66" s="52">
        <v>142529487</v>
      </c>
      <c r="E66" s="52">
        <v>126783815</v>
      </c>
      <c r="F66" s="52">
        <v>81684276</v>
      </c>
      <c r="G66" s="27">
        <f t="shared" si="14"/>
        <v>0.5731043990918174</v>
      </c>
      <c r="H66" s="20">
        <f t="shared" si="15"/>
        <v>0.6442799974113415</v>
      </c>
      <c r="I66" s="53">
        <f>IF($F66&gt;$E66,$E66-$F66,0)</f>
        <v>0</v>
      </c>
      <c r="J66" s="67">
        <f>IF($F66&lt;=$E66,$E66-$F66,0)</f>
        <v>45099539</v>
      </c>
      <c r="K66" s="31">
        <f t="shared" si="16"/>
        <v>0.3557200025886585</v>
      </c>
    </row>
    <row r="67" spans="1:11" ht="12.75">
      <c r="A67" s="43" t="s">
        <v>56</v>
      </c>
      <c r="B67" s="44" t="s">
        <v>141</v>
      </c>
      <c r="C67" s="18" t="s">
        <v>142</v>
      </c>
      <c r="D67" s="52">
        <v>39114663</v>
      </c>
      <c r="E67" s="52">
        <v>44129017</v>
      </c>
      <c r="F67" s="52">
        <v>41658100</v>
      </c>
      <c r="G67" s="27">
        <f t="shared" si="14"/>
        <v>1.0650251543775284</v>
      </c>
      <c r="H67" s="20">
        <f t="shared" si="15"/>
        <v>0.9440069784468573</v>
      </c>
      <c r="I67" s="53">
        <f>IF($F67&gt;$E67,$E67-$F67,0)</f>
        <v>0</v>
      </c>
      <c r="J67" s="67">
        <f>IF($F67&lt;=$E67,$E67-$F67,0)</f>
        <v>2470917</v>
      </c>
      <c r="K67" s="31">
        <f t="shared" si="16"/>
        <v>0.05599302155314269</v>
      </c>
    </row>
    <row r="68" spans="1:11" ht="16.5">
      <c r="A68" s="45"/>
      <c r="B68" s="46" t="s">
        <v>143</v>
      </c>
      <c r="C68" s="47"/>
      <c r="D68" s="58">
        <f>SUM(D64:D67)</f>
        <v>474375637</v>
      </c>
      <c r="E68" s="58">
        <f>SUM(E64:E67)</f>
        <v>454161565</v>
      </c>
      <c r="F68" s="58">
        <f>SUM(F64:F67)</f>
        <v>408883425</v>
      </c>
      <c r="G68" s="28">
        <f t="shared" si="14"/>
        <v>0.8619401864434282</v>
      </c>
      <c r="H68" s="26">
        <f t="shared" si="15"/>
        <v>0.9003038929549223</v>
      </c>
      <c r="I68" s="70">
        <f>SUM(I64:I67)</f>
        <v>-36480536</v>
      </c>
      <c r="J68" s="78">
        <f>SUM(J64:J67)</f>
        <v>81758676</v>
      </c>
      <c r="K68" s="32">
        <f t="shared" si="16"/>
        <v>0.09969610704507767</v>
      </c>
    </row>
    <row r="69" spans="1:11" ht="12.75">
      <c r="A69" s="43" t="s">
        <v>37</v>
      </c>
      <c r="B69" s="44" t="s">
        <v>144</v>
      </c>
      <c r="C69" s="18" t="s">
        <v>145</v>
      </c>
      <c r="D69" s="52">
        <v>57352317</v>
      </c>
      <c r="E69" s="52">
        <v>57352317</v>
      </c>
      <c r="F69" s="52">
        <v>58459262</v>
      </c>
      <c r="G69" s="27">
        <f t="shared" si="14"/>
        <v>1.0193007895391568</v>
      </c>
      <c r="H69" s="20">
        <f t="shared" si="15"/>
        <v>1.0193007895391568</v>
      </c>
      <c r="I69" s="53">
        <f>IF($F69&gt;$E69,$E69-$F69,0)</f>
        <v>-1106945</v>
      </c>
      <c r="J69" s="67">
        <f>IF($F69&lt;=$E69,$E69-$F69,0)</f>
        <v>0</v>
      </c>
      <c r="K69" s="31">
        <f t="shared" si="16"/>
        <v>-0.019300789539156718</v>
      </c>
    </row>
    <row r="70" spans="1:11" ht="12.75">
      <c r="A70" s="43" t="s">
        <v>37</v>
      </c>
      <c r="B70" s="44" t="s">
        <v>146</v>
      </c>
      <c r="C70" s="18" t="s">
        <v>147</v>
      </c>
      <c r="D70" s="52">
        <v>3361580154</v>
      </c>
      <c r="E70" s="52">
        <v>3870658249</v>
      </c>
      <c r="F70" s="52">
        <v>2985334225</v>
      </c>
      <c r="G70" s="27">
        <f t="shared" si="14"/>
        <v>0.888074681618911</v>
      </c>
      <c r="H70" s="20">
        <f t="shared" si="15"/>
        <v>0.7712730065412706</v>
      </c>
      <c r="I70" s="53">
        <f>IF($F70&gt;$E70,$E70-$F70,0)</f>
        <v>0</v>
      </c>
      <c r="J70" s="67">
        <f>IF($F70&lt;=$E70,$E70-$F70,0)</f>
        <v>885324024</v>
      </c>
      <c r="K70" s="31">
        <f t="shared" si="16"/>
        <v>0.2287269934587294</v>
      </c>
    </row>
    <row r="71" spans="1:11" ht="12.75">
      <c r="A71" s="43" t="s">
        <v>37</v>
      </c>
      <c r="B71" s="44" t="s">
        <v>148</v>
      </c>
      <c r="C71" s="18" t="s">
        <v>149</v>
      </c>
      <c r="D71" s="52">
        <v>178335589</v>
      </c>
      <c r="E71" s="52">
        <v>179657494</v>
      </c>
      <c r="F71" s="52">
        <v>148490512</v>
      </c>
      <c r="G71" s="27">
        <f t="shared" si="14"/>
        <v>0.8326465448239835</v>
      </c>
      <c r="H71" s="20">
        <f t="shared" si="15"/>
        <v>0.8265200003290706</v>
      </c>
      <c r="I71" s="53">
        <f>IF($F71&gt;$E71,$E71-$F71,0)</f>
        <v>0</v>
      </c>
      <c r="J71" s="67">
        <f>IF($F71&lt;=$E71,$E71-$F71,0)</f>
        <v>31166982</v>
      </c>
      <c r="K71" s="31">
        <f t="shared" si="16"/>
        <v>0.1734799996709294</v>
      </c>
    </row>
    <row r="72" spans="1:11" ht="12.75">
      <c r="A72" s="43" t="s">
        <v>56</v>
      </c>
      <c r="B72" s="44" t="s">
        <v>150</v>
      </c>
      <c r="C72" s="18" t="s">
        <v>151</v>
      </c>
      <c r="D72" s="52">
        <v>159557800</v>
      </c>
      <c r="E72" s="52">
        <v>1089916</v>
      </c>
      <c r="F72" s="52">
        <v>127053999</v>
      </c>
      <c r="G72" s="27">
        <f t="shared" si="14"/>
        <v>0.7962882353604775</v>
      </c>
      <c r="H72" s="20">
        <f t="shared" si="15"/>
        <v>116.57228538713075</v>
      </c>
      <c r="I72" s="53">
        <f>IF($F72&gt;$E72,$E72-$F72,0)</f>
        <v>-125964083</v>
      </c>
      <c r="J72" s="67">
        <f>IF($F72&lt;=$E72,$E72-$F72,0)</f>
        <v>0</v>
      </c>
      <c r="K72" s="31">
        <f t="shared" si="16"/>
        <v>-115.57228538713075</v>
      </c>
    </row>
    <row r="73" spans="1:11" ht="16.5">
      <c r="A73" s="45"/>
      <c r="B73" s="46" t="s">
        <v>152</v>
      </c>
      <c r="C73" s="47"/>
      <c r="D73" s="58">
        <f>SUM(D69:D72)</f>
        <v>3756825860</v>
      </c>
      <c r="E73" s="58">
        <f>SUM(E69:E72)</f>
        <v>4108757976</v>
      </c>
      <c r="F73" s="58">
        <f>SUM(F69:F72)</f>
        <v>3319337998</v>
      </c>
      <c r="G73" s="28">
        <f t="shared" si="14"/>
        <v>0.8835485384994661</v>
      </c>
      <c r="H73" s="26">
        <f t="shared" si="15"/>
        <v>0.8078689514906584</v>
      </c>
      <c r="I73" s="70">
        <f>SUM(I69:I72)</f>
        <v>-127071028</v>
      </c>
      <c r="J73" s="78">
        <f>SUM(J69:J72)</f>
        <v>916491006</v>
      </c>
      <c r="K73" s="32">
        <f t="shared" si="16"/>
        <v>0.19213104850934154</v>
      </c>
    </row>
    <row r="74" spans="1:11" ht="12.75">
      <c r="A74" s="43" t="s">
        <v>37</v>
      </c>
      <c r="B74" s="44" t="s">
        <v>153</v>
      </c>
      <c r="C74" s="18" t="s">
        <v>154</v>
      </c>
      <c r="D74" s="52">
        <v>184645474</v>
      </c>
      <c r="E74" s="52">
        <v>179660070</v>
      </c>
      <c r="F74" s="52">
        <v>124612704</v>
      </c>
      <c r="G74" s="27">
        <f t="shared" si="14"/>
        <v>0.6748754859813135</v>
      </c>
      <c r="H74" s="20">
        <f t="shared" si="15"/>
        <v>0.6936026686397261</v>
      </c>
      <c r="I74" s="53">
        <f aca="true" t="shared" si="17" ref="I74:I79">IF($F74&gt;$E74,$E74-$F74,0)</f>
        <v>0</v>
      </c>
      <c r="J74" s="67">
        <f aca="true" t="shared" si="18" ref="J74:J79">IF($F74&lt;=$E74,$E74-$F74,0)</f>
        <v>55047366</v>
      </c>
      <c r="K74" s="31">
        <f t="shared" si="16"/>
        <v>0.30639733136027386</v>
      </c>
    </row>
    <row r="75" spans="1:11" ht="12.75">
      <c r="A75" s="43" t="s">
        <v>37</v>
      </c>
      <c r="B75" s="44" t="s">
        <v>155</v>
      </c>
      <c r="C75" s="18" t="s">
        <v>156</v>
      </c>
      <c r="D75" s="52">
        <v>61315937</v>
      </c>
      <c r="E75" s="52">
        <v>61315937</v>
      </c>
      <c r="F75" s="52">
        <v>101853970</v>
      </c>
      <c r="G75" s="27">
        <f t="shared" si="14"/>
        <v>1.661133711452538</v>
      </c>
      <c r="H75" s="20">
        <f t="shared" si="15"/>
        <v>1.661133711452538</v>
      </c>
      <c r="I75" s="53">
        <f t="shared" si="17"/>
        <v>-40538033</v>
      </c>
      <c r="J75" s="67">
        <f t="shared" si="18"/>
        <v>0</v>
      </c>
      <c r="K75" s="31">
        <f t="shared" si="16"/>
        <v>-0.6611337114525381</v>
      </c>
    </row>
    <row r="76" spans="1:11" ht="12.75">
      <c r="A76" s="43" t="s">
        <v>37</v>
      </c>
      <c r="B76" s="44" t="s">
        <v>157</v>
      </c>
      <c r="C76" s="18" t="s">
        <v>158</v>
      </c>
      <c r="D76" s="52">
        <v>101267571</v>
      </c>
      <c r="E76" s="52">
        <v>99736963</v>
      </c>
      <c r="F76" s="52">
        <v>90916468</v>
      </c>
      <c r="G76" s="27">
        <f t="shared" si="14"/>
        <v>0.8977846224829467</v>
      </c>
      <c r="H76" s="20">
        <f t="shared" si="15"/>
        <v>0.9115624264596868</v>
      </c>
      <c r="I76" s="53">
        <f t="shared" si="17"/>
        <v>0</v>
      </c>
      <c r="J76" s="67">
        <f t="shared" si="18"/>
        <v>8820495</v>
      </c>
      <c r="K76" s="31">
        <f t="shared" si="16"/>
        <v>0.08843757354031323</v>
      </c>
    </row>
    <row r="77" spans="1:11" ht="12.75">
      <c r="A77" s="43" t="s">
        <v>37</v>
      </c>
      <c r="B77" s="44" t="s">
        <v>159</v>
      </c>
      <c r="C77" s="18" t="s">
        <v>160</v>
      </c>
      <c r="D77" s="52">
        <v>1578947000</v>
      </c>
      <c r="E77" s="52">
        <v>1578947000</v>
      </c>
      <c r="F77" s="52">
        <v>1065128851</v>
      </c>
      <c r="G77" s="27">
        <f t="shared" si="14"/>
        <v>0.6745817630357447</v>
      </c>
      <c r="H77" s="20">
        <f t="shared" si="15"/>
        <v>0.6745817630357447</v>
      </c>
      <c r="I77" s="53">
        <f t="shared" si="17"/>
        <v>0</v>
      </c>
      <c r="J77" s="67">
        <f t="shared" si="18"/>
        <v>513818149</v>
      </c>
      <c r="K77" s="31">
        <f t="shared" si="16"/>
        <v>0.3254182369642553</v>
      </c>
    </row>
    <row r="78" spans="1:11" ht="12.75">
      <c r="A78" s="43" t="s">
        <v>37</v>
      </c>
      <c r="B78" s="44" t="s">
        <v>161</v>
      </c>
      <c r="C78" s="18" t="s">
        <v>162</v>
      </c>
      <c r="D78" s="52">
        <v>300049902</v>
      </c>
      <c r="E78" s="52">
        <v>300049902</v>
      </c>
      <c r="F78" s="52">
        <v>92872035</v>
      </c>
      <c r="G78" s="27">
        <f t="shared" si="14"/>
        <v>0.30952196411648886</v>
      </c>
      <c r="H78" s="20">
        <f t="shared" si="15"/>
        <v>0.30952196411648886</v>
      </c>
      <c r="I78" s="53">
        <f t="shared" si="17"/>
        <v>0</v>
      </c>
      <c r="J78" s="67">
        <f t="shared" si="18"/>
        <v>207177867</v>
      </c>
      <c r="K78" s="31">
        <f t="shared" si="16"/>
        <v>0.6904780358835111</v>
      </c>
    </row>
    <row r="79" spans="1:11" ht="12.75">
      <c r="A79" s="43" t="s">
        <v>56</v>
      </c>
      <c r="B79" s="44" t="s">
        <v>163</v>
      </c>
      <c r="C79" s="18" t="s">
        <v>164</v>
      </c>
      <c r="D79" s="52">
        <v>108948966</v>
      </c>
      <c r="E79" s="52">
        <v>129399960</v>
      </c>
      <c r="F79" s="52">
        <v>95351582</v>
      </c>
      <c r="G79" s="27">
        <f t="shared" si="14"/>
        <v>0.8751949238325034</v>
      </c>
      <c r="H79" s="20">
        <f t="shared" si="15"/>
        <v>0.7368748954791021</v>
      </c>
      <c r="I79" s="53">
        <f t="shared" si="17"/>
        <v>0</v>
      </c>
      <c r="J79" s="67">
        <f t="shared" si="18"/>
        <v>34048378</v>
      </c>
      <c r="K79" s="31">
        <f t="shared" si="16"/>
        <v>0.2631251045208978</v>
      </c>
    </row>
    <row r="80" spans="1:11" ht="16.5">
      <c r="A80" s="45"/>
      <c r="B80" s="46" t="s">
        <v>165</v>
      </c>
      <c r="C80" s="47"/>
      <c r="D80" s="58">
        <f>SUM(D74:D79)</f>
        <v>2335174850</v>
      </c>
      <c r="E80" s="58">
        <f>SUM(E74:E79)</f>
        <v>2349109832</v>
      </c>
      <c r="F80" s="58">
        <f>SUM(F74:F79)</f>
        <v>1570735610</v>
      </c>
      <c r="G80" s="28">
        <f t="shared" si="14"/>
        <v>0.6726415411676775</v>
      </c>
      <c r="H80" s="26">
        <f t="shared" si="15"/>
        <v>0.6686514136559963</v>
      </c>
      <c r="I80" s="70">
        <f>SUM(I74:I79)</f>
        <v>-40538033</v>
      </c>
      <c r="J80" s="78">
        <f>SUM(J74:J79)</f>
        <v>818912255</v>
      </c>
      <c r="K80" s="32">
        <f t="shared" si="16"/>
        <v>0.3313485863440037</v>
      </c>
    </row>
    <row r="81" spans="1:11" ht="12.75">
      <c r="A81" s="43" t="s">
        <v>37</v>
      </c>
      <c r="B81" s="44" t="s">
        <v>166</v>
      </c>
      <c r="C81" s="18" t="s">
        <v>167</v>
      </c>
      <c r="D81" s="52">
        <v>369046792</v>
      </c>
      <c r="E81" s="52">
        <v>369046792</v>
      </c>
      <c r="F81" s="52">
        <v>122022139</v>
      </c>
      <c r="G81" s="27">
        <f t="shared" si="14"/>
        <v>0.33064137568766616</v>
      </c>
      <c r="H81" s="20">
        <f t="shared" si="15"/>
        <v>0.33064137568766616</v>
      </c>
      <c r="I81" s="53">
        <f aca="true" t="shared" si="19" ref="I81:I86">IF($F81&gt;$E81,$E81-$F81,0)</f>
        <v>0</v>
      </c>
      <c r="J81" s="67">
        <f aca="true" t="shared" si="20" ref="J81:J86">IF($F81&lt;=$E81,$E81-$F81,0)</f>
        <v>247024653</v>
      </c>
      <c r="K81" s="31">
        <f t="shared" si="16"/>
        <v>0.6693586243123338</v>
      </c>
    </row>
    <row r="82" spans="1:11" ht="12.75">
      <c r="A82" s="43" t="s">
        <v>37</v>
      </c>
      <c r="B82" s="44" t="s">
        <v>168</v>
      </c>
      <c r="C82" s="18" t="s">
        <v>169</v>
      </c>
      <c r="D82" s="52">
        <v>570895000</v>
      </c>
      <c r="E82" s="52">
        <v>527511830</v>
      </c>
      <c r="F82" s="52">
        <v>380197340</v>
      </c>
      <c r="G82" s="27">
        <f t="shared" si="14"/>
        <v>0.6659671918654043</v>
      </c>
      <c r="H82" s="20">
        <f t="shared" si="15"/>
        <v>0.7207370875455058</v>
      </c>
      <c r="I82" s="53">
        <f t="shared" si="19"/>
        <v>0</v>
      </c>
      <c r="J82" s="67">
        <f t="shared" si="20"/>
        <v>147314490</v>
      </c>
      <c r="K82" s="31">
        <f t="shared" si="16"/>
        <v>0.27926291245449414</v>
      </c>
    </row>
    <row r="83" spans="1:11" ht="12.75">
      <c r="A83" s="43" t="s">
        <v>37</v>
      </c>
      <c r="B83" s="44" t="s">
        <v>170</v>
      </c>
      <c r="C83" s="18" t="s">
        <v>171</v>
      </c>
      <c r="D83" s="52">
        <v>189607994</v>
      </c>
      <c r="E83" s="52">
        <v>156995994</v>
      </c>
      <c r="F83" s="52">
        <v>144365412</v>
      </c>
      <c r="G83" s="27">
        <f t="shared" si="14"/>
        <v>0.7613888473499698</v>
      </c>
      <c r="H83" s="20">
        <f t="shared" si="15"/>
        <v>0.9195483803236406</v>
      </c>
      <c r="I83" s="53">
        <f t="shared" si="19"/>
        <v>0</v>
      </c>
      <c r="J83" s="67">
        <f t="shared" si="20"/>
        <v>12630582</v>
      </c>
      <c r="K83" s="31">
        <f t="shared" si="16"/>
        <v>0.08045161967635939</v>
      </c>
    </row>
    <row r="84" spans="1:11" ht="12.75">
      <c r="A84" s="43" t="s">
        <v>37</v>
      </c>
      <c r="B84" s="44" t="s">
        <v>172</v>
      </c>
      <c r="C84" s="18" t="s">
        <v>173</v>
      </c>
      <c r="D84" s="52">
        <v>1264548497</v>
      </c>
      <c r="E84" s="52">
        <v>1167268719</v>
      </c>
      <c r="F84" s="52">
        <v>950610837</v>
      </c>
      <c r="G84" s="27">
        <f t="shared" si="14"/>
        <v>0.7517393277167448</v>
      </c>
      <c r="H84" s="20">
        <f t="shared" si="15"/>
        <v>0.8143890275877427</v>
      </c>
      <c r="I84" s="53">
        <f t="shared" si="19"/>
        <v>0</v>
      </c>
      <c r="J84" s="67">
        <f t="shared" si="20"/>
        <v>216657882</v>
      </c>
      <c r="K84" s="31">
        <f t="shared" si="16"/>
        <v>0.18561097241225738</v>
      </c>
    </row>
    <row r="85" spans="1:11" ht="12.75">
      <c r="A85" s="43" t="s">
        <v>37</v>
      </c>
      <c r="B85" s="44" t="s">
        <v>174</v>
      </c>
      <c r="C85" s="18" t="s">
        <v>175</v>
      </c>
      <c r="D85" s="52">
        <v>189456409</v>
      </c>
      <c r="E85" s="52">
        <v>142607089</v>
      </c>
      <c r="F85" s="52">
        <v>104503245</v>
      </c>
      <c r="G85" s="27">
        <f t="shared" si="14"/>
        <v>0.5515951957054143</v>
      </c>
      <c r="H85" s="20">
        <f t="shared" si="15"/>
        <v>0.7328054007188941</v>
      </c>
      <c r="I85" s="53">
        <f t="shared" si="19"/>
        <v>0</v>
      </c>
      <c r="J85" s="67">
        <f t="shared" si="20"/>
        <v>38103844</v>
      </c>
      <c r="K85" s="31">
        <f t="shared" si="16"/>
        <v>0.26719459928110584</v>
      </c>
    </row>
    <row r="86" spans="1:11" ht="12.75">
      <c r="A86" s="43" t="s">
        <v>56</v>
      </c>
      <c r="B86" s="44" t="s">
        <v>176</v>
      </c>
      <c r="C86" s="18" t="s">
        <v>177</v>
      </c>
      <c r="D86" s="52">
        <v>64054999</v>
      </c>
      <c r="E86" s="52">
        <v>78179282</v>
      </c>
      <c r="F86" s="52">
        <v>70814241</v>
      </c>
      <c r="G86" s="27">
        <f t="shared" si="14"/>
        <v>1.105522474522246</v>
      </c>
      <c r="H86" s="20">
        <f t="shared" si="15"/>
        <v>0.905792931175807</v>
      </c>
      <c r="I86" s="53">
        <f t="shared" si="19"/>
        <v>0</v>
      </c>
      <c r="J86" s="67">
        <f t="shared" si="20"/>
        <v>7365041</v>
      </c>
      <c r="K86" s="31">
        <f t="shared" si="16"/>
        <v>0.0942070688241931</v>
      </c>
    </row>
    <row r="87" spans="1:11" ht="16.5">
      <c r="A87" s="45"/>
      <c r="B87" s="46" t="s">
        <v>178</v>
      </c>
      <c r="C87" s="47"/>
      <c r="D87" s="58">
        <f>SUM(D81:D86)</f>
        <v>2647609691</v>
      </c>
      <c r="E87" s="58">
        <f>SUM(E81:E86)</f>
        <v>2441609706</v>
      </c>
      <c r="F87" s="58">
        <f>SUM(F81:F86)</f>
        <v>1772513214</v>
      </c>
      <c r="G87" s="28">
        <f t="shared" si="14"/>
        <v>0.6694767812738</v>
      </c>
      <c r="H87" s="26">
        <f t="shared" si="15"/>
        <v>0.7259609140823099</v>
      </c>
      <c r="I87" s="70">
        <f>SUM(I81:I86)</f>
        <v>0</v>
      </c>
      <c r="J87" s="78">
        <f>SUM(J81:J86)</f>
        <v>669096492</v>
      </c>
      <c r="K87" s="32">
        <f t="shared" si="16"/>
        <v>0.27403908591769005</v>
      </c>
    </row>
    <row r="88" spans="1:11" ht="12.75">
      <c r="A88" s="43" t="s">
        <v>37</v>
      </c>
      <c r="B88" s="44" t="s">
        <v>179</v>
      </c>
      <c r="C88" s="18" t="s">
        <v>180</v>
      </c>
      <c r="D88" s="52">
        <v>546426165</v>
      </c>
      <c r="E88" s="52">
        <v>546426165</v>
      </c>
      <c r="F88" s="52">
        <v>220986404</v>
      </c>
      <c r="G88" s="27">
        <f t="shared" si="14"/>
        <v>0.4044213439156963</v>
      </c>
      <c r="H88" s="20">
        <f t="shared" si="15"/>
        <v>0.4044213439156963</v>
      </c>
      <c r="I88" s="53">
        <f>IF($F88&gt;$E88,$E88-$F88,0)</f>
        <v>0</v>
      </c>
      <c r="J88" s="67">
        <f>IF($F88&lt;=$E88,$E88-$F88,0)</f>
        <v>325439761</v>
      </c>
      <c r="K88" s="31">
        <f t="shared" si="16"/>
        <v>0.5955786560843037</v>
      </c>
    </row>
    <row r="89" spans="1:11" ht="12.75">
      <c r="A89" s="43" t="s">
        <v>37</v>
      </c>
      <c r="B89" s="44" t="s">
        <v>181</v>
      </c>
      <c r="C89" s="18" t="s">
        <v>182</v>
      </c>
      <c r="D89" s="52">
        <v>421702754</v>
      </c>
      <c r="E89" s="52">
        <v>430847774</v>
      </c>
      <c r="F89" s="52">
        <v>305137603</v>
      </c>
      <c r="G89" s="27">
        <f t="shared" si="14"/>
        <v>0.7235845630735435</v>
      </c>
      <c r="H89" s="20">
        <f t="shared" si="15"/>
        <v>0.7082260172011472</v>
      </c>
      <c r="I89" s="53">
        <f>IF($F89&gt;$E89,$E89-$F89,0)</f>
        <v>0</v>
      </c>
      <c r="J89" s="67">
        <f>IF($F89&lt;=$E89,$E89-$F89,0)</f>
        <v>125710171</v>
      </c>
      <c r="K89" s="31">
        <f t="shared" si="16"/>
        <v>0.29177398279885275</v>
      </c>
    </row>
    <row r="90" spans="1:11" ht="12.75">
      <c r="A90" s="43" t="s">
        <v>37</v>
      </c>
      <c r="B90" s="44" t="s">
        <v>183</v>
      </c>
      <c r="C90" s="18" t="s">
        <v>184</v>
      </c>
      <c r="D90" s="52">
        <v>979806810</v>
      </c>
      <c r="E90" s="52">
        <v>753229360</v>
      </c>
      <c r="F90" s="52">
        <v>545819269</v>
      </c>
      <c r="G90" s="27">
        <f t="shared" si="14"/>
        <v>0.5570682540979686</v>
      </c>
      <c r="H90" s="20">
        <f t="shared" si="15"/>
        <v>0.7246388656437928</v>
      </c>
      <c r="I90" s="53">
        <f>IF($F90&gt;$E90,$E90-$F90,0)</f>
        <v>0</v>
      </c>
      <c r="J90" s="67">
        <f>IF($F90&lt;=$E90,$E90-$F90,0)</f>
        <v>207410091</v>
      </c>
      <c r="K90" s="31">
        <f t="shared" si="16"/>
        <v>0.27536113435620724</v>
      </c>
    </row>
    <row r="91" spans="1:11" ht="12.75">
      <c r="A91" s="43" t="s">
        <v>37</v>
      </c>
      <c r="B91" s="44" t="s">
        <v>185</v>
      </c>
      <c r="C91" s="18" t="s">
        <v>186</v>
      </c>
      <c r="D91" s="52">
        <v>150231216</v>
      </c>
      <c r="E91" s="52">
        <v>173241000</v>
      </c>
      <c r="F91" s="52">
        <v>154427171</v>
      </c>
      <c r="G91" s="27">
        <f t="shared" si="14"/>
        <v>1.0279299809435078</v>
      </c>
      <c r="H91" s="20">
        <f t="shared" si="15"/>
        <v>0.8914008289030888</v>
      </c>
      <c r="I91" s="53">
        <f>IF($F91&gt;$E91,$E91-$F91,0)</f>
        <v>0</v>
      </c>
      <c r="J91" s="67">
        <f>IF($F91&lt;=$E91,$E91-$F91,0)</f>
        <v>18813829</v>
      </c>
      <c r="K91" s="31">
        <f t="shared" si="16"/>
        <v>0.10859917109691124</v>
      </c>
    </row>
    <row r="92" spans="1:11" ht="12.75">
      <c r="A92" s="43" t="s">
        <v>56</v>
      </c>
      <c r="B92" s="44" t="s">
        <v>187</v>
      </c>
      <c r="C92" s="18" t="s">
        <v>188</v>
      </c>
      <c r="D92" s="52">
        <v>230054750</v>
      </c>
      <c r="E92" s="52">
        <v>243776275</v>
      </c>
      <c r="F92" s="52">
        <v>123610573</v>
      </c>
      <c r="G92" s="27">
        <f t="shared" si="14"/>
        <v>0.5373093709214871</v>
      </c>
      <c r="H92" s="20">
        <f t="shared" si="15"/>
        <v>0.5070656404114797</v>
      </c>
      <c r="I92" s="53">
        <f>IF($F92&gt;$E92,$E92-$F92,0)</f>
        <v>0</v>
      </c>
      <c r="J92" s="67">
        <f>IF($F92&lt;=$E92,$E92-$F92,0)</f>
        <v>120165702</v>
      </c>
      <c r="K92" s="31">
        <f t="shared" si="16"/>
        <v>0.4929343595885203</v>
      </c>
    </row>
    <row r="93" spans="1:11" ht="16.5">
      <c r="A93" s="45"/>
      <c r="B93" s="46" t="s">
        <v>189</v>
      </c>
      <c r="C93" s="47"/>
      <c r="D93" s="58">
        <f>SUM(D88:D92)</f>
        <v>2328221695</v>
      </c>
      <c r="E93" s="58">
        <f>SUM(E88:E92)</f>
        <v>2147520574</v>
      </c>
      <c r="F93" s="58">
        <f>SUM(F88:F92)</f>
        <v>1349981020</v>
      </c>
      <c r="G93" s="28">
        <f t="shared" si="14"/>
        <v>0.5798335368574082</v>
      </c>
      <c r="H93" s="26">
        <f t="shared" si="15"/>
        <v>0.6286230904347089</v>
      </c>
      <c r="I93" s="70">
        <f>SUM(I88:I92)</f>
        <v>0</v>
      </c>
      <c r="J93" s="78">
        <f>SUM(J88:J92)</f>
        <v>797539554</v>
      </c>
      <c r="K93" s="32">
        <f t="shared" si="16"/>
        <v>0.37137690956529107</v>
      </c>
    </row>
    <row r="94" spans="1:11" ht="16.5">
      <c r="A94" s="49"/>
      <c r="B94" s="50" t="s">
        <v>190</v>
      </c>
      <c r="C94" s="51"/>
      <c r="D94" s="60">
        <f>SUM(D64:D67,D69:D72,D74:D79,D81:D86,D88:D92)</f>
        <v>11542207733</v>
      </c>
      <c r="E94" s="60">
        <f>SUM(E64:E67,E69:E72,E74:E79,E81:E86,E88:E92)</f>
        <v>11501159653</v>
      </c>
      <c r="F94" s="60">
        <f>SUM(F64:F67,F69:F72,F74:F79,F81:F86,F88:F92)</f>
        <v>8421451267</v>
      </c>
      <c r="G94" s="33">
        <f t="shared" si="14"/>
        <v>0.7296222232183941</v>
      </c>
      <c r="H94" s="34">
        <f t="shared" si="15"/>
        <v>0.7322262729222545</v>
      </c>
      <c r="I94" s="82">
        <f>I93+I87+I80+I73+I68</f>
        <v>-204089597</v>
      </c>
      <c r="J94" s="78">
        <f>J93+J87+J80+J73+J68</f>
        <v>3283797983</v>
      </c>
      <c r="K94" s="35">
        <f t="shared" si="16"/>
        <v>0.2677737270777455</v>
      </c>
    </row>
    <row r="95" spans="1:11" ht="16.5">
      <c r="A95" s="79"/>
      <c r="B95" s="73"/>
      <c r="C95" s="73"/>
      <c r="D95" s="74"/>
      <c r="E95" s="74"/>
      <c r="F95" s="74"/>
      <c r="G95" s="75"/>
      <c r="H95" s="76" t="s">
        <v>667</v>
      </c>
      <c r="I95" s="103">
        <f>I94+J94</f>
        <v>3079708386</v>
      </c>
      <c r="J95" s="104"/>
      <c r="K95" s="80"/>
    </row>
    <row r="96" spans="1:11" ht="16.5">
      <c r="A96" s="89"/>
      <c r="B96" s="90"/>
      <c r="C96" s="5"/>
      <c r="D96" s="93"/>
      <c r="E96" s="93"/>
      <c r="F96" s="93"/>
      <c r="G96" s="94"/>
      <c r="H96" s="95"/>
      <c r="I96" s="91"/>
      <c r="J96" s="92"/>
      <c r="K96" s="31"/>
    </row>
    <row r="97" spans="1:11" ht="16.5">
      <c r="A97" s="38"/>
      <c r="B97" s="40" t="s">
        <v>191</v>
      </c>
      <c r="C97" s="41"/>
      <c r="D97" s="59"/>
      <c r="E97" s="59"/>
      <c r="F97" s="59"/>
      <c r="G97" s="27"/>
      <c r="H97" s="20"/>
      <c r="I97" s="81"/>
      <c r="J97" s="69"/>
      <c r="K97" s="31"/>
    </row>
    <row r="98" spans="1:11" ht="12.75">
      <c r="A98" s="43" t="s">
        <v>33</v>
      </c>
      <c r="B98" s="44" t="s">
        <v>192</v>
      </c>
      <c r="C98" s="18" t="s">
        <v>193</v>
      </c>
      <c r="D98" s="52">
        <v>22366484153</v>
      </c>
      <c r="E98" s="52">
        <v>22496253997</v>
      </c>
      <c r="F98" s="52">
        <v>20209797563</v>
      </c>
      <c r="G98" s="27">
        <f>IF($D98=0,0,$F98/$D98)</f>
        <v>0.9035750735230899</v>
      </c>
      <c r="H98" s="20">
        <f>IF($E98=0,0,$F98/$E98)</f>
        <v>0.8983627925651573</v>
      </c>
      <c r="I98" s="53">
        <f>IF($F98&gt;$E98,$E98-$F98,0)</f>
        <v>0</v>
      </c>
      <c r="J98" s="67">
        <f>IF($F98&lt;=$E98,$E98-$F98,0)</f>
        <v>2286456434</v>
      </c>
      <c r="K98" s="31">
        <f>IF($E98=0,0,($E98-$F98)/$E98)</f>
        <v>0.10163720743484278</v>
      </c>
    </row>
    <row r="99" spans="1:11" ht="12.75">
      <c r="A99" s="43" t="s">
        <v>33</v>
      </c>
      <c r="B99" s="44" t="s">
        <v>194</v>
      </c>
      <c r="C99" s="18" t="s">
        <v>195</v>
      </c>
      <c r="D99" s="52">
        <v>28354002720</v>
      </c>
      <c r="E99" s="52">
        <v>29883940797</v>
      </c>
      <c r="F99" s="52">
        <v>29798791568</v>
      </c>
      <c r="G99" s="27">
        <f>IF($D99=0,0,$F99/$D99)</f>
        <v>1.0509553752345835</v>
      </c>
      <c r="H99" s="20">
        <f>IF($E99=0,0,$F99/$E99)</f>
        <v>0.9971506693317854</v>
      </c>
      <c r="I99" s="53">
        <f>IF($F99&gt;$E99,$E99-$F99,0)</f>
        <v>0</v>
      </c>
      <c r="J99" s="67">
        <f>IF($F99&lt;=$E99,$E99-$F99,0)</f>
        <v>85149229</v>
      </c>
      <c r="K99" s="31">
        <f>IF($E99=0,0,($E99-$F99)/$E99)</f>
        <v>0.002849330668214548</v>
      </c>
    </row>
    <row r="100" spans="1:11" ht="12.75">
      <c r="A100" s="43" t="s">
        <v>33</v>
      </c>
      <c r="B100" s="44" t="s">
        <v>196</v>
      </c>
      <c r="C100" s="18" t="s">
        <v>197</v>
      </c>
      <c r="D100" s="52">
        <v>18026695218</v>
      </c>
      <c r="E100" s="52">
        <v>17563155699</v>
      </c>
      <c r="F100" s="52">
        <v>17312150341</v>
      </c>
      <c r="G100" s="27">
        <f>IF($D100=0,0,$F100/$D100)</f>
        <v>0.9603618484498194</v>
      </c>
      <c r="H100" s="20">
        <f>IF($E100=0,0,$F100/$E100)</f>
        <v>0.9857084135504025</v>
      </c>
      <c r="I100" s="53">
        <f>IF($F100&gt;$E100,$E100-$F100,0)</f>
        <v>0</v>
      </c>
      <c r="J100" s="67">
        <f aca="true" t="shared" si="21" ref="J100:J115">IF($F100&lt;=$E100,$E100-$F100,0)</f>
        <v>251005358</v>
      </c>
      <c r="K100" s="31">
        <f>IF($E100=0,0,($E100-$F100)/$E100)</f>
        <v>0.014291586449597528</v>
      </c>
    </row>
    <row r="101" spans="1:11" ht="16.5">
      <c r="A101" s="45"/>
      <c r="B101" s="46" t="s">
        <v>36</v>
      </c>
      <c r="C101" s="47"/>
      <c r="D101" s="58">
        <f>SUM(D98:D100)</f>
        <v>68747182091</v>
      </c>
      <c r="E101" s="58">
        <f>SUM(E98:E100)</f>
        <v>69943350493</v>
      </c>
      <c r="F101" s="58">
        <f>SUM(F98:F100)</f>
        <v>67320739472</v>
      </c>
      <c r="G101" s="28">
        <f>IF($D101=0,0,$F101/$D101)</f>
        <v>0.9792508932640783</v>
      </c>
      <c r="H101" s="26">
        <f>IF($E101=0,0,$F101/$E101)</f>
        <v>0.9625037833830612</v>
      </c>
      <c r="I101" s="70">
        <f>SUM(I98:I100)</f>
        <v>0</v>
      </c>
      <c r="J101" s="78">
        <f>SUM(J98:J100)</f>
        <v>2622611021</v>
      </c>
      <c r="K101" s="32">
        <f>IF($E101=0,0,($E101-$F101)/$E101)</f>
        <v>0.037496216616938784</v>
      </c>
    </row>
    <row r="102" spans="1:11" ht="12.75">
      <c r="A102" s="43" t="s">
        <v>37</v>
      </c>
      <c r="B102" s="44" t="s">
        <v>198</v>
      </c>
      <c r="C102" s="18" t="s">
        <v>199</v>
      </c>
      <c r="D102" s="52">
        <v>3520033350</v>
      </c>
      <c r="E102" s="52">
        <v>3520033350</v>
      </c>
      <c r="F102" s="52">
        <v>2571557136</v>
      </c>
      <c r="G102" s="27">
        <f aca="true" t="shared" si="22" ref="G102:G117">IF($D102=0,0,$F102/$D102)</f>
        <v>0.7305490830079777</v>
      </c>
      <c r="H102" s="20">
        <f aca="true" t="shared" si="23" ref="H102:H117">IF($E102=0,0,$F102/$E102)</f>
        <v>0.7305490830079777</v>
      </c>
      <c r="I102" s="53">
        <f>IF($F102&gt;$E102,$E102-$F102,0)</f>
        <v>0</v>
      </c>
      <c r="J102" s="67">
        <f t="shared" si="21"/>
        <v>948476214</v>
      </c>
      <c r="K102" s="31">
        <f aca="true" t="shared" si="24" ref="K102:K117">IF($E102=0,0,($E102-$F102)/$E102)</f>
        <v>0.2694509169920222</v>
      </c>
    </row>
    <row r="103" spans="1:11" ht="12.75">
      <c r="A103" s="43" t="s">
        <v>37</v>
      </c>
      <c r="B103" s="44" t="s">
        <v>200</v>
      </c>
      <c r="C103" s="18" t="s">
        <v>201</v>
      </c>
      <c r="D103" s="52">
        <v>518660428</v>
      </c>
      <c r="E103" s="52">
        <v>676804331</v>
      </c>
      <c r="F103" s="52">
        <v>561230585</v>
      </c>
      <c r="G103" s="27">
        <f t="shared" si="22"/>
        <v>1.0820771254212593</v>
      </c>
      <c r="H103" s="20">
        <f t="shared" si="23"/>
        <v>0.8292361016229962</v>
      </c>
      <c r="I103" s="53">
        <f>IF($F103&gt;$E103,$E103-$F103,0)</f>
        <v>0</v>
      </c>
      <c r="J103" s="67">
        <f t="shared" si="21"/>
        <v>115573746</v>
      </c>
      <c r="K103" s="31">
        <f t="shared" si="24"/>
        <v>0.17076389837700373</v>
      </c>
    </row>
    <row r="104" spans="1:11" ht="12.75">
      <c r="A104" s="43" t="s">
        <v>37</v>
      </c>
      <c r="B104" s="44" t="s">
        <v>202</v>
      </c>
      <c r="C104" s="18" t="s">
        <v>203</v>
      </c>
      <c r="D104" s="52">
        <v>424070326</v>
      </c>
      <c r="E104" s="52">
        <v>424070326</v>
      </c>
      <c r="F104" s="52">
        <v>385280698</v>
      </c>
      <c r="G104" s="27">
        <f t="shared" si="22"/>
        <v>0.9085301997763456</v>
      </c>
      <c r="H104" s="20">
        <f t="shared" si="23"/>
        <v>0.9085301997763456</v>
      </c>
      <c r="I104" s="53">
        <f>IF($F104&gt;$E104,$E104-$F104,0)</f>
        <v>0</v>
      </c>
      <c r="J104" s="67">
        <f t="shared" si="21"/>
        <v>38789628</v>
      </c>
      <c r="K104" s="31">
        <f t="shared" si="24"/>
        <v>0.09146980022365442</v>
      </c>
    </row>
    <row r="105" spans="1:11" ht="12.75">
      <c r="A105" s="43" t="s">
        <v>56</v>
      </c>
      <c r="B105" s="44" t="s">
        <v>204</v>
      </c>
      <c r="C105" s="18" t="s">
        <v>205</v>
      </c>
      <c r="D105" s="52">
        <v>325263238</v>
      </c>
      <c r="E105" s="52">
        <v>325263238</v>
      </c>
      <c r="F105" s="52">
        <v>346278677</v>
      </c>
      <c r="G105" s="27">
        <f t="shared" si="22"/>
        <v>1.064610557065167</v>
      </c>
      <c r="H105" s="20">
        <f t="shared" si="23"/>
        <v>1.064610557065167</v>
      </c>
      <c r="I105" s="53">
        <f>IF($F105&gt;$E105,$E105-$F105,0)</f>
        <v>-21015439</v>
      </c>
      <c r="J105" s="67">
        <f t="shared" si="21"/>
        <v>0</v>
      </c>
      <c r="K105" s="31">
        <f t="shared" si="24"/>
        <v>-0.06461055706516701</v>
      </c>
    </row>
    <row r="106" spans="1:11" ht="16.5">
      <c r="A106" s="45"/>
      <c r="B106" s="46" t="s">
        <v>206</v>
      </c>
      <c r="C106" s="47"/>
      <c r="D106" s="58">
        <f>SUM(D102:D105)</f>
        <v>4788027342</v>
      </c>
      <c r="E106" s="58">
        <f>SUM(E102:E105)</f>
        <v>4946171245</v>
      </c>
      <c r="F106" s="58">
        <f>SUM(F102:F105)</f>
        <v>3864347096</v>
      </c>
      <c r="G106" s="28">
        <f t="shared" si="22"/>
        <v>0.8070854278759881</v>
      </c>
      <c r="H106" s="26">
        <f t="shared" si="23"/>
        <v>0.7812804904210306</v>
      </c>
      <c r="I106" s="70">
        <f>SUM(I102:I105)</f>
        <v>-21015439</v>
      </c>
      <c r="J106" s="78">
        <f>SUM(J102:J105)</f>
        <v>1102839588</v>
      </c>
      <c r="K106" s="32">
        <f t="shared" si="24"/>
        <v>0.2187195095789693</v>
      </c>
    </row>
    <row r="107" spans="1:11" ht="12.75">
      <c r="A107" s="43" t="s">
        <v>37</v>
      </c>
      <c r="B107" s="44" t="s">
        <v>207</v>
      </c>
      <c r="C107" s="18" t="s">
        <v>208</v>
      </c>
      <c r="D107" s="52">
        <v>139510087</v>
      </c>
      <c r="E107" s="52">
        <v>164220026</v>
      </c>
      <c r="F107" s="52">
        <v>129110605</v>
      </c>
      <c r="G107" s="27">
        <f t="shared" si="22"/>
        <v>0.9254571319993514</v>
      </c>
      <c r="H107" s="20">
        <f t="shared" si="23"/>
        <v>0.7862049967036298</v>
      </c>
      <c r="I107" s="53">
        <f>IF($F107&gt;$E107,$E107-$F107,0)</f>
        <v>0</v>
      </c>
      <c r="J107" s="67">
        <f t="shared" si="21"/>
        <v>35109421</v>
      </c>
      <c r="K107" s="31">
        <f t="shared" si="24"/>
        <v>0.2137950032963702</v>
      </c>
    </row>
    <row r="108" spans="1:11" ht="12.75">
      <c r="A108" s="43" t="s">
        <v>37</v>
      </c>
      <c r="B108" s="44" t="s">
        <v>209</v>
      </c>
      <c r="C108" s="18" t="s">
        <v>210</v>
      </c>
      <c r="D108" s="52">
        <v>536742538</v>
      </c>
      <c r="E108" s="52">
        <v>536742538</v>
      </c>
      <c r="F108" s="52">
        <v>350817341</v>
      </c>
      <c r="G108" s="27">
        <f t="shared" si="22"/>
        <v>0.65360450525723</v>
      </c>
      <c r="H108" s="20">
        <f t="shared" si="23"/>
        <v>0.65360450525723</v>
      </c>
      <c r="I108" s="53">
        <f>IF($F108&gt;$E108,$E108-$F108,0)</f>
        <v>0</v>
      </c>
      <c r="J108" s="67">
        <f t="shared" si="21"/>
        <v>185925197</v>
      </c>
      <c r="K108" s="31">
        <f t="shared" si="24"/>
        <v>0.3463954947427699</v>
      </c>
    </row>
    <row r="109" spans="1:11" ht="12.75">
      <c r="A109" s="43" t="s">
        <v>56</v>
      </c>
      <c r="B109" s="44" t="s">
        <v>211</v>
      </c>
      <c r="C109" s="18" t="s">
        <v>212</v>
      </c>
      <c r="D109" s="52">
        <v>53218515</v>
      </c>
      <c r="E109" s="52">
        <v>52414977</v>
      </c>
      <c r="F109" s="52">
        <v>44521419</v>
      </c>
      <c r="G109" s="27">
        <f t="shared" si="22"/>
        <v>0.8365776271660342</v>
      </c>
      <c r="H109" s="20">
        <f t="shared" si="23"/>
        <v>0.8494026239866518</v>
      </c>
      <c r="I109" s="53">
        <f>IF($F109&gt;$E109,$E109-$F109,0)</f>
        <v>0</v>
      </c>
      <c r="J109" s="67">
        <f t="shared" si="21"/>
        <v>7893558</v>
      </c>
      <c r="K109" s="31">
        <f t="shared" si="24"/>
        <v>0.15059737601334824</v>
      </c>
    </row>
    <row r="110" spans="1:11" ht="16.5">
      <c r="A110" s="45"/>
      <c r="B110" s="46" t="s">
        <v>213</v>
      </c>
      <c r="C110" s="47"/>
      <c r="D110" s="58">
        <f>SUM(D107:D109)</f>
        <v>729471140</v>
      </c>
      <c r="E110" s="58">
        <f>SUM(E107:E109)</f>
        <v>753377541</v>
      </c>
      <c r="F110" s="58">
        <f>SUM(F107:F109)</f>
        <v>524449365</v>
      </c>
      <c r="G110" s="28">
        <f t="shared" si="22"/>
        <v>0.7189446384403912</v>
      </c>
      <c r="H110" s="26">
        <f t="shared" si="23"/>
        <v>0.6961308725819848</v>
      </c>
      <c r="I110" s="70">
        <f>SUM(I107:I109)</f>
        <v>0</v>
      </c>
      <c r="J110" s="78">
        <f>SUM(J107:J109)</f>
        <v>228928176</v>
      </c>
      <c r="K110" s="32">
        <f t="shared" si="24"/>
        <v>0.30386912741801525</v>
      </c>
    </row>
    <row r="111" spans="1:11" ht="12.75">
      <c r="A111" s="43" t="s">
        <v>37</v>
      </c>
      <c r="B111" s="44" t="s">
        <v>214</v>
      </c>
      <c r="C111" s="18" t="s">
        <v>215</v>
      </c>
      <c r="D111" s="52">
        <v>1472162368</v>
      </c>
      <c r="E111" s="52">
        <v>1507930925</v>
      </c>
      <c r="F111" s="52">
        <v>1410039105</v>
      </c>
      <c r="G111" s="27">
        <f t="shared" si="22"/>
        <v>0.957801351025976</v>
      </c>
      <c r="H111" s="20">
        <f t="shared" si="23"/>
        <v>0.9350820263865867</v>
      </c>
      <c r="I111" s="53">
        <f>IF($F111&gt;$E111,$E111-$F111,0)</f>
        <v>0</v>
      </c>
      <c r="J111" s="67">
        <f t="shared" si="21"/>
        <v>97891820</v>
      </c>
      <c r="K111" s="31">
        <f t="shared" si="24"/>
        <v>0.06491797361341337</v>
      </c>
    </row>
    <row r="112" spans="1:11" ht="12.75">
      <c r="A112" s="43" t="s">
        <v>37</v>
      </c>
      <c r="B112" s="44" t="s">
        <v>216</v>
      </c>
      <c r="C112" s="18" t="s">
        <v>217</v>
      </c>
      <c r="D112" s="52">
        <v>704868402</v>
      </c>
      <c r="E112" s="52">
        <v>704868402</v>
      </c>
      <c r="F112" s="52">
        <v>556023268</v>
      </c>
      <c r="G112" s="27">
        <f t="shared" si="22"/>
        <v>0.7888327330638379</v>
      </c>
      <c r="H112" s="20">
        <f t="shared" si="23"/>
        <v>0.7888327330638379</v>
      </c>
      <c r="I112" s="53">
        <f>IF($F112&gt;$E112,$E112-$F112,0)</f>
        <v>0</v>
      </c>
      <c r="J112" s="67">
        <f t="shared" si="21"/>
        <v>148845134</v>
      </c>
      <c r="K112" s="31">
        <f t="shared" si="24"/>
        <v>0.21116726693616208</v>
      </c>
    </row>
    <row r="113" spans="1:11" ht="12.75">
      <c r="A113" s="43" t="s">
        <v>37</v>
      </c>
      <c r="B113" s="44" t="s">
        <v>218</v>
      </c>
      <c r="C113" s="18" t="s">
        <v>219</v>
      </c>
      <c r="D113" s="52">
        <v>218469037</v>
      </c>
      <c r="E113" s="52">
        <v>218469037</v>
      </c>
      <c r="F113" s="52">
        <v>311799562</v>
      </c>
      <c r="G113" s="27">
        <f t="shared" si="22"/>
        <v>1.4272025284754655</v>
      </c>
      <c r="H113" s="20">
        <f t="shared" si="23"/>
        <v>1.4272025284754655</v>
      </c>
      <c r="I113" s="53">
        <f>IF($F113&gt;$E113,$E113-$F113,0)</f>
        <v>-93330525</v>
      </c>
      <c r="J113" s="67">
        <f t="shared" si="21"/>
        <v>0</v>
      </c>
      <c r="K113" s="31">
        <f t="shared" si="24"/>
        <v>-0.42720252847546536</v>
      </c>
    </row>
    <row r="114" spans="1:11" ht="12.75">
      <c r="A114" s="43" t="s">
        <v>37</v>
      </c>
      <c r="B114" s="44" t="s">
        <v>220</v>
      </c>
      <c r="C114" s="18" t="s">
        <v>221</v>
      </c>
      <c r="D114" s="52">
        <v>1110217434</v>
      </c>
      <c r="E114" s="52">
        <v>1110217434</v>
      </c>
      <c r="F114" s="52">
        <v>624753941</v>
      </c>
      <c r="G114" s="27">
        <f t="shared" si="22"/>
        <v>0.5627311568591347</v>
      </c>
      <c r="H114" s="20">
        <f t="shared" si="23"/>
        <v>0.5627311568591347</v>
      </c>
      <c r="I114" s="53">
        <f>IF($F114&gt;$E114,$E114-$F114,0)</f>
        <v>0</v>
      </c>
      <c r="J114" s="67">
        <f t="shared" si="21"/>
        <v>485463493</v>
      </c>
      <c r="K114" s="31">
        <f t="shared" si="24"/>
        <v>0.43726884314086534</v>
      </c>
    </row>
    <row r="115" spans="1:11" ht="12.75">
      <c r="A115" s="43" t="s">
        <v>56</v>
      </c>
      <c r="B115" s="44" t="s">
        <v>222</v>
      </c>
      <c r="C115" s="18" t="s">
        <v>223</v>
      </c>
      <c r="D115" s="52">
        <v>267924690</v>
      </c>
      <c r="E115" s="52">
        <v>249340240</v>
      </c>
      <c r="F115" s="52">
        <v>234686902</v>
      </c>
      <c r="G115" s="27">
        <f t="shared" si="22"/>
        <v>0.8759435421946369</v>
      </c>
      <c r="H115" s="20">
        <f t="shared" si="23"/>
        <v>0.94123155572482</v>
      </c>
      <c r="I115" s="53">
        <f>IF($F115&gt;$E115,$E115-$F115,0)</f>
        <v>0</v>
      </c>
      <c r="J115" s="67">
        <f t="shared" si="21"/>
        <v>14653338</v>
      </c>
      <c r="K115" s="31">
        <f t="shared" si="24"/>
        <v>0.05876844427517997</v>
      </c>
    </row>
    <row r="116" spans="1:11" ht="16.5">
      <c r="A116" s="45"/>
      <c r="B116" s="46" t="s">
        <v>224</v>
      </c>
      <c r="C116" s="47"/>
      <c r="D116" s="58">
        <f>SUM(D111:D115)</f>
        <v>3773641931</v>
      </c>
      <c r="E116" s="58">
        <f>SUM(E111:E115)</f>
        <v>3790826038</v>
      </c>
      <c r="F116" s="58">
        <f>SUM(F111:F115)</f>
        <v>3137302778</v>
      </c>
      <c r="G116" s="28">
        <f t="shared" si="22"/>
        <v>0.8313726727031113</v>
      </c>
      <c r="H116" s="26">
        <f t="shared" si="23"/>
        <v>0.8276039962137667</v>
      </c>
      <c r="I116" s="70">
        <f>SUM(I111:I115)</f>
        <v>-93330525</v>
      </c>
      <c r="J116" s="78">
        <f>SUM(J111:J115)</f>
        <v>746853785</v>
      </c>
      <c r="K116" s="32">
        <f t="shared" si="24"/>
        <v>0.17239600378623335</v>
      </c>
    </row>
    <row r="117" spans="1:11" ht="16.5">
      <c r="A117" s="49"/>
      <c r="B117" s="50" t="s">
        <v>225</v>
      </c>
      <c r="C117" s="51"/>
      <c r="D117" s="60">
        <f>SUM(D98:D100,D102:D105,D107:D109,D111:D115)</f>
        <v>78038322504</v>
      </c>
      <c r="E117" s="60">
        <f>SUM(E98:E100,E102:E105,E107:E109,E111:E115)</f>
        <v>79433725317</v>
      </c>
      <c r="F117" s="60">
        <f>SUM(F98:F100,F102:F105,F107:F109,F111:F115)</f>
        <v>74846838711</v>
      </c>
      <c r="G117" s="33">
        <f t="shared" si="22"/>
        <v>0.9591036340788026</v>
      </c>
      <c r="H117" s="34">
        <f t="shared" si="23"/>
        <v>0.9422551745156746</v>
      </c>
      <c r="I117" s="70">
        <f>I116+I110+I106+I101</f>
        <v>-114345964</v>
      </c>
      <c r="J117" s="78">
        <f>J116+J110+J106+J101</f>
        <v>4701232570</v>
      </c>
      <c r="K117" s="35">
        <f t="shared" si="24"/>
        <v>0.057744825484325336</v>
      </c>
    </row>
    <row r="118" spans="1:11" ht="16.5">
      <c r="A118" s="79"/>
      <c r="B118" s="73"/>
      <c r="C118" s="73"/>
      <c r="D118" s="74"/>
      <c r="E118" s="74"/>
      <c r="F118" s="74"/>
      <c r="G118" s="75"/>
      <c r="H118" s="76" t="s">
        <v>667</v>
      </c>
      <c r="I118" s="103">
        <f>I117+J117</f>
        <v>4586886606</v>
      </c>
      <c r="J118" s="104"/>
      <c r="K118" s="80"/>
    </row>
    <row r="119" spans="1:11" ht="16.5">
      <c r="A119" s="89"/>
      <c r="B119" s="90"/>
      <c r="C119" s="5"/>
      <c r="D119" s="93"/>
      <c r="E119" s="93"/>
      <c r="F119" s="93"/>
      <c r="G119" s="94"/>
      <c r="H119" s="95"/>
      <c r="I119" s="91"/>
      <c r="J119" s="92"/>
      <c r="K119" s="31"/>
    </row>
    <row r="120" spans="1:11" ht="16.5">
      <c r="A120" s="38"/>
      <c r="B120" s="40" t="s">
        <v>226</v>
      </c>
      <c r="C120" s="41"/>
      <c r="D120" s="59"/>
      <c r="E120" s="59"/>
      <c r="F120" s="59"/>
      <c r="G120" s="27"/>
      <c r="H120" s="20"/>
      <c r="I120" s="81"/>
      <c r="J120" s="69"/>
      <c r="K120" s="31"/>
    </row>
    <row r="121" spans="1:11" ht="12.75">
      <c r="A121" s="43" t="s">
        <v>33</v>
      </c>
      <c r="B121" s="44" t="s">
        <v>227</v>
      </c>
      <c r="C121" s="18" t="s">
        <v>228</v>
      </c>
      <c r="D121" s="52">
        <v>25892159991</v>
      </c>
      <c r="E121" s="52">
        <v>25949539641</v>
      </c>
      <c r="F121" s="52">
        <v>24630859402</v>
      </c>
      <c r="G121" s="27">
        <f aca="true" t="shared" si="25" ref="G121:G152">IF($D121=0,0,$F121/$D121)</f>
        <v>0.9512863898014525</v>
      </c>
      <c r="H121" s="20">
        <f aca="true" t="shared" si="26" ref="H121:H152">IF($E121=0,0,$F121/$E121)</f>
        <v>0.9491829043118554</v>
      </c>
      <c r="I121" s="53">
        <f>IF($F121&gt;$E121,$E121-$F121,0)</f>
        <v>0</v>
      </c>
      <c r="J121" s="67">
        <f aca="true" t="shared" si="27" ref="J121:J138">IF($F121&lt;=$E121,$E121-$F121,0)</f>
        <v>1318680239</v>
      </c>
      <c r="K121" s="31">
        <f aca="true" t="shared" si="28" ref="K121:K152">IF($E121=0,0,($E121-$F121)/$E121)</f>
        <v>0.05081709568814466</v>
      </c>
    </row>
    <row r="122" spans="1:11" ht="16.5">
      <c r="A122" s="45"/>
      <c r="B122" s="46" t="s">
        <v>36</v>
      </c>
      <c r="C122" s="47"/>
      <c r="D122" s="58">
        <f>D121</f>
        <v>25892159991</v>
      </c>
      <c r="E122" s="58">
        <f>E121</f>
        <v>25949539641</v>
      </c>
      <c r="F122" s="58">
        <f>F121</f>
        <v>24630859402</v>
      </c>
      <c r="G122" s="28">
        <f t="shared" si="25"/>
        <v>0.9512863898014525</v>
      </c>
      <c r="H122" s="26">
        <f t="shared" si="26"/>
        <v>0.9491829043118554</v>
      </c>
      <c r="I122" s="70">
        <f>SUM(I121)</f>
        <v>0</v>
      </c>
      <c r="J122" s="78">
        <f>SUM(J121)</f>
        <v>1318680239</v>
      </c>
      <c r="K122" s="32">
        <f t="shared" si="28"/>
        <v>0.05081709568814466</v>
      </c>
    </row>
    <row r="123" spans="1:11" ht="12.75">
      <c r="A123" s="43" t="s">
        <v>37</v>
      </c>
      <c r="B123" s="44" t="s">
        <v>229</v>
      </c>
      <c r="C123" s="18" t="s">
        <v>230</v>
      </c>
      <c r="D123" s="52">
        <v>27083508</v>
      </c>
      <c r="E123" s="52">
        <v>27083508</v>
      </c>
      <c r="F123" s="52">
        <v>36868380</v>
      </c>
      <c r="G123" s="27">
        <f t="shared" si="25"/>
        <v>1.3612852515265008</v>
      </c>
      <c r="H123" s="20">
        <f t="shared" si="26"/>
        <v>1.3612852515265008</v>
      </c>
      <c r="I123" s="53">
        <f aca="true" t="shared" si="29" ref="I123:I129">IF($F123&gt;$E123,$E123-$F123,0)</f>
        <v>-9784872</v>
      </c>
      <c r="J123" s="67">
        <f t="shared" si="27"/>
        <v>0</v>
      </c>
      <c r="K123" s="31">
        <f t="shared" si="28"/>
        <v>-0.36128525152650093</v>
      </c>
    </row>
    <row r="124" spans="1:11" ht="12.75">
      <c r="A124" s="43" t="s">
        <v>37</v>
      </c>
      <c r="B124" s="44" t="s">
        <v>231</v>
      </c>
      <c r="C124" s="18" t="s">
        <v>232</v>
      </c>
      <c r="D124" s="52">
        <v>490969389</v>
      </c>
      <c r="E124" s="52">
        <v>503097015</v>
      </c>
      <c r="F124" s="52">
        <v>268442867</v>
      </c>
      <c r="G124" s="27">
        <f t="shared" si="25"/>
        <v>0.5467609040693167</v>
      </c>
      <c r="H124" s="20">
        <f t="shared" si="26"/>
        <v>0.5335807190189749</v>
      </c>
      <c r="I124" s="53">
        <f t="shared" si="29"/>
        <v>0</v>
      </c>
      <c r="J124" s="67">
        <f t="shared" si="27"/>
        <v>234654148</v>
      </c>
      <c r="K124" s="31">
        <f t="shared" si="28"/>
        <v>0.4664192809810251</v>
      </c>
    </row>
    <row r="125" spans="1:11" ht="12.75">
      <c r="A125" s="43" t="s">
        <v>37</v>
      </c>
      <c r="B125" s="44" t="s">
        <v>233</v>
      </c>
      <c r="C125" s="18" t="s">
        <v>234</v>
      </c>
      <c r="D125" s="52">
        <v>86828999</v>
      </c>
      <c r="E125" s="52">
        <v>116327861</v>
      </c>
      <c r="F125" s="52">
        <v>83457903</v>
      </c>
      <c r="G125" s="27">
        <f t="shared" si="25"/>
        <v>0.9611754593646761</v>
      </c>
      <c r="H125" s="20">
        <f t="shared" si="26"/>
        <v>0.717436925965655</v>
      </c>
      <c r="I125" s="53">
        <f t="shared" si="29"/>
        <v>0</v>
      </c>
      <c r="J125" s="67">
        <f t="shared" si="27"/>
        <v>32869958</v>
      </c>
      <c r="K125" s="31">
        <f t="shared" si="28"/>
        <v>0.28256307403434505</v>
      </c>
    </row>
    <row r="126" spans="1:11" ht="12.75">
      <c r="A126" s="43" t="s">
        <v>37</v>
      </c>
      <c r="B126" s="44" t="s">
        <v>235</v>
      </c>
      <c r="C126" s="18" t="s">
        <v>236</v>
      </c>
      <c r="D126" s="52">
        <v>108798942</v>
      </c>
      <c r="E126" s="52">
        <v>121740712</v>
      </c>
      <c r="F126" s="52">
        <v>89182264</v>
      </c>
      <c r="G126" s="27">
        <f t="shared" si="25"/>
        <v>0.8196978974299217</v>
      </c>
      <c r="H126" s="20">
        <f t="shared" si="26"/>
        <v>0.7325590801538929</v>
      </c>
      <c r="I126" s="53">
        <f t="shared" si="29"/>
        <v>0</v>
      </c>
      <c r="J126" s="67">
        <f t="shared" si="27"/>
        <v>32558448</v>
      </c>
      <c r="K126" s="31">
        <f t="shared" si="28"/>
        <v>0.267440919846107</v>
      </c>
    </row>
    <row r="127" spans="1:11" ht="12.75">
      <c r="A127" s="43" t="s">
        <v>37</v>
      </c>
      <c r="B127" s="44" t="s">
        <v>237</v>
      </c>
      <c r="C127" s="18" t="s">
        <v>238</v>
      </c>
      <c r="D127" s="52">
        <v>26849907</v>
      </c>
      <c r="E127" s="52">
        <v>46773443</v>
      </c>
      <c r="F127" s="52">
        <v>30614710</v>
      </c>
      <c r="G127" s="27">
        <f t="shared" si="25"/>
        <v>1.140216612295901</v>
      </c>
      <c r="H127" s="20">
        <f t="shared" si="26"/>
        <v>0.6545318889610072</v>
      </c>
      <c r="I127" s="53">
        <f t="shared" si="29"/>
        <v>0</v>
      </c>
      <c r="J127" s="67">
        <f t="shared" si="27"/>
        <v>16158733</v>
      </c>
      <c r="K127" s="31">
        <f t="shared" si="28"/>
        <v>0.3454681110389928</v>
      </c>
    </row>
    <row r="128" spans="1:11" ht="12.75">
      <c r="A128" s="43" t="s">
        <v>37</v>
      </c>
      <c r="B128" s="44" t="s">
        <v>239</v>
      </c>
      <c r="C128" s="18" t="s">
        <v>240</v>
      </c>
      <c r="D128" s="52">
        <v>700673610</v>
      </c>
      <c r="E128" s="52">
        <v>635994425</v>
      </c>
      <c r="F128" s="52">
        <v>493729593</v>
      </c>
      <c r="G128" s="27">
        <f t="shared" si="25"/>
        <v>0.7046499053960374</v>
      </c>
      <c r="H128" s="20">
        <f t="shared" si="26"/>
        <v>0.7763111964385537</v>
      </c>
      <c r="I128" s="53">
        <f t="shared" si="29"/>
        <v>0</v>
      </c>
      <c r="J128" s="67">
        <f t="shared" si="27"/>
        <v>142264832</v>
      </c>
      <c r="K128" s="31">
        <f t="shared" si="28"/>
        <v>0.22368880356144633</v>
      </c>
    </row>
    <row r="129" spans="1:11" ht="12.75">
      <c r="A129" s="43" t="s">
        <v>56</v>
      </c>
      <c r="B129" s="44" t="s">
        <v>241</v>
      </c>
      <c r="C129" s="18" t="s">
        <v>242</v>
      </c>
      <c r="D129" s="52">
        <v>1032433855</v>
      </c>
      <c r="E129" s="52">
        <v>938986048</v>
      </c>
      <c r="F129" s="52">
        <v>870677457</v>
      </c>
      <c r="G129" s="27">
        <f t="shared" si="25"/>
        <v>0.8433251706958022</v>
      </c>
      <c r="H129" s="20">
        <f t="shared" si="26"/>
        <v>0.9272528157947667</v>
      </c>
      <c r="I129" s="53">
        <f t="shared" si="29"/>
        <v>0</v>
      </c>
      <c r="J129" s="67">
        <f t="shared" si="27"/>
        <v>68308591</v>
      </c>
      <c r="K129" s="31">
        <f t="shared" si="28"/>
        <v>0.07274718420523325</v>
      </c>
    </row>
    <row r="130" spans="1:11" ht="16.5">
      <c r="A130" s="45"/>
      <c r="B130" s="46" t="s">
        <v>243</v>
      </c>
      <c r="C130" s="47"/>
      <c r="D130" s="58">
        <f>SUM(D123:D129)</f>
        <v>2473638210</v>
      </c>
      <c r="E130" s="58">
        <f>SUM(E123:E129)</f>
        <v>2390003012</v>
      </c>
      <c r="F130" s="58">
        <f>SUM(F123:F129)</f>
        <v>1872973174</v>
      </c>
      <c r="G130" s="28">
        <f t="shared" si="25"/>
        <v>0.7571734485779956</v>
      </c>
      <c r="H130" s="26">
        <f t="shared" si="26"/>
        <v>0.7836697964797377</v>
      </c>
      <c r="I130" s="70">
        <f>SUM(I123:I129)</f>
        <v>-9784872</v>
      </c>
      <c r="J130" s="78">
        <f>SUM(J123:J129)</f>
        <v>526814710</v>
      </c>
      <c r="K130" s="32">
        <f t="shared" si="28"/>
        <v>0.21633020352026233</v>
      </c>
    </row>
    <row r="131" spans="1:11" ht="12.75">
      <c r="A131" s="43" t="s">
        <v>37</v>
      </c>
      <c r="B131" s="44" t="s">
        <v>244</v>
      </c>
      <c r="C131" s="18" t="s">
        <v>245</v>
      </c>
      <c r="D131" s="52">
        <v>103529443</v>
      </c>
      <c r="E131" s="52">
        <v>116689030</v>
      </c>
      <c r="F131" s="52">
        <v>88712976</v>
      </c>
      <c r="G131" s="27">
        <f t="shared" si="25"/>
        <v>0.8568864414734657</v>
      </c>
      <c r="H131" s="20">
        <f t="shared" si="26"/>
        <v>0.7602512078470444</v>
      </c>
      <c r="I131" s="53">
        <f aca="true" t="shared" si="30" ref="I131:I138">IF($F131&gt;$E131,$E131-$F131,0)</f>
        <v>0</v>
      </c>
      <c r="J131" s="67">
        <f t="shared" si="27"/>
        <v>27976054</v>
      </c>
      <c r="K131" s="31">
        <f t="shared" si="28"/>
        <v>0.2397487921529556</v>
      </c>
    </row>
    <row r="132" spans="1:11" ht="12.75">
      <c r="A132" s="43" t="s">
        <v>37</v>
      </c>
      <c r="B132" s="44" t="s">
        <v>246</v>
      </c>
      <c r="C132" s="18" t="s">
        <v>247</v>
      </c>
      <c r="D132" s="52">
        <v>252590134</v>
      </c>
      <c r="E132" s="52">
        <v>257060134</v>
      </c>
      <c r="F132" s="52">
        <v>203676091</v>
      </c>
      <c r="G132" s="27">
        <f t="shared" si="25"/>
        <v>0.8063501443013605</v>
      </c>
      <c r="H132" s="20">
        <f t="shared" si="26"/>
        <v>0.7923285802068398</v>
      </c>
      <c r="I132" s="53">
        <f t="shared" si="30"/>
        <v>0</v>
      </c>
      <c r="J132" s="67">
        <f t="shared" si="27"/>
        <v>53384043</v>
      </c>
      <c r="K132" s="31">
        <f t="shared" si="28"/>
        <v>0.20767141979316014</v>
      </c>
    </row>
    <row r="133" spans="1:11" ht="12.75">
      <c r="A133" s="43" t="s">
        <v>37</v>
      </c>
      <c r="B133" s="44" t="s">
        <v>248</v>
      </c>
      <c r="C133" s="18" t="s">
        <v>249</v>
      </c>
      <c r="D133" s="52">
        <v>87371000</v>
      </c>
      <c r="E133" s="52">
        <v>91659840</v>
      </c>
      <c r="F133" s="52">
        <v>61379711</v>
      </c>
      <c r="G133" s="27">
        <f t="shared" si="25"/>
        <v>0.7025181238626089</v>
      </c>
      <c r="H133" s="20">
        <f t="shared" si="26"/>
        <v>0.6696467176901029</v>
      </c>
      <c r="I133" s="53">
        <f t="shared" si="30"/>
        <v>0</v>
      </c>
      <c r="J133" s="67">
        <f t="shared" si="27"/>
        <v>30280129</v>
      </c>
      <c r="K133" s="31">
        <f t="shared" si="28"/>
        <v>0.33035328230989713</v>
      </c>
    </row>
    <row r="134" spans="1:11" ht="12.75">
      <c r="A134" s="43" t="s">
        <v>37</v>
      </c>
      <c r="B134" s="44" t="s">
        <v>250</v>
      </c>
      <c r="C134" s="18" t="s">
        <v>251</v>
      </c>
      <c r="D134" s="52">
        <v>32163583</v>
      </c>
      <c r="E134" s="52">
        <v>47174000</v>
      </c>
      <c r="F134" s="52">
        <v>51461789</v>
      </c>
      <c r="G134" s="27">
        <f t="shared" si="25"/>
        <v>1.6000017473177661</v>
      </c>
      <c r="H134" s="20">
        <f t="shared" si="26"/>
        <v>1.0908930554966718</v>
      </c>
      <c r="I134" s="53">
        <f t="shared" si="30"/>
        <v>-4287789</v>
      </c>
      <c r="J134" s="67">
        <f t="shared" si="27"/>
        <v>0</v>
      </c>
      <c r="K134" s="31">
        <f t="shared" si="28"/>
        <v>-0.0908930554966719</v>
      </c>
    </row>
    <row r="135" spans="1:11" ht="12.75">
      <c r="A135" s="43" t="s">
        <v>37</v>
      </c>
      <c r="B135" s="44" t="s">
        <v>252</v>
      </c>
      <c r="C135" s="18" t="s">
        <v>253</v>
      </c>
      <c r="D135" s="52">
        <v>2684233567</v>
      </c>
      <c r="E135" s="52">
        <v>2684233567</v>
      </c>
      <c r="F135" s="52">
        <v>2349696442</v>
      </c>
      <c r="G135" s="27">
        <f t="shared" si="25"/>
        <v>0.8753695918593659</v>
      </c>
      <c r="H135" s="20">
        <f t="shared" si="26"/>
        <v>0.8753695918593659</v>
      </c>
      <c r="I135" s="53">
        <f t="shared" si="30"/>
        <v>0</v>
      </c>
      <c r="J135" s="67">
        <f t="shared" si="27"/>
        <v>334537125</v>
      </c>
      <c r="K135" s="31">
        <f t="shared" si="28"/>
        <v>0.12463040814063406</v>
      </c>
    </row>
    <row r="136" spans="1:11" ht="12.75">
      <c r="A136" s="43" t="s">
        <v>37</v>
      </c>
      <c r="B136" s="44" t="s">
        <v>254</v>
      </c>
      <c r="C136" s="18" t="s">
        <v>255</v>
      </c>
      <c r="D136" s="52">
        <v>48899368</v>
      </c>
      <c r="E136" s="52">
        <v>49430774</v>
      </c>
      <c r="F136" s="52">
        <v>41141345</v>
      </c>
      <c r="G136" s="27">
        <f t="shared" si="25"/>
        <v>0.8413471724215331</v>
      </c>
      <c r="H136" s="20">
        <f t="shared" si="26"/>
        <v>0.8323022617448799</v>
      </c>
      <c r="I136" s="53">
        <f t="shared" si="30"/>
        <v>0</v>
      </c>
      <c r="J136" s="67">
        <f t="shared" si="27"/>
        <v>8289429</v>
      </c>
      <c r="K136" s="31">
        <f t="shared" si="28"/>
        <v>0.1676977382551202</v>
      </c>
    </row>
    <row r="137" spans="1:11" ht="12.75">
      <c r="A137" s="43" t="s">
        <v>37</v>
      </c>
      <c r="B137" s="44" t="s">
        <v>256</v>
      </c>
      <c r="C137" s="18" t="s">
        <v>257</v>
      </c>
      <c r="D137" s="52">
        <v>62610503</v>
      </c>
      <c r="E137" s="52">
        <v>67398581</v>
      </c>
      <c r="F137" s="52">
        <v>60986796</v>
      </c>
      <c r="G137" s="27">
        <f t="shared" si="25"/>
        <v>0.9740665396027883</v>
      </c>
      <c r="H137" s="20">
        <f t="shared" si="26"/>
        <v>0.9048676558932301</v>
      </c>
      <c r="I137" s="53">
        <f t="shared" si="30"/>
        <v>0</v>
      </c>
      <c r="J137" s="67">
        <f t="shared" si="27"/>
        <v>6411785</v>
      </c>
      <c r="K137" s="31">
        <f t="shared" si="28"/>
        <v>0.09513234410676985</v>
      </c>
    </row>
    <row r="138" spans="1:11" ht="12.75">
      <c r="A138" s="43" t="s">
        <v>56</v>
      </c>
      <c r="B138" s="44" t="s">
        <v>258</v>
      </c>
      <c r="C138" s="18" t="s">
        <v>259</v>
      </c>
      <c r="D138" s="52">
        <v>441948686</v>
      </c>
      <c r="E138" s="52">
        <v>466822096</v>
      </c>
      <c r="F138" s="52">
        <v>260084856</v>
      </c>
      <c r="G138" s="27">
        <f t="shared" si="25"/>
        <v>0.5884955974277973</v>
      </c>
      <c r="H138" s="20">
        <f t="shared" si="26"/>
        <v>0.5571391290784145</v>
      </c>
      <c r="I138" s="53">
        <f t="shared" si="30"/>
        <v>0</v>
      </c>
      <c r="J138" s="67">
        <f t="shared" si="27"/>
        <v>206737240</v>
      </c>
      <c r="K138" s="31">
        <f t="shared" si="28"/>
        <v>0.4428608709215855</v>
      </c>
    </row>
    <row r="139" spans="1:11" ht="16.5">
      <c r="A139" s="45"/>
      <c r="B139" s="46" t="s">
        <v>260</v>
      </c>
      <c r="C139" s="47"/>
      <c r="D139" s="58">
        <f>SUM(D131:D138)</f>
        <v>3713346284</v>
      </c>
      <c r="E139" s="58">
        <f>SUM(E131:E138)</f>
        <v>3780468022</v>
      </c>
      <c r="F139" s="58">
        <f>SUM(F131:F138)</f>
        <v>3117140006</v>
      </c>
      <c r="G139" s="28">
        <f t="shared" si="25"/>
        <v>0.8394423163363668</v>
      </c>
      <c r="H139" s="26">
        <f t="shared" si="26"/>
        <v>0.8245381227562728</v>
      </c>
      <c r="I139" s="70">
        <f>SUM(I131:I138)</f>
        <v>-4287789</v>
      </c>
      <c r="J139" s="78">
        <f>SUM(J131:J138)</f>
        <v>667615805</v>
      </c>
      <c r="K139" s="32">
        <f t="shared" si="28"/>
        <v>0.17546187724372717</v>
      </c>
    </row>
    <row r="140" spans="1:11" ht="12.75">
      <c r="A140" s="43" t="s">
        <v>37</v>
      </c>
      <c r="B140" s="44" t="s">
        <v>261</v>
      </c>
      <c r="C140" s="18" t="s">
        <v>262</v>
      </c>
      <c r="D140" s="52">
        <v>542142046</v>
      </c>
      <c r="E140" s="52">
        <v>655174246</v>
      </c>
      <c r="F140" s="52">
        <v>419443162</v>
      </c>
      <c r="G140" s="27">
        <f t="shared" si="25"/>
        <v>0.7736776092072372</v>
      </c>
      <c r="H140" s="20">
        <f t="shared" si="26"/>
        <v>0.6402009306086186</v>
      </c>
      <c r="I140" s="53">
        <f aca="true" t="shared" si="31" ref="I140:I163">IF($F140&gt;$E140,$E140-$F140,0)</f>
        <v>0</v>
      </c>
      <c r="J140" s="67">
        <f aca="true" t="shared" si="32" ref="J140:J145">IF($F140&lt;=$E140,$E140-$F140,0)</f>
        <v>235731084</v>
      </c>
      <c r="K140" s="31">
        <f t="shared" si="28"/>
        <v>0.3597990693913814</v>
      </c>
    </row>
    <row r="141" spans="1:11" ht="12.75">
      <c r="A141" s="43" t="s">
        <v>37</v>
      </c>
      <c r="B141" s="44" t="s">
        <v>263</v>
      </c>
      <c r="C141" s="18" t="s">
        <v>264</v>
      </c>
      <c r="D141" s="52">
        <v>74206762</v>
      </c>
      <c r="E141" s="52">
        <v>73185159</v>
      </c>
      <c r="F141" s="52">
        <v>112804309</v>
      </c>
      <c r="G141" s="27">
        <f t="shared" si="25"/>
        <v>1.5201351731261363</v>
      </c>
      <c r="H141" s="20">
        <f t="shared" si="26"/>
        <v>1.5413549760819676</v>
      </c>
      <c r="I141" s="53">
        <f t="shared" si="31"/>
        <v>-39619150</v>
      </c>
      <c r="J141" s="67">
        <f t="shared" si="32"/>
        <v>0</v>
      </c>
      <c r="K141" s="31">
        <f t="shared" si="28"/>
        <v>-0.5413549760819677</v>
      </c>
    </row>
    <row r="142" spans="1:11" ht="12.75">
      <c r="A142" s="43" t="s">
        <v>37</v>
      </c>
      <c r="B142" s="44" t="s">
        <v>265</v>
      </c>
      <c r="C142" s="18" t="s">
        <v>266</v>
      </c>
      <c r="D142" s="52">
        <v>235526341</v>
      </c>
      <c r="E142" s="52">
        <v>258189379</v>
      </c>
      <c r="F142" s="52">
        <v>189753465</v>
      </c>
      <c r="G142" s="27">
        <f t="shared" si="25"/>
        <v>0.8056570835955882</v>
      </c>
      <c r="H142" s="20">
        <f t="shared" si="26"/>
        <v>0.7349390812857566</v>
      </c>
      <c r="I142" s="53">
        <f t="shared" si="31"/>
        <v>0</v>
      </c>
      <c r="J142" s="67">
        <f t="shared" si="32"/>
        <v>68435914</v>
      </c>
      <c r="K142" s="31">
        <f t="shared" si="28"/>
        <v>0.2650609187142435</v>
      </c>
    </row>
    <row r="143" spans="1:11" ht="12.75">
      <c r="A143" s="43" t="s">
        <v>37</v>
      </c>
      <c r="B143" s="44" t="s">
        <v>267</v>
      </c>
      <c r="C143" s="18" t="s">
        <v>268</v>
      </c>
      <c r="D143" s="52">
        <v>79461644</v>
      </c>
      <c r="E143" s="52">
        <v>133871215</v>
      </c>
      <c r="F143" s="52">
        <v>61937827</v>
      </c>
      <c r="G143" s="27">
        <f t="shared" si="25"/>
        <v>0.7794682299802406</v>
      </c>
      <c r="H143" s="20">
        <f t="shared" si="26"/>
        <v>0.46266725076036697</v>
      </c>
      <c r="I143" s="53">
        <f t="shared" si="31"/>
        <v>0</v>
      </c>
      <c r="J143" s="67">
        <f t="shared" si="32"/>
        <v>71933388</v>
      </c>
      <c r="K143" s="31">
        <f t="shared" si="28"/>
        <v>0.537332749239633</v>
      </c>
    </row>
    <row r="144" spans="1:11" ht="12.75">
      <c r="A144" s="43" t="s">
        <v>37</v>
      </c>
      <c r="B144" s="44" t="s">
        <v>269</v>
      </c>
      <c r="C144" s="18" t="s">
        <v>270</v>
      </c>
      <c r="D144" s="52">
        <v>69308658</v>
      </c>
      <c r="E144" s="52">
        <v>70056792</v>
      </c>
      <c r="F144" s="52">
        <v>76874731</v>
      </c>
      <c r="G144" s="27">
        <f t="shared" si="25"/>
        <v>1.1091649040441671</v>
      </c>
      <c r="H144" s="20">
        <f t="shared" si="26"/>
        <v>1.0973201713261436</v>
      </c>
      <c r="I144" s="53">
        <f t="shared" si="31"/>
        <v>-6817939</v>
      </c>
      <c r="J144" s="67">
        <f t="shared" si="32"/>
        <v>0</v>
      </c>
      <c r="K144" s="31">
        <f t="shared" si="28"/>
        <v>-0.09732017132614351</v>
      </c>
    </row>
    <row r="145" spans="1:11" ht="12.75">
      <c r="A145" s="43" t="s">
        <v>56</v>
      </c>
      <c r="B145" s="44" t="s">
        <v>271</v>
      </c>
      <c r="C145" s="18" t="s">
        <v>272</v>
      </c>
      <c r="D145" s="52">
        <v>620786588</v>
      </c>
      <c r="E145" s="52">
        <v>639318472</v>
      </c>
      <c r="F145" s="52">
        <v>469424790</v>
      </c>
      <c r="G145" s="27">
        <f t="shared" si="25"/>
        <v>0.756177403111035</v>
      </c>
      <c r="H145" s="20">
        <f t="shared" si="26"/>
        <v>0.7342581366865307</v>
      </c>
      <c r="I145" s="53">
        <f t="shared" si="31"/>
        <v>0</v>
      </c>
      <c r="J145" s="67">
        <f t="shared" si="32"/>
        <v>169893682</v>
      </c>
      <c r="K145" s="31">
        <f t="shared" si="28"/>
        <v>0.2657418633134692</v>
      </c>
    </row>
    <row r="146" spans="1:11" ht="16.5">
      <c r="A146" s="45"/>
      <c r="B146" s="46" t="s">
        <v>273</v>
      </c>
      <c r="C146" s="47"/>
      <c r="D146" s="58">
        <f>SUM(D140:D145)</f>
        <v>1621432039</v>
      </c>
      <c r="E146" s="58">
        <f>SUM(E140:E145)</f>
        <v>1829795263</v>
      </c>
      <c r="F146" s="58">
        <f>SUM(F140:F145)</f>
        <v>1330238284</v>
      </c>
      <c r="G146" s="28">
        <f t="shared" si="25"/>
        <v>0.8204095219559184</v>
      </c>
      <c r="H146" s="26">
        <f t="shared" si="26"/>
        <v>0.7269875001310461</v>
      </c>
      <c r="I146" s="70">
        <f>SUM(I140:I145)</f>
        <v>-46437089</v>
      </c>
      <c r="J146" s="78">
        <f>SUM(J140:J145)</f>
        <v>545994068</v>
      </c>
      <c r="K146" s="32">
        <f t="shared" si="28"/>
        <v>0.27301249986895393</v>
      </c>
    </row>
    <row r="147" spans="1:11" ht="12.75">
      <c r="A147" s="43" t="s">
        <v>37</v>
      </c>
      <c r="B147" s="44" t="s">
        <v>274</v>
      </c>
      <c r="C147" s="18" t="s">
        <v>275</v>
      </c>
      <c r="D147" s="52">
        <v>177629000</v>
      </c>
      <c r="E147" s="52">
        <v>181184528</v>
      </c>
      <c r="F147" s="52">
        <v>163464314</v>
      </c>
      <c r="G147" s="27">
        <f t="shared" si="25"/>
        <v>0.9202569062484166</v>
      </c>
      <c r="H147" s="20">
        <f t="shared" si="26"/>
        <v>0.9021979735488231</v>
      </c>
      <c r="I147" s="53">
        <f t="shared" si="31"/>
        <v>0</v>
      </c>
      <c r="J147" s="67">
        <f>IF($F147&lt;=$E147,$E147-$F147,0)</f>
        <v>17720214</v>
      </c>
      <c r="K147" s="31">
        <f t="shared" si="28"/>
        <v>0.09780202645117689</v>
      </c>
    </row>
    <row r="148" spans="1:11" ht="12.75">
      <c r="A148" s="43" t="s">
        <v>37</v>
      </c>
      <c r="B148" s="44" t="s">
        <v>276</v>
      </c>
      <c r="C148" s="18" t="s">
        <v>277</v>
      </c>
      <c r="D148" s="52">
        <v>81931780</v>
      </c>
      <c r="E148" s="52">
        <v>82636353</v>
      </c>
      <c r="F148" s="52">
        <v>66277902</v>
      </c>
      <c r="G148" s="27">
        <f t="shared" si="25"/>
        <v>0.808940096260572</v>
      </c>
      <c r="H148" s="20">
        <f t="shared" si="26"/>
        <v>0.8020429217150955</v>
      </c>
      <c r="I148" s="53">
        <f t="shared" si="31"/>
        <v>0</v>
      </c>
      <c r="J148" s="67">
        <f>IF($F148&lt;=$E148,$E148-$F148,0)</f>
        <v>16358451</v>
      </c>
      <c r="K148" s="31">
        <f t="shared" si="28"/>
        <v>0.19795707828490447</v>
      </c>
    </row>
    <row r="149" spans="1:11" ht="12.75">
      <c r="A149" s="43" t="s">
        <v>37</v>
      </c>
      <c r="B149" s="44" t="s">
        <v>278</v>
      </c>
      <c r="C149" s="18" t="s">
        <v>279</v>
      </c>
      <c r="D149" s="52">
        <v>73517313</v>
      </c>
      <c r="E149" s="52">
        <v>73517313</v>
      </c>
      <c r="F149" s="52">
        <v>63835492</v>
      </c>
      <c r="G149" s="27">
        <f t="shared" si="25"/>
        <v>0.868305564976239</v>
      </c>
      <c r="H149" s="20">
        <f t="shared" si="26"/>
        <v>0.868305564976239</v>
      </c>
      <c r="I149" s="53">
        <f t="shared" si="31"/>
        <v>0</v>
      </c>
      <c r="J149" s="67">
        <f>IF($F149&lt;=$E149,$E149-$F149,0)</f>
        <v>9681821</v>
      </c>
      <c r="K149" s="31">
        <f t="shared" si="28"/>
        <v>0.131694435023761</v>
      </c>
    </row>
    <row r="150" spans="1:11" ht="12.75">
      <c r="A150" s="43" t="s">
        <v>37</v>
      </c>
      <c r="B150" s="44" t="s">
        <v>280</v>
      </c>
      <c r="C150" s="18" t="s">
        <v>281</v>
      </c>
      <c r="D150" s="52">
        <v>167525000</v>
      </c>
      <c r="E150" s="52">
        <v>163491010</v>
      </c>
      <c r="F150" s="52">
        <v>134315963</v>
      </c>
      <c r="G150" s="27">
        <f t="shared" si="25"/>
        <v>0.8017666796000597</v>
      </c>
      <c r="H150" s="20">
        <f t="shared" si="26"/>
        <v>0.8215495335186932</v>
      </c>
      <c r="I150" s="53">
        <f t="shared" si="31"/>
        <v>0</v>
      </c>
      <c r="J150" s="67">
        <f>IF($F150&lt;=$E150,$E150-$F150,0)</f>
        <v>29175047</v>
      </c>
      <c r="K150" s="31">
        <f t="shared" si="28"/>
        <v>0.17845046648130683</v>
      </c>
    </row>
    <row r="151" spans="1:11" ht="12.75">
      <c r="A151" s="43" t="s">
        <v>56</v>
      </c>
      <c r="B151" s="44" t="s">
        <v>282</v>
      </c>
      <c r="C151" s="18" t="s">
        <v>283</v>
      </c>
      <c r="D151" s="52">
        <v>333943000</v>
      </c>
      <c r="E151" s="52">
        <v>318312891</v>
      </c>
      <c r="F151" s="52">
        <v>279791427</v>
      </c>
      <c r="G151" s="27">
        <f t="shared" si="25"/>
        <v>0.8378418682230201</v>
      </c>
      <c r="H151" s="20">
        <f t="shared" si="26"/>
        <v>0.8789823940872065</v>
      </c>
      <c r="I151" s="53">
        <f t="shared" si="31"/>
        <v>0</v>
      </c>
      <c r="J151" s="67">
        <f>IF($F151&lt;=$E151,$E151-$F151,0)</f>
        <v>38521464</v>
      </c>
      <c r="K151" s="31">
        <f t="shared" si="28"/>
        <v>0.12101760591279352</v>
      </c>
    </row>
    <row r="152" spans="1:11" ht="16.5">
      <c r="A152" s="45"/>
      <c r="B152" s="46" t="s">
        <v>284</v>
      </c>
      <c r="C152" s="47"/>
      <c r="D152" s="58">
        <f>SUM(D147:D151)</f>
        <v>834546093</v>
      </c>
      <c r="E152" s="58">
        <f>SUM(E147:E151)</f>
        <v>819142095</v>
      </c>
      <c r="F152" s="58">
        <f>SUM(F147:F151)</f>
        <v>707685098</v>
      </c>
      <c r="G152" s="28">
        <f t="shared" si="25"/>
        <v>0.8479880307821416</v>
      </c>
      <c r="H152" s="26">
        <f t="shared" si="26"/>
        <v>0.8639344776927866</v>
      </c>
      <c r="I152" s="70">
        <f>SUM(I147:I151)</f>
        <v>0</v>
      </c>
      <c r="J152" s="78">
        <f>SUM(J147:J151)</f>
        <v>111456997</v>
      </c>
      <c r="K152" s="32">
        <f t="shared" si="28"/>
        <v>0.1360655223072134</v>
      </c>
    </row>
    <row r="153" spans="1:11" ht="12.75">
      <c r="A153" s="43" t="s">
        <v>37</v>
      </c>
      <c r="B153" s="44" t="s">
        <v>285</v>
      </c>
      <c r="C153" s="18" t="s">
        <v>286</v>
      </c>
      <c r="D153" s="52">
        <v>1235141000</v>
      </c>
      <c r="E153" s="52">
        <v>1208249563</v>
      </c>
      <c r="F153" s="52">
        <v>1107412191</v>
      </c>
      <c r="G153" s="27">
        <f aca="true" t="shared" si="33" ref="G153:G184">IF($D153=0,0,$F153/$D153)</f>
        <v>0.8965876697478263</v>
      </c>
      <c r="H153" s="20">
        <f aca="true" t="shared" si="34" ref="H153:H184">IF($E153=0,0,$F153/$E153)</f>
        <v>0.9165425959272621</v>
      </c>
      <c r="I153" s="53">
        <f t="shared" si="31"/>
        <v>0</v>
      </c>
      <c r="J153" s="67">
        <f>IF($F153&lt;=$E153,$E153-$F153,0)</f>
        <v>100837372</v>
      </c>
      <c r="K153" s="31">
        <f aca="true" t="shared" si="35" ref="K153:K184">IF($E153=0,0,($E153-$F153)/$E153)</f>
        <v>0.08345740407273791</v>
      </c>
    </row>
    <row r="154" spans="1:11" ht="12.75">
      <c r="A154" s="43" t="s">
        <v>37</v>
      </c>
      <c r="B154" s="44" t="s">
        <v>287</v>
      </c>
      <c r="C154" s="18" t="s">
        <v>288</v>
      </c>
      <c r="D154" s="52">
        <v>32043018</v>
      </c>
      <c r="E154" s="52">
        <v>45165000</v>
      </c>
      <c r="F154" s="52">
        <v>23768485</v>
      </c>
      <c r="G154" s="27">
        <f t="shared" si="33"/>
        <v>0.7417679882712671</v>
      </c>
      <c r="H154" s="20">
        <f t="shared" si="34"/>
        <v>0.5262589394442599</v>
      </c>
      <c r="I154" s="53">
        <f t="shared" si="31"/>
        <v>0</v>
      </c>
      <c r="J154" s="67">
        <f>IF($F154&lt;=$E154,$E154-$F154,0)</f>
        <v>21396515</v>
      </c>
      <c r="K154" s="31">
        <f t="shared" si="35"/>
        <v>0.47374106055574006</v>
      </c>
    </row>
    <row r="155" spans="1:11" ht="12.75">
      <c r="A155" s="43" t="s">
        <v>37</v>
      </c>
      <c r="B155" s="44" t="s">
        <v>289</v>
      </c>
      <c r="C155" s="18" t="s">
        <v>290</v>
      </c>
      <c r="D155" s="52">
        <v>74664030</v>
      </c>
      <c r="E155" s="52">
        <v>64809680</v>
      </c>
      <c r="F155" s="52">
        <v>49238819</v>
      </c>
      <c r="G155" s="27">
        <f t="shared" si="33"/>
        <v>0.659471756346396</v>
      </c>
      <c r="H155" s="20">
        <f t="shared" si="34"/>
        <v>0.7597448251557484</v>
      </c>
      <c r="I155" s="53">
        <f t="shared" si="31"/>
        <v>0</v>
      </c>
      <c r="J155" s="67">
        <f>IF($F155&lt;=$E155,$E155-$F155,0)</f>
        <v>15570861</v>
      </c>
      <c r="K155" s="31">
        <f t="shared" si="35"/>
        <v>0.24025517484425166</v>
      </c>
    </row>
    <row r="156" spans="1:11" ht="12.75">
      <c r="A156" s="43" t="s">
        <v>56</v>
      </c>
      <c r="B156" s="44" t="s">
        <v>291</v>
      </c>
      <c r="C156" s="18" t="s">
        <v>292</v>
      </c>
      <c r="D156" s="52">
        <v>193513955</v>
      </c>
      <c r="E156" s="52">
        <v>310425000</v>
      </c>
      <c r="F156" s="52">
        <v>161495997</v>
      </c>
      <c r="G156" s="27">
        <f t="shared" si="33"/>
        <v>0.83454444926207</v>
      </c>
      <c r="H156" s="20">
        <f t="shared" si="34"/>
        <v>0.5202415945880647</v>
      </c>
      <c r="I156" s="53">
        <f t="shared" si="31"/>
        <v>0</v>
      </c>
      <c r="J156" s="67">
        <f>IF($F156&lt;=$E156,$E156-$F156,0)</f>
        <v>148929003</v>
      </c>
      <c r="K156" s="31">
        <f t="shared" si="35"/>
        <v>0.47975840541193526</v>
      </c>
    </row>
    <row r="157" spans="1:11" ht="16.5">
      <c r="A157" s="45"/>
      <c r="B157" s="46" t="s">
        <v>293</v>
      </c>
      <c r="C157" s="47"/>
      <c r="D157" s="58">
        <f>SUM(D153:D156)</f>
        <v>1535362003</v>
      </c>
      <c r="E157" s="58">
        <f>SUM(E153:E156)</f>
        <v>1628649243</v>
      </c>
      <c r="F157" s="58">
        <f>SUM(F153:F156)</f>
        <v>1341915492</v>
      </c>
      <c r="G157" s="28">
        <f t="shared" si="33"/>
        <v>0.8740059278385047</v>
      </c>
      <c r="H157" s="26">
        <f t="shared" si="34"/>
        <v>0.823943828155514</v>
      </c>
      <c r="I157" s="70">
        <f>SUM(I153:I156)</f>
        <v>0</v>
      </c>
      <c r="J157" s="78">
        <f>SUM(J153:J156)</f>
        <v>286733751</v>
      </c>
      <c r="K157" s="32">
        <f t="shared" si="35"/>
        <v>0.17605617184448596</v>
      </c>
    </row>
    <row r="158" spans="1:11" ht="12.75">
      <c r="A158" s="43" t="s">
        <v>37</v>
      </c>
      <c r="B158" s="44" t="s">
        <v>294</v>
      </c>
      <c r="C158" s="18" t="s">
        <v>295</v>
      </c>
      <c r="D158" s="52">
        <v>69410533</v>
      </c>
      <c r="E158" s="52">
        <v>47936360</v>
      </c>
      <c r="F158" s="52">
        <v>52185947</v>
      </c>
      <c r="G158" s="27">
        <f t="shared" si="33"/>
        <v>0.7518447812524361</v>
      </c>
      <c r="H158" s="20">
        <f t="shared" si="34"/>
        <v>1.0886505984184032</v>
      </c>
      <c r="I158" s="53">
        <f t="shared" si="31"/>
        <v>-4249587</v>
      </c>
      <c r="J158" s="67">
        <f aca="true" t="shared" si="36" ref="J158:J163">IF($F158&lt;=$E158,$E158-$F158,0)</f>
        <v>0</v>
      </c>
      <c r="K158" s="31">
        <f t="shared" si="35"/>
        <v>-0.08865059841840306</v>
      </c>
    </row>
    <row r="159" spans="1:11" ht="12.75">
      <c r="A159" s="43" t="s">
        <v>37</v>
      </c>
      <c r="B159" s="44" t="s">
        <v>296</v>
      </c>
      <c r="C159" s="18" t="s">
        <v>297</v>
      </c>
      <c r="D159" s="52">
        <v>143091091</v>
      </c>
      <c r="E159" s="52">
        <v>133504163</v>
      </c>
      <c r="F159" s="52">
        <v>76980658</v>
      </c>
      <c r="G159" s="27">
        <f t="shared" si="33"/>
        <v>0.5379835841771589</v>
      </c>
      <c r="H159" s="20">
        <f t="shared" si="34"/>
        <v>0.5766161614001505</v>
      </c>
      <c r="I159" s="53">
        <f t="shared" si="31"/>
        <v>0</v>
      </c>
      <c r="J159" s="67">
        <f t="shared" si="36"/>
        <v>56523505</v>
      </c>
      <c r="K159" s="31">
        <f t="shared" si="35"/>
        <v>0.4233838385998495</v>
      </c>
    </row>
    <row r="160" spans="1:11" ht="12.75">
      <c r="A160" s="43" t="s">
        <v>37</v>
      </c>
      <c r="B160" s="44" t="s">
        <v>298</v>
      </c>
      <c r="C160" s="18" t="s">
        <v>299</v>
      </c>
      <c r="D160" s="52">
        <v>300213640</v>
      </c>
      <c r="E160" s="52">
        <v>295436980</v>
      </c>
      <c r="F160" s="52">
        <v>270866766</v>
      </c>
      <c r="G160" s="27">
        <f t="shared" si="33"/>
        <v>0.9022467000500044</v>
      </c>
      <c r="H160" s="20">
        <f t="shared" si="34"/>
        <v>0.9168343313013828</v>
      </c>
      <c r="I160" s="53">
        <f t="shared" si="31"/>
        <v>0</v>
      </c>
      <c r="J160" s="67">
        <f t="shared" si="36"/>
        <v>24570214</v>
      </c>
      <c r="K160" s="31">
        <f t="shared" si="35"/>
        <v>0.08316566869861722</v>
      </c>
    </row>
    <row r="161" spans="1:11" ht="12.75">
      <c r="A161" s="43" t="s">
        <v>37</v>
      </c>
      <c r="B161" s="44" t="s">
        <v>300</v>
      </c>
      <c r="C161" s="18" t="s">
        <v>301</v>
      </c>
      <c r="D161" s="52">
        <v>91327850</v>
      </c>
      <c r="E161" s="52">
        <v>110983197</v>
      </c>
      <c r="F161" s="52">
        <v>105740742</v>
      </c>
      <c r="G161" s="27">
        <f t="shared" si="33"/>
        <v>1.157814861512671</v>
      </c>
      <c r="H161" s="20">
        <f t="shared" si="34"/>
        <v>0.9527635250947042</v>
      </c>
      <c r="I161" s="53">
        <f t="shared" si="31"/>
        <v>0</v>
      </c>
      <c r="J161" s="67">
        <f t="shared" si="36"/>
        <v>5242455</v>
      </c>
      <c r="K161" s="31">
        <f t="shared" si="35"/>
        <v>0.0472364749052958</v>
      </c>
    </row>
    <row r="162" spans="1:11" ht="12.75">
      <c r="A162" s="43" t="s">
        <v>37</v>
      </c>
      <c r="B162" s="44" t="s">
        <v>302</v>
      </c>
      <c r="C162" s="18" t="s">
        <v>303</v>
      </c>
      <c r="D162" s="52">
        <v>176032124</v>
      </c>
      <c r="E162" s="52">
        <v>195407456</v>
      </c>
      <c r="F162" s="52">
        <v>136872125</v>
      </c>
      <c r="G162" s="27">
        <f t="shared" si="33"/>
        <v>0.7775406095764658</v>
      </c>
      <c r="H162" s="20">
        <f t="shared" si="34"/>
        <v>0.7004447414739384</v>
      </c>
      <c r="I162" s="53">
        <f t="shared" si="31"/>
        <v>0</v>
      </c>
      <c r="J162" s="67">
        <f t="shared" si="36"/>
        <v>58535331</v>
      </c>
      <c r="K162" s="31">
        <f t="shared" si="35"/>
        <v>0.2995552585260616</v>
      </c>
    </row>
    <row r="163" spans="1:11" ht="12.75">
      <c r="A163" s="43" t="s">
        <v>56</v>
      </c>
      <c r="B163" s="44" t="s">
        <v>304</v>
      </c>
      <c r="C163" s="18" t="s">
        <v>305</v>
      </c>
      <c r="D163" s="52">
        <v>529619280</v>
      </c>
      <c r="E163" s="52">
        <v>520049151</v>
      </c>
      <c r="F163" s="52">
        <v>396446828</v>
      </c>
      <c r="G163" s="27">
        <f t="shared" si="33"/>
        <v>0.7485505965719375</v>
      </c>
      <c r="H163" s="20">
        <f t="shared" si="34"/>
        <v>0.7623256902499972</v>
      </c>
      <c r="I163" s="53">
        <f t="shared" si="31"/>
        <v>0</v>
      </c>
      <c r="J163" s="67">
        <f t="shared" si="36"/>
        <v>123602323</v>
      </c>
      <c r="K163" s="31">
        <f t="shared" si="35"/>
        <v>0.23767430975000284</v>
      </c>
    </row>
    <row r="164" spans="1:11" ht="16.5">
      <c r="A164" s="45"/>
      <c r="B164" s="46" t="s">
        <v>306</v>
      </c>
      <c r="C164" s="47"/>
      <c r="D164" s="58">
        <f>SUM(D158:D163)</f>
        <v>1309694518</v>
      </c>
      <c r="E164" s="58">
        <f>SUM(E158:E163)</f>
        <v>1303317307</v>
      </c>
      <c r="F164" s="58">
        <f>SUM(F158:F163)</f>
        <v>1039093066</v>
      </c>
      <c r="G164" s="28">
        <f t="shared" si="33"/>
        <v>0.793385825258528</v>
      </c>
      <c r="H164" s="26">
        <f t="shared" si="34"/>
        <v>0.7972679104460016</v>
      </c>
      <c r="I164" s="70">
        <f>SUM(I158:I163)</f>
        <v>-4249587</v>
      </c>
      <c r="J164" s="78">
        <f>SUM(J158:J163)</f>
        <v>268473828</v>
      </c>
      <c r="K164" s="32">
        <f t="shared" si="35"/>
        <v>0.20273208955399838</v>
      </c>
    </row>
    <row r="165" spans="1:11" ht="12.75">
      <c r="A165" s="43" t="s">
        <v>37</v>
      </c>
      <c r="B165" s="44" t="s">
        <v>307</v>
      </c>
      <c r="C165" s="18" t="s">
        <v>308</v>
      </c>
      <c r="D165" s="52">
        <v>56487760</v>
      </c>
      <c r="E165" s="52">
        <v>80917119</v>
      </c>
      <c r="F165" s="52">
        <v>27171876</v>
      </c>
      <c r="G165" s="27">
        <f t="shared" si="33"/>
        <v>0.4810223666153517</v>
      </c>
      <c r="H165" s="20">
        <f t="shared" si="34"/>
        <v>0.3357988561110289</v>
      </c>
      <c r="I165" s="53">
        <f aca="true" t="shared" si="37" ref="I165:I170">IF($F165&gt;$E165,$E165-$F165,0)</f>
        <v>0</v>
      </c>
      <c r="J165" s="67">
        <f aca="true" t="shared" si="38" ref="J165:J170">IF($F165&lt;=$E165,$E165-$F165,0)</f>
        <v>53745243</v>
      </c>
      <c r="K165" s="31">
        <f t="shared" si="35"/>
        <v>0.6642011438889711</v>
      </c>
    </row>
    <row r="166" spans="1:11" ht="12.75">
      <c r="A166" s="43" t="s">
        <v>37</v>
      </c>
      <c r="B166" s="44" t="s">
        <v>309</v>
      </c>
      <c r="C166" s="18" t="s">
        <v>310</v>
      </c>
      <c r="D166" s="52">
        <v>117124088</v>
      </c>
      <c r="E166" s="52">
        <v>99400000</v>
      </c>
      <c r="F166" s="52">
        <v>258207323</v>
      </c>
      <c r="G166" s="27">
        <f t="shared" si="33"/>
        <v>2.2045620794929905</v>
      </c>
      <c r="H166" s="20">
        <f t="shared" si="34"/>
        <v>2.597659185110664</v>
      </c>
      <c r="I166" s="53">
        <f t="shared" si="37"/>
        <v>-158807323</v>
      </c>
      <c r="J166" s="67">
        <f t="shared" si="38"/>
        <v>0</v>
      </c>
      <c r="K166" s="31">
        <f t="shared" si="35"/>
        <v>-1.597659185110664</v>
      </c>
    </row>
    <row r="167" spans="1:11" ht="12.75">
      <c r="A167" s="43" t="s">
        <v>37</v>
      </c>
      <c r="B167" s="44" t="s">
        <v>311</v>
      </c>
      <c r="C167" s="18" t="s">
        <v>312</v>
      </c>
      <c r="D167" s="52">
        <v>28618210</v>
      </c>
      <c r="E167" s="52">
        <v>28601000</v>
      </c>
      <c r="F167" s="52">
        <v>32776125</v>
      </c>
      <c r="G167" s="27">
        <f t="shared" si="33"/>
        <v>1.1452891358334432</v>
      </c>
      <c r="H167" s="20">
        <f t="shared" si="34"/>
        <v>1.145978287472466</v>
      </c>
      <c r="I167" s="53">
        <f t="shared" si="37"/>
        <v>-4175125</v>
      </c>
      <c r="J167" s="67">
        <f t="shared" si="38"/>
        <v>0</v>
      </c>
      <c r="K167" s="31">
        <f t="shared" si="35"/>
        <v>-0.145978287472466</v>
      </c>
    </row>
    <row r="168" spans="1:11" ht="12.75">
      <c r="A168" s="43" t="s">
        <v>37</v>
      </c>
      <c r="B168" s="44" t="s">
        <v>313</v>
      </c>
      <c r="C168" s="18" t="s">
        <v>314</v>
      </c>
      <c r="D168" s="52">
        <v>60569000</v>
      </c>
      <c r="E168" s="52">
        <v>76896704</v>
      </c>
      <c r="F168" s="52">
        <v>62073237</v>
      </c>
      <c r="G168" s="27">
        <f t="shared" si="33"/>
        <v>1.0248350971619145</v>
      </c>
      <c r="H168" s="20">
        <f t="shared" si="34"/>
        <v>0.8072288377925795</v>
      </c>
      <c r="I168" s="53">
        <f t="shared" si="37"/>
        <v>0</v>
      </c>
      <c r="J168" s="67">
        <f t="shared" si="38"/>
        <v>14823467</v>
      </c>
      <c r="K168" s="31">
        <f t="shared" si="35"/>
        <v>0.1927711622074205</v>
      </c>
    </row>
    <row r="169" spans="1:11" ht="12.75">
      <c r="A169" s="43" t="s">
        <v>37</v>
      </c>
      <c r="B169" s="44" t="s">
        <v>315</v>
      </c>
      <c r="C169" s="18" t="s">
        <v>316</v>
      </c>
      <c r="D169" s="52">
        <v>69663398</v>
      </c>
      <c r="E169" s="52">
        <v>74298884</v>
      </c>
      <c r="F169" s="52">
        <v>72160692</v>
      </c>
      <c r="G169" s="27">
        <f t="shared" si="33"/>
        <v>1.0358480072993281</v>
      </c>
      <c r="H169" s="20">
        <f t="shared" si="34"/>
        <v>0.9712217480951666</v>
      </c>
      <c r="I169" s="53">
        <f t="shared" si="37"/>
        <v>0</v>
      </c>
      <c r="J169" s="67">
        <f t="shared" si="38"/>
        <v>2138192</v>
      </c>
      <c r="K169" s="31">
        <f t="shared" si="35"/>
        <v>0.028778251904833456</v>
      </c>
    </row>
    <row r="170" spans="1:11" ht="12.75">
      <c r="A170" s="43" t="s">
        <v>56</v>
      </c>
      <c r="B170" s="44" t="s">
        <v>317</v>
      </c>
      <c r="C170" s="18" t="s">
        <v>318</v>
      </c>
      <c r="D170" s="52">
        <v>362507126</v>
      </c>
      <c r="E170" s="52">
        <v>326140160</v>
      </c>
      <c r="F170" s="52">
        <v>151320128</v>
      </c>
      <c r="G170" s="27">
        <f t="shared" si="33"/>
        <v>0.41742663011816217</v>
      </c>
      <c r="H170" s="20">
        <f t="shared" si="34"/>
        <v>0.46397269198616936</v>
      </c>
      <c r="I170" s="53">
        <f t="shared" si="37"/>
        <v>0</v>
      </c>
      <c r="J170" s="67">
        <f t="shared" si="38"/>
        <v>174820032</v>
      </c>
      <c r="K170" s="31">
        <f t="shared" si="35"/>
        <v>0.5360273080138306</v>
      </c>
    </row>
    <row r="171" spans="1:11" ht="16.5">
      <c r="A171" s="45"/>
      <c r="B171" s="46" t="s">
        <v>319</v>
      </c>
      <c r="C171" s="47"/>
      <c r="D171" s="58">
        <f>SUM(D165:D170)</f>
        <v>694969582</v>
      </c>
      <c r="E171" s="58">
        <f>SUM(E165:E170)</f>
        <v>686253867</v>
      </c>
      <c r="F171" s="58">
        <f>SUM(F165:F170)</f>
        <v>603709381</v>
      </c>
      <c r="G171" s="28">
        <f t="shared" si="33"/>
        <v>0.8686846110050325</v>
      </c>
      <c r="H171" s="26">
        <f t="shared" si="34"/>
        <v>0.8797172737825898</v>
      </c>
      <c r="I171" s="70">
        <f>SUM(I165:I170)</f>
        <v>-162982448</v>
      </c>
      <c r="J171" s="78">
        <f>SUM(J165:J170)</f>
        <v>245526934</v>
      </c>
      <c r="K171" s="32">
        <f t="shared" si="35"/>
        <v>0.12028272621741015</v>
      </c>
    </row>
    <row r="172" spans="1:11" ht="12.75">
      <c r="A172" s="43" t="s">
        <v>37</v>
      </c>
      <c r="B172" s="44" t="s">
        <v>320</v>
      </c>
      <c r="C172" s="18" t="s">
        <v>321</v>
      </c>
      <c r="D172" s="52">
        <v>52595134</v>
      </c>
      <c r="E172" s="52">
        <v>52710131</v>
      </c>
      <c r="F172" s="52">
        <v>96851955</v>
      </c>
      <c r="G172" s="27">
        <f t="shared" si="33"/>
        <v>1.8414622729167303</v>
      </c>
      <c r="H172" s="20">
        <f t="shared" si="34"/>
        <v>1.837444778879415</v>
      </c>
      <c r="I172" s="53">
        <f aca="true" t="shared" si="39" ref="I172:I178">IF($F172&gt;$E172,$E172-$F172,0)</f>
        <v>-44141824</v>
      </c>
      <c r="J172" s="67">
        <f aca="true" t="shared" si="40" ref="J172:J178">IF($F172&lt;=$E172,$E172-$F172,0)</f>
        <v>0</v>
      </c>
      <c r="K172" s="31">
        <f t="shared" si="35"/>
        <v>-0.837444778879415</v>
      </c>
    </row>
    <row r="173" spans="1:11" ht="12.75">
      <c r="A173" s="43" t="s">
        <v>37</v>
      </c>
      <c r="B173" s="44" t="s">
        <v>322</v>
      </c>
      <c r="C173" s="18" t="s">
        <v>323</v>
      </c>
      <c r="D173" s="52">
        <v>1849316300</v>
      </c>
      <c r="E173" s="52">
        <v>1888615502</v>
      </c>
      <c r="F173" s="52">
        <v>1759794872</v>
      </c>
      <c r="G173" s="27">
        <f t="shared" si="33"/>
        <v>0.9515921489471542</v>
      </c>
      <c r="H173" s="20">
        <f t="shared" si="34"/>
        <v>0.9317909707594892</v>
      </c>
      <c r="I173" s="53">
        <f t="shared" si="39"/>
        <v>0</v>
      </c>
      <c r="J173" s="67">
        <f t="shared" si="40"/>
        <v>128820630</v>
      </c>
      <c r="K173" s="31">
        <f t="shared" si="35"/>
        <v>0.06820902924051081</v>
      </c>
    </row>
    <row r="174" spans="1:11" ht="12.75">
      <c r="A174" s="43" t="s">
        <v>37</v>
      </c>
      <c r="B174" s="44" t="s">
        <v>324</v>
      </c>
      <c r="C174" s="18" t="s">
        <v>325</v>
      </c>
      <c r="D174" s="52">
        <v>22787981</v>
      </c>
      <c r="E174" s="52">
        <v>55283000</v>
      </c>
      <c r="F174" s="52">
        <v>28419042</v>
      </c>
      <c r="G174" s="27">
        <f t="shared" si="33"/>
        <v>1.2471066216879854</v>
      </c>
      <c r="H174" s="20">
        <f t="shared" si="34"/>
        <v>0.5140647577012825</v>
      </c>
      <c r="I174" s="53">
        <f t="shared" si="39"/>
        <v>0</v>
      </c>
      <c r="J174" s="67">
        <f t="shared" si="40"/>
        <v>26863958</v>
      </c>
      <c r="K174" s="31">
        <f t="shared" si="35"/>
        <v>0.4859352422987175</v>
      </c>
    </row>
    <row r="175" spans="1:11" ht="12.75">
      <c r="A175" s="43" t="s">
        <v>37</v>
      </c>
      <c r="B175" s="44" t="s">
        <v>326</v>
      </c>
      <c r="C175" s="18" t="s">
        <v>327</v>
      </c>
      <c r="D175" s="52">
        <v>206385087</v>
      </c>
      <c r="E175" s="52">
        <v>193086159</v>
      </c>
      <c r="F175" s="52">
        <v>167707641</v>
      </c>
      <c r="G175" s="27">
        <f t="shared" si="33"/>
        <v>0.8125957327527255</v>
      </c>
      <c r="H175" s="20">
        <f t="shared" si="34"/>
        <v>0.868563763806602</v>
      </c>
      <c r="I175" s="53">
        <f t="shared" si="39"/>
        <v>0</v>
      </c>
      <c r="J175" s="67">
        <f t="shared" si="40"/>
        <v>25378518</v>
      </c>
      <c r="K175" s="31">
        <f t="shared" si="35"/>
        <v>0.131436236193398</v>
      </c>
    </row>
    <row r="176" spans="1:11" ht="12.75">
      <c r="A176" s="43" t="s">
        <v>37</v>
      </c>
      <c r="B176" s="44" t="s">
        <v>328</v>
      </c>
      <c r="C176" s="18" t="s">
        <v>329</v>
      </c>
      <c r="D176" s="52">
        <v>72699610</v>
      </c>
      <c r="E176" s="52">
        <v>70067785</v>
      </c>
      <c r="F176" s="52">
        <v>50334051</v>
      </c>
      <c r="G176" s="27">
        <f t="shared" si="33"/>
        <v>0.6923565477173812</v>
      </c>
      <c r="H176" s="20">
        <f t="shared" si="34"/>
        <v>0.7183622402220935</v>
      </c>
      <c r="I176" s="53">
        <f t="shared" si="39"/>
        <v>0</v>
      </c>
      <c r="J176" s="67">
        <f t="shared" si="40"/>
        <v>19733734</v>
      </c>
      <c r="K176" s="31">
        <f t="shared" si="35"/>
        <v>0.2816377597779065</v>
      </c>
    </row>
    <row r="177" spans="1:11" ht="12.75">
      <c r="A177" s="43" t="s">
        <v>37</v>
      </c>
      <c r="B177" s="44" t="s">
        <v>330</v>
      </c>
      <c r="C177" s="18" t="s">
        <v>331</v>
      </c>
      <c r="D177" s="52">
        <v>76706693</v>
      </c>
      <c r="E177" s="52">
        <v>63095000</v>
      </c>
      <c r="F177" s="52">
        <v>74092248</v>
      </c>
      <c r="G177" s="27">
        <f t="shared" si="33"/>
        <v>0.9659163379654497</v>
      </c>
      <c r="H177" s="20">
        <f t="shared" si="34"/>
        <v>1.1742966637609953</v>
      </c>
      <c r="I177" s="53">
        <f t="shared" si="39"/>
        <v>-10997248</v>
      </c>
      <c r="J177" s="67">
        <f t="shared" si="40"/>
        <v>0</v>
      </c>
      <c r="K177" s="31">
        <f t="shared" si="35"/>
        <v>-0.1742966637609953</v>
      </c>
    </row>
    <row r="178" spans="1:11" ht="12.75">
      <c r="A178" s="43" t="s">
        <v>56</v>
      </c>
      <c r="B178" s="44" t="s">
        <v>332</v>
      </c>
      <c r="C178" s="18" t="s">
        <v>333</v>
      </c>
      <c r="D178" s="52">
        <v>502069309</v>
      </c>
      <c r="E178" s="52">
        <v>669781069</v>
      </c>
      <c r="F178" s="52">
        <v>426882515</v>
      </c>
      <c r="G178" s="27">
        <f t="shared" si="33"/>
        <v>0.850246185830889</v>
      </c>
      <c r="H178" s="20">
        <f t="shared" si="34"/>
        <v>0.6373463430928951</v>
      </c>
      <c r="I178" s="53">
        <f t="shared" si="39"/>
        <v>0</v>
      </c>
      <c r="J178" s="67">
        <f t="shared" si="40"/>
        <v>242898554</v>
      </c>
      <c r="K178" s="31">
        <f t="shared" si="35"/>
        <v>0.362653656907105</v>
      </c>
    </row>
    <row r="179" spans="1:11" ht="16.5">
      <c r="A179" s="45"/>
      <c r="B179" s="46" t="s">
        <v>334</v>
      </c>
      <c r="C179" s="47"/>
      <c r="D179" s="58">
        <f>SUM(D172:D178)</f>
        <v>2782560114</v>
      </c>
      <c r="E179" s="58">
        <f>SUM(E172:E178)</f>
        <v>2992638646</v>
      </c>
      <c r="F179" s="58">
        <f>SUM(F172:F178)</f>
        <v>2604082324</v>
      </c>
      <c r="G179" s="28">
        <f t="shared" si="33"/>
        <v>0.9358584243689766</v>
      </c>
      <c r="H179" s="26">
        <f t="shared" si="34"/>
        <v>0.8701626330598419</v>
      </c>
      <c r="I179" s="70">
        <f>SUM(I172:I178)</f>
        <v>-55139072</v>
      </c>
      <c r="J179" s="78">
        <f>SUM(J172:J178)</f>
        <v>443695394</v>
      </c>
      <c r="K179" s="32">
        <f t="shared" si="35"/>
        <v>0.12983736694015813</v>
      </c>
    </row>
    <row r="180" spans="1:11" ht="12.75">
      <c r="A180" s="43" t="s">
        <v>37</v>
      </c>
      <c r="B180" s="44" t="s">
        <v>335</v>
      </c>
      <c r="C180" s="18" t="s">
        <v>336</v>
      </c>
      <c r="D180" s="52">
        <v>179287579</v>
      </c>
      <c r="E180" s="52">
        <v>166541580</v>
      </c>
      <c r="F180" s="52">
        <v>124458646</v>
      </c>
      <c r="G180" s="27">
        <f t="shared" si="33"/>
        <v>0.6941844309247993</v>
      </c>
      <c r="H180" s="20">
        <f t="shared" si="34"/>
        <v>0.747312749164503</v>
      </c>
      <c r="I180" s="53">
        <f>IF($F180&gt;$E180,$E180-$F180,0)</f>
        <v>0</v>
      </c>
      <c r="J180" s="67">
        <f>IF($F180&lt;=$E180,$E180-$F180,0)</f>
        <v>42082934</v>
      </c>
      <c r="K180" s="31">
        <f t="shared" si="35"/>
        <v>0.25268725083549703</v>
      </c>
    </row>
    <row r="181" spans="1:11" ht="12.75">
      <c r="A181" s="43" t="s">
        <v>37</v>
      </c>
      <c r="B181" s="44" t="s">
        <v>337</v>
      </c>
      <c r="C181" s="18" t="s">
        <v>338</v>
      </c>
      <c r="D181" s="52">
        <v>958193041</v>
      </c>
      <c r="E181" s="52">
        <v>876170931</v>
      </c>
      <c r="F181" s="52">
        <v>732670243</v>
      </c>
      <c r="G181" s="27">
        <f t="shared" si="33"/>
        <v>0.7646374077559179</v>
      </c>
      <c r="H181" s="20">
        <f t="shared" si="34"/>
        <v>0.8362183873913526</v>
      </c>
      <c r="I181" s="53">
        <f>IF($F181&gt;$E181,$E181-$F181,0)</f>
        <v>0</v>
      </c>
      <c r="J181" s="67">
        <f>IF($F181&lt;=$E181,$E181-$F181,0)</f>
        <v>143500688</v>
      </c>
      <c r="K181" s="31">
        <f t="shared" si="35"/>
        <v>0.1637816126086475</v>
      </c>
    </row>
    <row r="182" spans="1:11" ht="12.75">
      <c r="A182" s="43" t="s">
        <v>37</v>
      </c>
      <c r="B182" s="44" t="s">
        <v>339</v>
      </c>
      <c r="C182" s="18" t="s">
        <v>340</v>
      </c>
      <c r="D182" s="52">
        <v>133153805</v>
      </c>
      <c r="E182" s="52">
        <v>94862009</v>
      </c>
      <c r="F182" s="52">
        <v>86482924</v>
      </c>
      <c r="G182" s="27">
        <f t="shared" si="33"/>
        <v>0.6494964526173322</v>
      </c>
      <c r="H182" s="20">
        <f t="shared" si="34"/>
        <v>0.9116708038515187</v>
      </c>
      <c r="I182" s="53">
        <f>IF($F182&gt;$E182,$E182-$F182,0)</f>
        <v>0</v>
      </c>
      <c r="J182" s="67">
        <f>IF($F182&lt;=$E182,$E182-$F182,0)</f>
        <v>8379085</v>
      </c>
      <c r="K182" s="31">
        <f t="shared" si="35"/>
        <v>0.08832919614848132</v>
      </c>
    </row>
    <row r="183" spans="1:11" ht="12.75">
      <c r="A183" s="43" t="s">
        <v>37</v>
      </c>
      <c r="B183" s="44" t="s">
        <v>341</v>
      </c>
      <c r="C183" s="18" t="s">
        <v>342</v>
      </c>
      <c r="D183" s="52">
        <v>51683000</v>
      </c>
      <c r="E183" s="52">
        <v>69121885</v>
      </c>
      <c r="F183" s="52">
        <v>50031622</v>
      </c>
      <c r="G183" s="27">
        <f t="shared" si="33"/>
        <v>0.9680479461331579</v>
      </c>
      <c r="H183" s="20">
        <f t="shared" si="34"/>
        <v>0.7238173843204653</v>
      </c>
      <c r="I183" s="53">
        <f>IF($F183&gt;$E183,$E183-$F183,0)</f>
        <v>0</v>
      </c>
      <c r="J183" s="67">
        <f>IF($F183&lt;=$E183,$E183-$F183,0)</f>
        <v>19090263</v>
      </c>
      <c r="K183" s="31">
        <f t="shared" si="35"/>
        <v>0.2761826156795348</v>
      </c>
    </row>
    <row r="184" spans="1:11" ht="12.75">
      <c r="A184" s="43" t="s">
        <v>56</v>
      </c>
      <c r="B184" s="44" t="s">
        <v>343</v>
      </c>
      <c r="C184" s="18" t="s">
        <v>344</v>
      </c>
      <c r="D184" s="52">
        <v>579489633</v>
      </c>
      <c r="E184" s="52">
        <v>621052752</v>
      </c>
      <c r="F184" s="52">
        <v>459738181</v>
      </c>
      <c r="G184" s="27">
        <f t="shared" si="33"/>
        <v>0.7933501391904969</v>
      </c>
      <c r="H184" s="20">
        <f t="shared" si="34"/>
        <v>0.7402562496011611</v>
      </c>
      <c r="I184" s="53">
        <f>IF($F184&gt;$E184,$E184-$F184,0)</f>
        <v>0</v>
      </c>
      <c r="J184" s="67">
        <f>IF($F184&lt;=$E184,$E184-$F184,0)</f>
        <v>161314571</v>
      </c>
      <c r="K184" s="31">
        <f t="shared" si="35"/>
        <v>0.2597437503988389</v>
      </c>
    </row>
    <row r="185" spans="1:11" ht="16.5">
      <c r="A185" s="45"/>
      <c r="B185" s="46" t="s">
        <v>345</v>
      </c>
      <c r="C185" s="47"/>
      <c r="D185" s="58">
        <f>SUM(D180:D184)</f>
        <v>1901807058</v>
      </c>
      <c r="E185" s="58">
        <f>SUM(E180:E184)</f>
        <v>1827749157</v>
      </c>
      <c r="F185" s="58">
        <f>SUM(F180:F184)</f>
        <v>1453381616</v>
      </c>
      <c r="G185" s="28">
        <f aca="true" t="shared" si="41" ref="G185:G193">IF($D185=0,0,$F185/$D185)</f>
        <v>0.764210864549226</v>
      </c>
      <c r="H185" s="26">
        <f aca="true" t="shared" si="42" ref="H185:H193">IF($E185=0,0,$F185/$E185)</f>
        <v>0.7951756456479657</v>
      </c>
      <c r="I185" s="70">
        <f>SUM(I180:I184)</f>
        <v>0</v>
      </c>
      <c r="J185" s="78">
        <f>SUM(J180:J184)</f>
        <v>374367541</v>
      </c>
      <c r="K185" s="32">
        <f aca="true" t="shared" si="43" ref="K185:K193">IF($E185=0,0,($E185-$F185)/$E185)</f>
        <v>0.2048243543520343</v>
      </c>
    </row>
    <row r="186" spans="1:11" ht="12.75">
      <c r="A186" s="43" t="s">
        <v>37</v>
      </c>
      <c r="B186" s="44" t="s">
        <v>346</v>
      </c>
      <c r="C186" s="18" t="s">
        <v>347</v>
      </c>
      <c r="D186" s="52">
        <v>80083000</v>
      </c>
      <c r="E186" s="52">
        <v>74870787</v>
      </c>
      <c r="F186" s="52">
        <v>73200302</v>
      </c>
      <c r="G186" s="27">
        <f t="shared" si="41"/>
        <v>0.9140554424784286</v>
      </c>
      <c r="H186" s="20">
        <f t="shared" si="42"/>
        <v>0.9776884273969232</v>
      </c>
      <c r="I186" s="53">
        <f aca="true" t="shared" si="44" ref="I186:I191">IF($F186&gt;$E186,$E186-$F186,0)</f>
        <v>0</v>
      </c>
      <c r="J186" s="67">
        <f aca="true" t="shared" si="45" ref="J186:J191">IF($F186&lt;=$E186,$E186-$F186,0)</f>
        <v>1670485</v>
      </c>
      <c r="K186" s="31">
        <f t="shared" si="43"/>
        <v>0.02231157260307682</v>
      </c>
    </row>
    <row r="187" spans="1:11" ht="12.75">
      <c r="A187" s="43" t="s">
        <v>37</v>
      </c>
      <c r="B187" s="44" t="s">
        <v>348</v>
      </c>
      <c r="C187" s="18" t="s">
        <v>349</v>
      </c>
      <c r="D187" s="52">
        <v>40242785</v>
      </c>
      <c r="E187" s="52">
        <v>38220525</v>
      </c>
      <c r="F187" s="52">
        <v>36755685</v>
      </c>
      <c r="G187" s="27">
        <f t="shared" si="41"/>
        <v>0.9133484424599341</v>
      </c>
      <c r="H187" s="20">
        <f t="shared" si="42"/>
        <v>0.9616739958438562</v>
      </c>
      <c r="I187" s="53">
        <f t="shared" si="44"/>
        <v>0</v>
      </c>
      <c r="J187" s="67">
        <f t="shared" si="45"/>
        <v>1464840</v>
      </c>
      <c r="K187" s="31">
        <f t="shared" si="43"/>
        <v>0.03832600415614385</v>
      </c>
    </row>
    <row r="188" spans="1:11" ht="12.75">
      <c r="A188" s="43" t="s">
        <v>37</v>
      </c>
      <c r="B188" s="44" t="s">
        <v>350</v>
      </c>
      <c r="C188" s="18" t="s">
        <v>351</v>
      </c>
      <c r="D188" s="52">
        <v>397074489</v>
      </c>
      <c r="E188" s="52">
        <v>338782333</v>
      </c>
      <c r="F188" s="52">
        <v>264330559</v>
      </c>
      <c r="G188" s="27">
        <f t="shared" si="41"/>
        <v>0.665695143663586</v>
      </c>
      <c r="H188" s="20">
        <f t="shared" si="42"/>
        <v>0.7802371412325093</v>
      </c>
      <c r="I188" s="53">
        <f t="shared" si="44"/>
        <v>0</v>
      </c>
      <c r="J188" s="67">
        <f t="shared" si="45"/>
        <v>74451774</v>
      </c>
      <c r="K188" s="31">
        <f t="shared" si="43"/>
        <v>0.2197628587674907</v>
      </c>
    </row>
    <row r="189" spans="1:11" ht="12.75">
      <c r="A189" s="43" t="s">
        <v>37</v>
      </c>
      <c r="B189" s="44" t="s">
        <v>352</v>
      </c>
      <c r="C189" s="18" t="s">
        <v>353</v>
      </c>
      <c r="D189" s="52">
        <v>96005383</v>
      </c>
      <c r="E189" s="52">
        <v>114501550</v>
      </c>
      <c r="F189" s="52">
        <v>65676529</v>
      </c>
      <c r="G189" s="27">
        <f t="shared" si="41"/>
        <v>0.6840921513744703</v>
      </c>
      <c r="H189" s="20">
        <f t="shared" si="42"/>
        <v>0.5735863750316044</v>
      </c>
      <c r="I189" s="53">
        <f t="shared" si="44"/>
        <v>0</v>
      </c>
      <c r="J189" s="67">
        <f t="shared" si="45"/>
        <v>48825021</v>
      </c>
      <c r="K189" s="31">
        <f t="shared" si="43"/>
        <v>0.42641362496839563</v>
      </c>
    </row>
    <row r="190" spans="1:11" ht="12.75">
      <c r="A190" s="43" t="s">
        <v>37</v>
      </c>
      <c r="B190" s="44" t="s">
        <v>354</v>
      </c>
      <c r="C190" s="18" t="s">
        <v>355</v>
      </c>
      <c r="D190" s="52">
        <v>116809517</v>
      </c>
      <c r="E190" s="52">
        <v>133866027</v>
      </c>
      <c r="F190" s="52">
        <v>126300992</v>
      </c>
      <c r="G190" s="27">
        <f t="shared" si="41"/>
        <v>1.081256007590546</v>
      </c>
      <c r="H190" s="20">
        <f t="shared" si="42"/>
        <v>0.9434880143264429</v>
      </c>
      <c r="I190" s="53">
        <f t="shared" si="44"/>
        <v>0</v>
      </c>
      <c r="J190" s="67">
        <f t="shared" si="45"/>
        <v>7565035</v>
      </c>
      <c r="K190" s="31">
        <f t="shared" si="43"/>
        <v>0.056511985673557044</v>
      </c>
    </row>
    <row r="191" spans="1:11" ht="12.75">
      <c r="A191" s="43" t="s">
        <v>56</v>
      </c>
      <c r="B191" s="44" t="s">
        <v>356</v>
      </c>
      <c r="C191" s="18" t="s">
        <v>357</v>
      </c>
      <c r="D191" s="52">
        <v>488188586</v>
      </c>
      <c r="E191" s="52">
        <v>533716711</v>
      </c>
      <c r="F191" s="52">
        <v>403739236</v>
      </c>
      <c r="G191" s="27">
        <f t="shared" si="41"/>
        <v>0.8270149028023364</v>
      </c>
      <c r="H191" s="20">
        <f t="shared" si="42"/>
        <v>0.7564672937512725</v>
      </c>
      <c r="I191" s="53">
        <f t="shared" si="44"/>
        <v>0</v>
      </c>
      <c r="J191" s="67">
        <f t="shared" si="45"/>
        <v>129977475</v>
      </c>
      <c r="K191" s="31">
        <f t="shared" si="43"/>
        <v>0.24353270624872753</v>
      </c>
    </row>
    <row r="192" spans="1:11" ht="16.5">
      <c r="A192" s="45"/>
      <c r="B192" s="46" t="s">
        <v>358</v>
      </c>
      <c r="C192" s="47"/>
      <c r="D192" s="58">
        <f>SUM(D186:D191)</f>
        <v>1218403760</v>
      </c>
      <c r="E192" s="58">
        <f>SUM(E186:E191)</f>
        <v>1233957933</v>
      </c>
      <c r="F192" s="58">
        <f>SUM(F186:F191)</f>
        <v>970003303</v>
      </c>
      <c r="G192" s="28">
        <f t="shared" si="41"/>
        <v>0.7961263210481229</v>
      </c>
      <c r="H192" s="26">
        <f t="shared" si="42"/>
        <v>0.7860910627980054</v>
      </c>
      <c r="I192" s="70">
        <f>SUM(I186:I191)</f>
        <v>0</v>
      </c>
      <c r="J192" s="78">
        <f>SUM(J186:J191)</f>
        <v>263954630</v>
      </c>
      <c r="K192" s="32">
        <f t="shared" si="43"/>
        <v>0.21390893720199455</v>
      </c>
    </row>
    <row r="193" spans="1:11" ht="16.5">
      <c r="A193" s="49"/>
      <c r="B193" s="50" t="s">
        <v>359</v>
      </c>
      <c r="C193" s="51"/>
      <c r="D193" s="60">
        <f>SUM(D121,D123:D129,D131:D138,D140:D145,D147:D151,D153:D156,D158:D163,D165:D170,D172:D178,D180:D184,D186:D191)</f>
        <v>43977919652</v>
      </c>
      <c r="E193" s="60">
        <f>SUM(E121,E123:E129,E131:E138,E140:E145,E147:E151,E153:E156,E158:E163,E165:E170,E172:E178,E180:E184,E186:E191)</f>
        <v>44441514186</v>
      </c>
      <c r="F193" s="60">
        <f>SUM(F121,F123:F129,F131:F138,F140:F145,F147:F151,F153:F156,F158:F163,F165:F170,F172:F178,F180:F184,F186:F191)</f>
        <v>39671081146</v>
      </c>
      <c r="G193" s="33">
        <f t="shared" si="41"/>
        <v>0.9020681619303441</v>
      </c>
      <c r="H193" s="34">
        <f t="shared" si="42"/>
        <v>0.8926581794662887</v>
      </c>
      <c r="I193" s="82">
        <f>I192+I185+I179+I171+I164+I157+I152+I146+I139+I130+I122</f>
        <v>-282880857</v>
      </c>
      <c r="J193" s="78">
        <f>J192+J185+J179+J171+J164+J157+J152+J146+J139+J130+J122</f>
        <v>5053313897</v>
      </c>
      <c r="K193" s="35">
        <f t="shared" si="43"/>
        <v>0.10734182053371137</v>
      </c>
    </row>
    <row r="194" spans="1:11" ht="16.5">
      <c r="A194" s="79"/>
      <c r="B194" s="73"/>
      <c r="C194" s="73"/>
      <c r="D194" s="74"/>
      <c r="E194" s="74"/>
      <c r="F194" s="74"/>
      <c r="G194" s="75"/>
      <c r="H194" s="76" t="s">
        <v>667</v>
      </c>
      <c r="I194" s="103">
        <f>I193+J193</f>
        <v>4770433040</v>
      </c>
      <c r="J194" s="104"/>
      <c r="K194" s="80"/>
    </row>
    <row r="195" spans="1:11" ht="16.5">
      <c r="A195" s="89"/>
      <c r="B195" s="90"/>
      <c r="C195" s="5"/>
      <c r="D195" s="93"/>
      <c r="E195" s="93"/>
      <c r="F195" s="93"/>
      <c r="G195" s="94"/>
      <c r="H195" s="95"/>
      <c r="I195" s="91"/>
      <c r="J195" s="92"/>
      <c r="K195" s="31"/>
    </row>
    <row r="196" spans="1:11" ht="16.5">
      <c r="A196" s="38"/>
      <c r="B196" s="40" t="s">
        <v>360</v>
      </c>
      <c r="C196" s="41"/>
      <c r="D196" s="59"/>
      <c r="E196" s="59"/>
      <c r="F196" s="59"/>
      <c r="G196" s="27"/>
      <c r="H196" s="20"/>
      <c r="I196" s="81"/>
      <c r="J196" s="69"/>
      <c r="K196" s="31"/>
    </row>
    <row r="197" spans="1:11" ht="12.75">
      <c r="A197" s="43" t="s">
        <v>37</v>
      </c>
      <c r="B197" s="44" t="s">
        <v>361</v>
      </c>
      <c r="C197" s="18" t="s">
        <v>362</v>
      </c>
      <c r="D197" s="52">
        <v>203597001</v>
      </c>
      <c r="E197" s="52">
        <v>192409200</v>
      </c>
      <c r="F197" s="52">
        <v>136006190</v>
      </c>
      <c r="G197" s="27">
        <f aca="true" t="shared" si="46" ref="G197:G232">IF($D197=0,0,$F197/$D197)</f>
        <v>0.6680166669056191</v>
      </c>
      <c r="H197" s="20">
        <f aca="true" t="shared" si="47" ref="H197:H232">IF($E197=0,0,$F197/$E197)</f>
        <v>0.7068590795034749</v>
      </c>
      <c r="I197" s="53">
        <f aca="true" t="shared" si="48" ref="I197:I230">IF($F197&gt;$E197,$E197-$F197,0)</f>
        <v>0</v>
      </c>
      <c r="J197" s="67">
        <f aca="true" t="shared" si="49" ref="J197:J202">IF($F197&lt;=$E197,$E197-$F197,0)</f>
        <v>56403010</v>
      </c>
      <c r="K197" s="31">
        <f aca="true" t="shared" si="50" ref="K197:K232">IF($E197=0,0,($E197-$F197)/$E197)</f>
        <v>0.2931409204965251</v>
      </c>
    </row>
    <row r="198" spans="1:11" ht="12.75">
      <c r="A198" s="43" t="s">
        <v>37</v>
      </c>
      <c r="B198" s="44" t="s">
        <v>363</v>
      </c>
      <c r="C198" s="18" t="s">
        <v>364</v>
      </c>
      <c r="D198" s="52">
        <v>201678022</v>
      </c>
      <c r="E198" s="52">
        <v>181489299</v>
      </c>
      <c r="F198" s="52">
        <v>146202904</v>
      </c>
      <c r="G198" s="27">
        <f t="shared" si="46"/>
        <v>0.7249322586077327</v>
      </c>
      <c r="H198" s="20">
        <f t="shared" si="47"/>
        <v>0.8055731374002387</v>
      </c>
      <c r="I198" s="53">
        <f t="shared" si="48"/>
        <v>0</v>
      </c>
      <c r="J198" s="67">
        <f t="shared" si="49"/>
        <v>35286395</v>
      </c>
      <c r="K198" s="31">
        <f t="shared" si="50"/>
        <v>0.19442686259976133</v>
      </c>
    </row>
    <row r="199" spans="1:11" ht="12.75">
      <c r="A199" s="43" t="s">
        <v>37</v>
      </c>
      <c r="B199" s="44" t="s">
        <v>365</v>
      </c>
      <c r="C199" s="18" t="s">
        <v>366</v>
      </c>
      <c r="D199" s="52">
        <v>708056722</v>
      </c>
      <c r="E199" s="52">
        <v>708056722</v>
      </c>
      <c r="F199" s="52">
        <v>644491833</v>
      </c>
      <c r="G199" s="27">
        <f t="shared" si="46"/>
        <v>0.9102262756288048</v>
      </c>
      <c r="H199" s="20">
        <f t="shared" si="47"/>
        <v>0.9102262756288048</v>
      </c>
      <c r="I199" s="53">
        <f t="shared" si="48"/>
        <v>0</v>
      </c>
      <c r="J199" s="67">
        <f t="shared" si="49"/>
        <v>63564889</v>
      </c>
      <c r="K199" s="31">
        <f t="shared" si="50"/>
        <v>0.08977372437119523</v>
      </c>
    </row>
    <row r="200" spans="1:11" ht="12.75">
      <c r="A200" s="43" t="s">
        <v>37</v>
      </c>
      <c r="B200" s="44" t="s">
        <v>367</v>
      </c>
      <c r="C200" s="18" t="s">
        <v>368</v>
      </c>
      <c r="D200" s="52">
        <v>419529000</v>
      </c>
      <c r="E200" s="52">
        <v>361757127</v>
      </c>
      <c r="F200" s="52">
        <v>296948156</v>
      </c>
      <c r="G200" s="27">
        <f t="shared" si="46"/>
        <v>0.7078131809719947</v>
      </c>
      <c r="H200" s="20">
        <f t="shared" si="47"/>
        <v>0.8208494977349817</v>
      </c>
      <c r="I200" s="53">
        <f t="shared" si="48"/>
        <v>0</v>
      </c>
      <c r="J200" s="67">
        <f t="shared" si="49"/>
        <v>64808971</v>
      </c>
      <c r="K200" s="31">
        <f t="shared" si="50"/>
        <v>0.17915050226501827</v>
      </c>
    </row>
    <row r="201" spans="1:11" ht="12.75">
      <c r="A201" s="43" t="s">
        <v>37</v>
      </c>
      <c r="B201" s="44" t="s">
        <v>369</v>
      </c>
      <c r="C201" s="18" t="s">
        <v>370</v>
      </c>
      <c r="D201" s="52">
        <v>85091996</v>
      </c>
      <c r="E201" s="52">
        <v>100994072</v>
      </c>
      <c r="F201" s="52">
        <v>74674068</v>
      </c>
      <c r="G201" s="27">
        <f t="shared" si="46"/>
        <v>0.8775686493474663</v>
      </c>
      <c r="H201" s="20">
        <f t="shared" si="47"/>
        <v>0.7393906050248177</v>
      </c>
      <c r="I201" s="53">
        <f t="shared" si="48"/>
        <v>0</v>
      </c>
      <c r="J201" s="67">
        <f t="shared" si="49"/>
        <v>26320004</v>
      </c>
      <c r="K201" s="31">
        <f t="shared" si="50"/>
        <v>0.2606093949751823</v>
      </c>
    </row>
    <row r="202" spans="1:11" ht="12.75">
      <c r="A202" s="43" t="s">
        <v>56</v>
      </c>
      <c r="B202" s="44" t="s">
        <v>371</v>
      </c>
      <c r="C202" s="18" t="s">
        <v>372</v>
      </c>
      <c r="D202" s="52">
        <v>761115842</v>
      </c>
      <c r="E202" s="52">
        <v>813271261</v>
      </c>
      <c r="F202" s="52">
        <v>889021846</v>
      </c>
      <c r="G202" s="27">
        <f t="shared" si="46"/>
        <v>1.1680506395240686</v>
      </c>
      <c r="H202" s="20">
        <f t="shared" si="47"/>
        <v>1.0931430736982601</v>
      </c>
      <c r="I202" s="53">
        <f t="shared" si="48"/>
        <v>-75750585</v>
      </c>
      <c r="J202" s="67">
        <f t="shared" si="49"/>
        <v>0</v>
      </c>
      <c r="K202" s="31">
        <f t="shared" si="50"/>
        <v>-0.09314307369826019</v>
      </c>
    </row>
    <row r="203" spans="1:11" ht="16.5">
      <c r="A203" s="45"/>
      <c r="B203" s="46" t="s">
        <v>373</v>
      </c>
      <c r="C203" s="47"/>
      <c r="D203" s="58">
        <f>SUM(D197:D202)</f>
        <v>2379068583</v>
      </c>
      <c r="E203" s="58">
        <f>SUM(E197:E202)</f>
        <v>2357977681</v>
      </c>
      <c r="F203" s="58">
        <f>SUM(F197:F202)</f>
        <v>2187344997</v>
      </c>
      <c r="G203" s="28">
        <f t="shared" si="46"/>
        <v>0.9194123333097708</v>
      </c>
      <c r="H203" s="26">
        <f t="shared" si="47"/>
        <v>0.9276360054741333</v>
      </c>
      <c r="I203" s="70">
        <f>SUM(I197:I202)</f>
        <v>-75750585</v>
      </c>
      <c r="J203" s="78">
        <f>SUM(J197:J202)</f>
        <v>246383269</v>
      </c>
      <c r="K203" s="32">
        <f t="shared" si="50"/>
        <v>0.07236399452586677</v>
      </c>
    </row>
    <row r="204" spans="1:11" ht="12.75">
      <c r="A204" s="43" t="s">
        <v>37</v>
      </c>
      <c r="B204" s="44" t="s">
        <v>374</v>
      </c>
      <c r="C204" s="18" t="s">
        <v>375</v>
      </c>
      <c r="D204" s="52">
        <v>156729281</v>
      </c>
      <c r="E204" s="52">
        <v>156729281</v>
      </c>
      <c r="F204" s="52">
        <v>171370042</v>
      </c>
      <c r="G204" s="27">
        <f t="shared" si="46"/>
        <v>1.0934143314292368</v>
      </c>
      <c r="H204" s="20">
        <f t="shared" si="47"/>
        <v>1.0934143314292368</v>
      </c>
      <c r="I204" s="53">
        <f t="shared" si="48"/>
        <v>-14640761</v>
      </c>
      <c r="J204" s="67">
        <f>IF($F204&lt;=$E204,$E204-$F204,0)</f>
        <v>0</v>
      </c>
      <c r="K204" s="31">
        <f t="shared" si="50"/>
        <v>-0.09341433142923689</v>
      </c>
    </row>
    <row r="205" spans="1:11" ht="12.75">
      <c r="A205" s="43" t="s">
        <v>37</v>
      </c>
      <c r="B205" s="44" t="s">
        <v>376</v>
      </c>
      <c r="C205" s="18" t="s">
        <v>377</v>
      </c>
      <c r="D205" s="52">
        <v>65909785</v>
      </c>
      <c r="E205" s="52">
        <v>65909785</v>
      </c>
      <c r="F205" s="52">
        <v>87936046</v>
      </c>
      <c r="G205" s="27">
        <f t="shared" si="46"/>
        <v>1.334188026861262</v>
      </c>
      <c r="H205" s="20">
        <f t="shared" si="47"/>
        <v>1.334188026861262</v>
      </c>
      <c r="I205" s="53">
        <f t="shared" si="48"/>
        <v>-22026261</v>
      </c>
      <c r="J205" s="67">
        <f>IF($F205&lt;=$E205,$E205-$F205,0)</f>
        <v>0</v>
      </c>
      <c r="K205" s="31">
        <f t="shared" si="50"/>
        <v>-0.334188026861262</v>
      </c>
    </row>
    <row r="206" spans="1:11" ht="12.75">
      <c r="A206" s="43" t="s">
        <v>37</v>
      </c>
      <c r="B206" s="44" t="s">
        <v>378</v>
      </c>
      <c r="C206" s="18" t="s">
        <v>379</v>
      </c>
      <c r="D206" s="52">
        <v>472483499</v>
      </c>
      <c r="E206" s="52">
        <v>472483499</v>
      </c>
      <c r="F206" s="52">
        <v>370707995</v>
      </c>
      <c r="G206" s="27">
        <f t="shared" si="46"/>
        <v>0.7845945853867798</v>
      </c>
      <c r="H206" s="20">
        <f t="shared" si="47"/>
        <v>0.7845945853867798</v>
      </c>
      <c r="I206" s="53">
        <f t="shared" si="48"/>
        <v>0</v>
      </c>
      <c r="J206" s="67">
        <f>IF($F206&lt;=$E206,$E206-$F206,0)</f>
        <v>101775504</v>
      </c>
      <c r="K206" s="31">
        <f t="shared" si="50"/>
        <v>0.2154054146132202</v>
      </c>
    </row>
    <row r="207" spans="1:11" ht="12.75">
      <c r="A207" s="43" t="s">
        <v>37</v>
      </c>
      <c r="B207" s="44" t="s">
        <v>380</v>
      </c>
      <c r="C207" s="18" t="s">
        <v>381</v>
      </c>
      <c r="D207" s="52">
        <v>773845000</v>
      </c>
      <c r="E207" s="52">
        <v>773845000</v>
      </c>
      <c r="F207" s="52">
        <v>492438995</v>
      </c>
      <c r="G207" s="27">
        <f t="shared" si="46"/>
        <v>0.6363535268690759</v>
      </c>
      <c r="H207" s="20">
        <f t="shared" si="47"/>
        <v>0.6363535268690759</v>
      </c>
      <c r="I207" s="53">
        <f t="shared" si="48"/>
        <v>0</v>
      </c>
      <c r="J207" s="67">
        <f>IF($F207&lt;=$E207,$E207-$F207,0)</f>
        <v>281406005</v>
      </c>
      <c r="K207" s="31">
        <f t="shared" si="50"/>
        <v>0.36364647313092413</v>
      </c>
    </row>
    <row r="208" spans="1:11" ht="12.75">
      <c r="A208" s="43" t="s">
        <v>56</v>
      </c>
      <c r="B208" s="44" t="s">
        <v>382</v>
      </c>
      <c r="C208" s="18" t="s">
        <v>383</v>
      </c>
      <c r="D208" s="52">
        <v>442365790</v>
      </c>
      <c r="E208" s="52">
        <v>442365790</v>
      </c>
      <c r="F208" s="52">
        <v>1344077536</v>
      </c>
      <c r="G208" s="27">
        <f t="shared" si="46"/>
        <v>3.038384898615239</v>
      </c>
      <c r="H208" s="20">
        <f t="shared" si="47"/>
        <v>3.038384898615239</v>
      </c>
      <c r="I208" s="53">
        <f t="shared" si="48"/>
        <v>-901711746</v>
      </c>
      <c r="J208" s="67">
        <f>IF($F208&lt;=$E208,$E208-$F208,0)</f>
        <v>0</v>
      </c>
      <c r="K208" s="31">
        <f t="shared" si="50"/>
        <v>-2.038384898615239</v>
      </c>
    </row>
    <row r="209" spans="1:11" ht="16.5">
      <c r="A209" s="45"/>
      <c r="B209" s="46" t="s">
        <v>384</v>
      </c>
      <c r="C209" s="47"/>
      <c r="D209" s="58">
        <f>SUM(D204:D208)</f>
        <v>1911333355</v>
      </c>
      <c r="E209" s="58">
        <f>SUM(E204:E208)</f>
        <v>1911333355</v>
      </c>
      <c r="F209" s="58">
        <f>SUM(F204:F208)</f>
        <v>2466530614</v>
      </c>
      <c r="G209" s="28">
        <f t="shared" si="46"/>
        <v>1.2904764140423846</v>
      </c>
      <c r="H209" s="26">
        <f t="shared" si="47"/>
        <v>1.2904764140423846</v>
      </c>
      <c r="I209" s="70">
        <f>SUM(I204:I208)</f>
        <v>-938378768</v>
      </c>
      <c r="J209" s="78">
        <f>SUM(J204:J208)</f>
        <v>383181509</v>
      </c>
      <c r="K209" s="32">
        <f t="shared" si="50"/>
        <v>-0.29047641404238456</v>
      </c>
    </row>
    <row r="210" spans="1:11" ht="12.75">
      <c r="A210" s="43" t="s">
        <v>37</v>
      </c>
      <c r="B210" s="44" t="s">
        <v>385</v>
      </c>
      <c r="C210" s="18" t="s">
        <v>386</v>
      </c>
      <c r="D210" s="52">
        <v>120324612</v>
      </c>
      <c r="E210" s="52">
        <v>120324612</v>
      </c>
      <c r="F210" s="52">
        <v>97493073</v>
      </c>
      <c r="G210" s="27">
        <f t="shared" si="46"/>
        <v>0.8102504664631704</v>
      </c>
      <c r="H210" s="20">
        <f t="shared" si="47"/>
        <v>0.8102504664631704</v>
      </c>
      <c r="I210" s="53">
        <f t="shared" si="48"/>
        <v>0</v>
      </c>
      <c r="J210" s="67">
        <f aca="true" t="shared" si="51" ref="J210:J215">IF($F210&lt;=$E210,$E210-$F210,0)</f>
        <v>22831539</v>
      </c>
      <c r="K210" s="31">
        <f t="shared" si="50"/>
        <v>0.18974953353682952</v>
      </c>
    </row>
    <row r="211" spans="1:11" ht="12.75">
      <c r="A211" s="43" t="s">
        <v>37</v>
      </c>
      <c r="B211" s="44" t="s">
        <v>387</v>
      </c>
      <c r="C211" s="18" t="s">
        <v>388</v>
      </c>
      <c r="D211" s="52">
        <v>97654344</v>
      </c>
      <c r="E211" s="52">
        <v>97654344</v>
      </c>
      <c r="F211" s="52">
        <v>77007568</v>
      </c>
      <c r="G211" s="27">
        <f t="shared" si="46"/>
        <v>0.7885728872440124</v>
      </c>
      <c r="H211" s="20">
        <f t="shared" si="47"/>
        <v>0.7885728872440124</v>
      </c>
      <c r="I211" s="53">
        <f t="shared" si="48"/>
        <v>0</v>
      </c>
      <c r="J211" s="67">
        <f t="shared" si="51"/>
        <v>20646776</v>
      </c>
      <c r="K211" s="31">
        <f t="shared" si="50"/>
        <v>0.21142711275598758</v>
      </c>
    </row>
    <row r="212" spans="1:11" ht="12.75">
      <c r="A212" s="43" t="s">
        <v>37</v>
      </c>
      <c r="B212" s="44" t="s">
        <v>389</v>
      </c>
      <c r="C212" s="18" t="s">
        <v>390</v>
      </c>
      <c r="D212" s="52">
        <v>102909756</v>
      </c>
      <c r="E212" s="52">
        <v>102909756</v>
      </c>
      <c r="F212" s="52">
        <v>64685969</v>
      </c>
      <c r="G212" s="27">
        <f t="shared" si="46"/>
        <v>0.6285698413277746</v>
      </c>
      <c r="H212" s="20">
        <f t="shared" si="47"/>
        <v>0.6285698413277746</v>
      </c>
      <c r="I212" s="53">
        <f t="shared" si="48"/>
        <v>0</v>
      </c>
      <c r="J212" s="67">
        <f t="shared" si="51"/>
        <v>38223787</v>
      </c>
      <c r="K212" s="31">
        <f t="shared" si="50"/>
        <v>0.3714301586722254</v>
      </c>
    </row>
    <row r="213" spans="1:11" ht="12.75">
      <c r="A213" s="43" t="s">
        <v>37</v>
      </c>
      <c r="B213" s="44" t="s">
        <v>391</v>
      </c>
      <c r="C213" s="18" t="s">
        <v>392</v>
      </c>
      <c r="D213" s="52">
        <v>2064005000</v>
      </c>
      <c r="E213" s="52">
        <v>1894087000</v>
      </c>
      <c r="F213" s="52">
        <v>1525899014</v>
      </c>
      <c r="G213" s="27">
        <f t="shared" si="46"/>
        <v>0.7392903670291496</v>
      </c>
      <c r="H213" s="20">
        <f t="shared" si="47"/>
        <v>0.8056118932234897</v>
      </c>
      <c r="I213" s="53">
        <f t="shared" si="48"/>
        <v>0</v>
      </c>
      <c r="J213" s="67">
        <f t="shared" si="51"/>
        <v>368187986</v>
      </c>
      <c r="K213" s="31">
        <f t="shared" si="50"/>
        <v>0.19438810677651028</v>
      </c>
    </row>
    <row r="214" spans="1:11" ht="12.75">
      <c r="A214" s="43" t="s">
        <v>37</v>
      </c>
      <c r="B214" s="44" t="s">
        <v>393</v>
      </c>
      <c r="C214" s="18" t="s">
        <v>394</v>
      </c>
      <c r="D214" s="52">
        <v>237521744</v>
      </c>
      <c r="E214" s="52">
        <v>237521744</v>
      </c>
      <c r="F214" s="52">
        <v>119858582</v>
      </c>
      <c r="G214" s="27">
        <f t="shared" si="46"/>
        <v>0.504621513725497</v>
      </c>
      <c r="H214" s="20">
        <f t="shared" si="47"/>
        <v>0.504621513725497</v>
      </c>
      <c r="I214" s="53">
        <f t="shared" si="48"/>
        <v>0</v>
      </c>
      <c r="J214" s="67">
        <f t="shared" si="51"/>
        <v>117663162</v>
      </c>
      <c r="K214" s="31">
        <f t="shared" si="50"/>
        <v>0.4953784862745029</v>
      </c>
    </row>
    <row r="215" spans="1:11" ht="12.75">
      <c r="A215" s="43" t="s">
        <v>56</v>
      </c>
      <c r="B215" s="44" t="s">
        <v>395</v>
      </c>
      <c r="C215" s="18" t="s">
        <v>396</v>
      </c>
      <c r="D215" s="52">
        <v>571811760</v>
      </c>
      <c r="E215" s="52">
        <v>571811760</v>
      </c>
      <c r="F215" s="52">
        <v>489979585</v>
      </c>
      <c r="G215" s="27">
        <f t="shared" si="46"/>
        <v>0.8568896606813403</v>
      </c>
      <c r="H215" s="20">
        <f t="shared" si="47"/>
        <v>0.8568896606813403</v>
      </c>
      <c r="I215" s="53">
        <f t="shared" si="48"/>
        <v>0</v>
      </c>
      <c r="J215" s="67">
        <f t="shared" si="51"/>
        <v>81832175</v>
      </c>
      <c r="K215" s="31">
        <f t="shared" si="50"/>
        <v>0.14311033931865969</v>
      </c>
    </row>
    <row r="216" spans="1:11" ht="16.5">
      <c r="A216" s="45"/>
      <c r="B216" s="46" t="s">
        <v>397</v>
      </c>
      <c r="C216" s="47"/>
      <c r="D216" s="58">
        <f>SUM(D210:D215)</f>
        <v>3194227216</v>
      </c>
      <c r="E216" s="58">
        <f>SUM(E210:E215)</f>
        <v>3024309216</v>
      </c>
      <c r="F216" s="58">
        <f>SUM(F210:F215)</f>
        <v>2374923791</v>
      </c>
      <c r="G216" s="28">
        <f t="shared" si="46"/>
        <v>0.7435049639248957</v>
      </c>
      <c r="H216" s="26">
        <f t="shared" si="47"/>
        <v>0.7852780986929347</v>
      </c>
      <c r="I216" s="70">
        <f>SUM(I210:I215)</f>
        <v>0</v>
      </c>
      <c r="J216" s="78">
        <f>SUM(J210:J215)</f>
        <v>649385425</v>
      </c>
      <c r="K216" s="32">
        <f t="shared" si="50"/>
        <v>0.21472190130706528</v>
      </c>
    </row>
    <row r="217" spans="1:11" ht="12.75">
      <c r="A217" s="43" t="s">
        <v>37</v>
      </c>
      <c r="B217" s="44" t="s">
        <v>398</v>
      </c>
      <c r="C217" s="18" t="s">
        <v>399</v>
      </c>
      <c r="D217" s="52">
        <v>259252272</v>
      </c>
      <c r="E217" s="52">
        <v>259252272</v>
      </c>
      <c r="F217" s="52">
        <v>200613860</v>
      </c>
      <c r="G217" s="27">
        <f t="shared" si="46"/>
        <v>0.7738171721789192</v>
      </c>
      <c r="H217" s="20">
        <f t="shared" si="47"/>
        <v>0.7738171721789192</v>
      </c>
      <c r="I217" s="53">
        <f t="shared" si="48"/>
        <v>0</v>
      </c>
      <c r="J217" s="67">
        <f aca="true" t="shared" si="52" ref="J217:J223">IF($F217&lt;=$E217,$E217-$F217,0)</f>
        <v>58638412</v>
      </c>
      <c r="K217" s="31">
        <f t="shared" si="50"/>
        <v>0.22618282782108076</v>
      </c>
    </row>
    <row r="218" spans="1:11" ht="12.75">
      <c r="A218" s="43" t="s">
        <v>37</v>
      </c>
      <c r="B218" s="44" t="s">
        <v>400</v>
      </c>
      <c r="C218" s="18" t="s">
        <v>401</v>
      </c>
      <c r="D218" s="52">
        <v>418626282</v>
      </c>
      <c r="E218" s="52">
        <v>418626282</v>
      </c>
      <c r="F218" s="52">
        <v>288111648</v>
      </c>
      <c r="G218" s="27">
        <f t="shared" si="46"/>
        <v>0.6882311512395679</v>
      </c>
      <c r="H218" s="20">
        <f t="shared" si="47"/>
        <v>0.6882311512395679</v>
      </c>
      <c r="I218" s="53">
        <f t="shared" si="48"/>
        <v>0</v>
      </c>
      <c r="J218" s="67">
        <f t="shared" si="52"/>
        <v>130514634</v>
      </c>
      <c r="K218" s="31">
        <f t="shared" si="50"/>
        <v>0.3117688487604321</v>
      </c>
    </row>
    <row r="219" spans="1:11" ht="12.75">
      <c r="A219" s="43" t="s">
        <v>37</v>
      </c>
      <c r="B219" s="44" t="s">
        <v>402</v>
      </c>
      <c r="C219" s="18" t="s">
        <v>403</v>
      </c>
      <c r="D219" s="52">
        <v>118152096</v>
      </c>
      <c r="E219" s="52">
        <v>118152096</v>
      </c>
      <c r="F219" s="52">
        <v>77484427</v>
      </c>
      <c r="G219" s="27">
        <f t="shared" si="46"/>
        <v>0.6558023905052011</v>
      </c>
      <c r="H219" s="20">
        <f t="shared" si="47"/>
        <v>0.6558023905052011</v>
      </c>
      <c r="I219" s="53">
        <f t="shared" si="48"/>
        <v>0</v>
      </c>
      <c r="J219" s="67">
        <f t="shared" si="52"/>
        <v>40667669</v>
      </c>
      <c r="K219" s="31">
        <f t="shared" si="50"/>
        <v>0.344197609494799</v>
      </c>
    </row>
    <row r="220" spans="1:11" ht="12.75">
      <c r="A220" s="43" t="s">
        <v>37</v>
      </c>
      <c r="B220" s="44" t="s">
        <v>404</v>
      </c>
      <c r="C220" s="18" t="s">
        <v>405</v>
      </c>
      <c r="D220" s="52">
        <v>209679151</v>
      </c>
      <c r="E220" s="52">
        <v>209679151</v>
      </c>
      <c r="F220" s="52">
        <v>165672079</v>
      </c>
      <c r="G220" s="27">
        <f t="shared" si="46"/>
        <v>0.7901218514567526</v>
      </c>
      <c r="H220" s="20">
        <f t="shared" si="47"/>
        <v>0.7901218514567526</v>
      </c>
      <c r="I220" s="53">
        <f t="shared" si="48"/>
        <v>0</v>
      </c>
      <c r="J220" s="67">
        <f t="shared" si="52"/>
        <v>44007072</v>
      </c>
      <c r="K220" s="31">
        <f t="shared" si="50"/>
        <v>0.2098781485432474</v>
      </c>
    </row>
    <row r="221" spans="1:11" ht="12.75">
      <c r="A221" s="43" t="s">
        <v>37</v>
      </c>
      <c r="B221" s="44" t="s">
        <v>406</v>
      </c>
      <c r="C221" s="18" t="s">
        <v>407</v>
      </c>
      <c r="D221" s="52">
        <v>95713000</v>
      </c>
      <c r="E221" s="52">
        <v>95713000</v>
      </c>
      <c r="F221" s="52">
        <v>176939313</v>
      </c>
      <c r="G221" s="27">
        <f t="shared" si="46"/>
        <v>1.848644520598038</v>
      </c>
      <c r="H221" s="20">
        <f t="shared" si="47"/>
        <v>1.848644520598038</v>
      </c>
      <c r="I221" s="53">
        <f t="shared" si="48"/>
        <v>-81226313</v>
      </c>
      <c r="J221" s="67">
        <f t="shared" si="52"/>
        <v>0</v>
      </c>
      <c r="K221" s="31">
        <f t="shared" si="50"/>
        <v>-0.8486445205980379</v>
      </c>
    </row>
    <row r="222" spans="1:11" ht="12.75">
      <c r="A222" s="43" t="s">
        <v>37</v>
      </c>
      <c r="B222" s="44" t="s">
        <v>408</v>
      </c>
      <c r="C222" s="18" t="s">
        <v>409</v>
      </c>
      <c r="D222" s="52">
        <v>656451012</v>
      </c>
      <c r="E222" s="52">
        <v>656451012</v>
      </c>
      <c r="F222" s="52">
        <v>540300766</v>
      </c>
      <c r="G222" s="27">
        <f t="shared" si="46"/>
        <v>0.8230633453574446</v>
      </c>
      <c r="H222" s="20">
        <f t="shared" si="47"/>
        <v>0.8230633453574446</v>
      </c>
      <c r="I222" s="53">
        <f t="shared" si="48"/>
        <v>0</v>
      </c>
      <c r="J222" s="67">
        <f t="shared" si="52"/>
        <v>116150246</v>
      </c>
      <c r="K222" s="31">
        <f t="shared" si="50"/>
        <v>0.17693665464255542</v>
      </c>
    </row>
    <row r="223" spans="1:11" ht="12.75">
      <c r="A223" s="43" t="s">
        <v>56</v>
      </c>
      <c r="B223" s="44" t="s">
        <v>410</v>
      </c>
      <c r="C223" s="18" t="s">
        <v>411</v>
      </c>
      <c r="D223" s="52">
        <v>128087943</v>
      </c>
      <c r="E223" s="52">
        <v>128087943</v>
      </c>
      <c r="F223" s="52">
        <v>93716697</v>
      </c>
      <c r="G223" s="27">
        <f t="shared" si="46"/>
        <v>0.7316590055630763</v>
      </c>
      <c r="H223" s="20">
        <f t="shared" si="47"/>
        <v>0.7316590055630763</v>
      </c>
      <c r="I223" s="53">
        <f t="shared" si="48"/>
        <v>0</v>
      </c>
      <c r="J223" s="67">
        <f t="shared" si="52"/>
        <v>34371246</v>
      </c>
      <c r="K223" s="31">
        <f t="shared" si="50"/>
        <v>0.2683409944369237</v>
      </c>
    </row>
    <row r="224" spans="1:11" ht="16.5">
      <c r="A224" s="45"/>
      <c r="B224" s="46" t="s">
        <v>412</v>
      </c>
      <c r="C224" s="47"/>
      <c r="D224" s="58">
        <f>SUM(D217:D223)</f>
        <v>1885961756</v>
      </c>
      <c r="E224" s="58">
        <f>SUM(E217:E223)</f>
        <v>1885961756</v>
      </c>
      <c r="F224" s="58">
        <f>SUM(F217:F223)</f>
        <v>1542838790</v>
      </c>
      <c r="G224" s="28">
        <f t="shared" si="46"/>
        <v>0.818064727501293</v>
      </c>
      <c r="H224" s="26">
        <f t="shared" si="47"/>
        <v>0.818064727501293</v>
      </c>
      <c r="I224" s="70">
        <f>SUM(I217:I223)</f>
        <v>-81226313</v>
      </c>
      <c r="J224" s="78">
        <f>SUM(J217:J223)</f>
        <v>424349279</v>
      </c>
      <c r="K224" s="32">
        <f t="shared" si="50"/>
        <v>0.18193527249870703</v>
      </c>
    </row>
    <row r="225" spans="1:11" ht="12.75">
      <c r="A225" s="43" t="s">
        <v>37</v>
      </c>
      <c r="B225" s="44" t="s">
        <v>413</v>
      </c>
      <c r="C225" s="18" t="s">
        <v>414</v>
      </c>
      <c r="D225" s="52">
        <v>147112990</v>
      </c>
      <c r="E225" s="52">
        <v>147112990</v>
      </c>
      <c r="F225" s="52">
        <v>105373071</v>
      </c>
      <c r="G225" s="27">
        <f t="shared" si="46"/>
        <v>0.7162730565125486</v>
      </c>
      <c r="H225" s="20">
        <f t="shared" si="47"/>
        <v>0.7162730565125486</v>
      </c>
      <c r="I225" s="53">
        <f t="shared" si="48"/>
        <v>0</v>
      </c>
      <c r="J225" s="67">
        <f aca="true" t="shared" si="53" ref="J225:J230">IF($F225&lt;=$E225,$E225-$F225,0)</f>
        <v>41739919</v>
      </c>
      <c r="K225" s="31">
        <f t="shared" si="50"/>
        <v>0.28372694348745137</v>
      </c>
    </row>
    <row r="226" spans="1:11" ht="12.75">
      <c r="A226" s="43" t="s">
        <v>37</v>
      </c>
      <c r="B226" s="44" t="s">
        <v>415</v>
      </c>
      <c r="C226" s="18" t="s">
        <v>416</v>
      </c>
      <c r="D226" s="52">
        <v>314597671</v>
      </c>
      <c r="E226" s="52">
        <v>314597671</v>
      </c>
      <c r="F226" s="52">
        <v>213866433</v>
      </c>
      <c r="G226" s="27">
        <f t="shared" si="46"/>
        <v>0.6798093333628017</v>
      </c>
      <c r="H226" s="20">
        <f t="shared" si="47"/>
        <v>0.6798093333628017</v>
      </c>
      <c r="I226" s="53">
        <f t="shared" si="48"/>
        <v>0</v>
      </c>
      <c r="J226" s="67">
        <f t="shared" si="53"/>
        <v>100731238</v>
      </c>
      <c r="K226" s="31">
        <f t="shared" si="50"/>
        <v>0.32019066663719836</v>
      </c>
    </row>
    <row r="227" spans="1:11" ht="12.75">
      <c r="A227" s="43" t="s">
        <v>37</v>
      </c>
      <c r="B227" s="44" t="s">
        <v>417</v>
      </c>
      <c r="C227" s="18" t="s">
        <v>418</v>
      </c>
      <c r="D227" s="52">
        <v>173289097</v>
      </c>
      <c r="E227" s="52">
        <v>173289097</v>
      </c>
      <c r="F227" s="52">
        <v>137256542</v>
      </c>
      <c r="G227" s="27">
        <f t="shared" si="46"/>
        <v>0.7920668084501589</v>
      </c>
      <c r="H227" s="20">
        <f t="shared" si="47"/>
        <v>0.7920668084501589</v>
      </c>
      <c r="I227" s="53">
        <f t="shared" si="48"/>
        <v>0</v>
      </c>
      <c r="J227" s="67">
        <f t="shared" si="53"/>
        <v>36032555</v>
      </c>
      <c r="K227" s="31">
        <f t="shared" si="50"/>
        <v>0.20793319154984113</v>
      </c>
    </row>
    <row r="228" spans="1:11" ht="12.75">
      <c r="A228" s="43" t="s">
        <v>37</v>
      </c>
      <c r="B228" s="44" t="s">
        <v>419</v>
      </c>
      <c r="C228" s="18" t="s">
        <v>420</v>
      </c>
      <c r="D228" s="52">
        <v>56350264</v>
      </c>
      <c r="E228" s="52">
        <v>60474682</v>
      </c>
      <c r="F228" s="52">
        <v>52115412</v>
      </c>
      <c r="G228" s="27">
        <f t="shared" si="46"/>
        <v>0.924847699027639</v>
      </c>
      <c r="H228" s="20">
        <f t="shared" si="47"/>
        <v>0.8617724025402895</v>
      </c>
      <c r="I228" s="53">
        <f t="shared" si="48"/>
        <v>0</v>
      </c>
      <c r="J228" s="67">
        <f t="shared" si="53"/>
        <v>8359270</v>
      </c>
      <c r="K228" s="31">
        <f t="shared" si="50"/>
        <v>0.1382275974597105</v>
      </c>
    </row>
    <row r="229" spans="1:11" ht="12.75">
      <c r="A229" s="43" t="s">
        <v>37</v>
      </c>
      <c r="B229" s="44" t="s">
        <v>421</v>
      </c>
      <c r="C229" s="18" t="s">
        <v>422</v>
      </c>
      <c r="D229" s="52">
        <v>112735404</v>
      </c>
      <c r="E229" s="52">
        <v>207926461</v>
      </c>
      <c r="F229" s="52">
        <v>183085267</v>
      </c>
      <c r="G229" s="27">
        <f t="shared" si="46"/>
        <v>1.6240263528926546</v>
      </c>
      <c r="H229" s="20">
        <f t="shared" si="47"/>
        <v>0.880528943355603</v>
      </c>
      <c r="I229" s="53">
        <f t="shared" si="48"/>
        <v>0</v>
      </c>
      <c r="J229" s="67">
        <f t="shared" si="53"/>
        <v>24841194</v>
      </c>
      <c r="K229" s="31">
        <f t="shared" si="50"/>
        <v>0.11947105664439699</v>
      </c>
    </row>
    <row r="230" spans="1:11" ht="12.75">
      <c r="A230" s="43" t="s">
        <v>56</v>
      </c>
      <c r="B230" s="44" t="s">
        <v>423</v>
      </c>
      <c r="C230" s="18" t="s">
        <v>424</v>
      </c>
      <c r="D230" s="52">
        <v>771051000</v>
      </c>
      <c r="E230" s="52">
        <v>774443223</v>
      </c>
      <c r="F230" s="52">
        <v>423103674</v>
      </c>
      <c r="G230" s="27">
        <f t="shared" si="46"/>
        <v>0.5487363014897847</v>
      </c>
      <c r="H230" s="20">
        <f t="shared" si="47"/>
        <v>0.5463327219276345</v>
      </c>
      <c r="I230" s="53">
        <f t="shared" si="48"/>
        <v>0</v>
      </c>
      <c r="J230" s="67">
        <f t="shared" si="53"/>
        <v>351339549</v>
      </c>
      <c r="K230" s="31">
        <f t="shared" si="50"/>
        <v>0.45366727807236557</v>
      </c>
    </row>
    <row r="231" spans="1:11" ht="16.5">
      <c r="A231" s="45"/>
      <c r="B231" s="46" t="s">
        <v>425</v>
      </c>
      <c r="C231" s="47"/>
      <c r="D231" s="58">
        <f>SUM(D225:D230)</f>
        <v>1575136426</v>
      </c>
      <c r="E231" s="58">
        <f>SUM(E225:E230)</f>
        <v>1677844124</v>
      </c>
      <c r="F231" s="58">
        <f>SUM(F225:F230)</f>
        <v>1114800399</v>
      </c>
      <c r="G231" s="28">
        <f t="shared" si="46"/>
        <v>0.7077484721948777</v>
      </c>
      <c r="H231" s="26">
        <f t="shared" si="47"/>
        <v>0.6644242948756782</v>
      </c>
      <c r="I231" s="70">
        <f>SUM(I225:I230)</f>
        <v>0</v>
      </c>
      <c r="J231" s="78">
        <f>SUM(J225:J230)</f>
        <v>563043725</v>
      </c>
      <c r="K231" s="32">
        <f t="shared" si="50"/>
        <v>0.3355757051243218</v>
      </c>
    </row>
    <row r="232" spans="1:11" ht="16.5">
      <c r="A232" s="49"/>
      <c r="B232" s="50" t="s">
        <v>426</v>
      </c>
      <c r="C232" s="51"/>
      <c r="D232" s="60">
        <f>SUM(D197:D202,D204:D208,D210:D215,D217:D223,D225:D230)</f>
        <v>10945727336</v>
      </c>
      <c r="E232" s="60">
        <f>SUM(E197:E202,E204:E208,E210:E215,E217:E223,E225:E230)</f>
        <v>10857426132</v>
      </c>
      <c r="F232" s="60">
        <f>SUM(F197:F202,F204:F208,F210:F215,F217:F223,F225:F230)</f>
        <v>9686438591</v>
      </c>
      <c r="G232" s="33">
        <f t="shared" si="46"/>
        <v>0.8849515700196317</v>
      </c>
      <c r="H232" s="34">
        <f t="shared" si="47"/>
        <v>0.8921486983412433</v>
      </c>
      <c r="I232" s="82">
        <f>I231+I224+I216+I209+I203</f>
        <v>-1095355666</v>
      </c>
      <c r="J232" s="78">
        <f>J231+J224+J216+J209+J203</f>
        <v>2266343207</v>
      </c>
      <c r="K232" s="35">
        <f t="shared" si="50"/>
        <v>0.1078513016587567</v>
      </c>
    </row>
    <row r="233" spans="1:11" ht="16.5">
      <c r="A233" s="79"/>
      <c r="B233" s="73"/>
      <c r="C233" s="73"/>
      <c r="D233" s="74"/>
      <c r="E233" s="74"/>
      <c r="F233" s="74"/>
      <c r="G233" s="75"/>
      <c r="H233" s="76" t="s">
        <v>667</v>
      </c>
      <c r="I233" s="103">
        <f>I232+J232</f>
        <v>1170987541</v>
      </c>
      <c r="J233" s="104"/>
      <c r="K233" s="80"/>
    </row>
    <row r="234" spans="1:11" ht="16.5">
      <c r="A234" s="89"/>
      <c r="B234" s="90"/>
      <c r="C234" s="5"/>
      <c r="D234" s="93"/>
      <c r="E234" s="93"/>
      <c r="F234" s="93"/>
      <c r="G234" s="94"/>
      <c r="H234" s="95"/>
      <c r="I234" s="91"/>
      <c r="J234" s="92"/>
      <c r="K234" s="31"/>
    </row>
    <row r="235" spans="1:11" ht="16.5">
      <c r="A235" s="38"/>
      <c r="B235" s="40" t="s">
        <v>427</v>
      </c>
      <c r="C235" s="41"/>
      <c r="D235" s="59"/>
      <c r="E235" s="59"/>
      <c r="F235" s="59"/>
      <c r="G235" s="27"/>
      <c r="H235" s="20"/>
      <c r="I235" s="81"/>
      <c r="J235" s="69"/>
      <c r="K235" s="31"/>
    </row>
    <row r="236" spans="1:11" ht="12.75">
      <c r="A236" s="43" t="s">
        <v>37</v>
      </c>
      <c r="B236" s="44" t="s">
        <v>428</v>
      </c>
      <c r="C236" s="18" t="s">
        <v>429</v>
      </c>
      <c r="D236" s="52">
        <v>218260428</v>
      </c>
      <c r="E236" s="52">
        <v>218260428</v>
      </c>
      <c r="F236" s="52">
        <v>501299873</v>
      </c>
      <c r="G236" s="27">
        <f aca="true" t="shared" si="54" ref="G236:G260">IF($D236=0,0,$F236/$D236)</f>
        <v>2.29679689347993</v>
      </c>
      <c r="H236" s="20">
        <f aca="true" t="shared" si="55" ref="H236:H260">IF($E236=0,0,$F236/$E236)</f>
        <v>2.29679689347993</v>
      </c>
      <c r="I236" s="53">
        <f aca="true" t="shared" si="56" ref="I236:I243">IF($F236&gt;$E236,$E236-$F236,0)</f>
        <v>-283039445</v>
      </c>
      <c r="J236" s="67">
        <f aca="true" t="shared" si="57" ref="J236:J243">IF($F236&lt;=$E236,$E236-$F236,0)</f>
        <v>0</v>
      </c>
      <c r="K236" s="31">
        <f aca="true" t="shared" si="58" ref="K236:K260">IF($E236=0,0,($E236-$F236)/$E236)</f>
        <v>-1.2967968934799303</v>
      </c>
    </row>
    <row r="237" spans="1:11" ht="12.75">
      <c r="A237" s="43" t="s">
        <v>37</v>
      </c>
      <c r="B237" s="44" t="s">
        <v>430</v>
      </c>
      <c r="C237" s="18" t="s">
        <v>431</v>
      </c>
      <c r="D237" s="52">
        <v>403787492</v>
      </c>
      <c r="E237" s="52">
        <v>403787492</v>
      </c>
      <c r="F237" s="52">
        <v>311290050</v>
      </c>
      <c r="G237" s="27">
        <f t="shared" si="54"/>
        <v>0.770925440157022</v>
      </c>
      <c r="H237" s="20">
        <f t="shared" si="55"/>
        <v>0.770925440157022</v>
      </c>
      <c r="I237" s="53">
        <f t="shared" si="56"/>
        <v>0</v>
      </c>
      <c r="J237" s="67">
        <f t="shared" si="57"/>
        <v>92497442</v>
      </c>
      <c r="K237" s="31">
        <f t="shared" si="58"/>
        <v>0.229074559842978</v>
      </c>
    </row>
    <row r="238" spans="1:11" ht="12.75">
      <c r="A238" s="43" t="s">
        <v>37</v>
      </c>
      <c r="B238" s="44" t="s">
        <v>432</v>
      </c>
      <c r="C238" s="18" t="s">
        <v>433</v>
      </c>
      <c r="D238" s="52">
        <v>283217521</v>
      </c>
      <c r="E238" s="52">
        <v>283217521</v>
      </c>
      <c r="F238" s="52">
        <v>135048102</v>
      </c>
      <c r="G238" s="27">
        <f t="shared" si="54"/>
        <v>0.47683526613454114</v>
      </c>
      <c r="H238" s="20">
        <f t="shared" si="55"/>
        <v>0.47683526613454114</v>
      </c>
      <c r="I238" s="53">
        <f t="shared" si="56"/>
        <v>0</v>
      </c>
      <c r="J238" s="67">
        <f t="shared" si="57"/>
        <v>148169419</v>
      </c>
      <c r="K238" s="31">
        <f t="shared" si="58"/>
        <v>0.5231647338654588</v>
      </c>
    </row>
    <row r="239" spans="1:11" ht="12.75">
      <c r="A239" s="43" t="s">
        <v>37</v>
      </c>
      <c r="B239" s="44" t="s">
        <v>434</v>
      </c>
      <c r="C239" s="18" t="s">
        <v>435</v>
      </c>
      <c r="D239" s="52">
        <v>119015146</v>
      </c>
      <c r="E239" s="52">
        <v>119015146</v>
      </c>
      <c r="F239" s="52">
        <v>181263235</v>
      </c>
      <c r="G239" s="27">
        <f t="shared" si="54"/>
        <v>1.523026615452793</v>
      </c>
      <c r="H239" s="20">
        <f t="shared" si="55"/>
        <v>1.523026615452793</v>
      </c>
      <c r="I239" s="53">
        <f t="shared" si="56"/>
        <v>-62248089</v>
      </c>
      <c r="J239" s="67">
        <f t="shared" si="57"/>
        <v>0</v>
      </c>
      <c r="K239" s="31">
        <f t="shared" si="58"/>
        <v>-0.5230266154527928</v>
      </c>
    </row>
    <row r="240" spans="1:11" ht="12.75">
      <c r="A240" s="43" t="s">
        <v>37</v>
      </c>
      <c r="B240" s="44" t="s">
        <v>436</v>
      </c>
      <c r="C240" s="18" t="s">
        <v>437</v>
      </c>
      <c r="D240" s="52">
        <v>404678000</v>
      </c>
      <c r="E240" s="52">
        <v>404678000</v>
      </c>
      <c r="F240" s="52">
        <v>344428139</v>
      </c>
      <c r="G240" s="27">
        <f t="shared" si="54"/>
        <v>0.851116539569732</v>
      </c>
      <c r="H240" s="20">
        <f t="shared" si="55"/>
        <v>0.851116539569732</v>
      </c>
      <c r="I240" s="53">
        <f t="shared" si="56"/>
        <v>0</v>
      </c>
      <c r="J240" s="67">
        <f t="shared" si="57"/>
        <v>60249861</v>
      </c>
      <c r="K240" s="31">
        <f t="shared" si="58"/>
        <v>0.148883460430268</v>
      </c>
    </row>
    <row r="241" spans="1:11" ht="12.75">
      <c r="A241" s="43" t="s">
        <v>37</v>
      </c>
      <c r="B241" s="44" t="s">
        <v>438</v>
      </c>
      <c r="C241" s="18" t="s">
        <v>439</v>
      </c>
      <c r="D241" s="52">
        <v>84984210</v>
      </c>
      <c r="E241" s="52">
        <v>84984210</v>
      </c>
      <c r="F241" s="52">
        <v>66562340</v>
      </c>
      <c r="G241" s="27">
        <f t="shared" si="54"/>
        <v>0.7832318497753877</v>
      </c>
      <c r="H241" s="20">
        <f t="shared" si="55"/>
        <v>0.7832318497753877</v>
      </c>
      <c r="I241" s="53">
        <f t="shared" si="56"/>
        <v>0</v>
      </c>
      <c r="J241" s="67">
        <f t="shared" si="57"/>
        <v>18421870</v>
      </c>
      <c r="K241" s="31">
        <f t="shared" si="58"/>
        <v>0.21676815022461232</v>
      </c>
    </row>
    <row r="242" spans="1:11" ht="12.75">
      <c r="A242" s="43" t="s">
        <v>37</v>
      </c>
      <c r="B242" s="44" t="s">
        <v>440</v>
      </c>
      <c r="C242" s="18" t="s">
        <v>441</v>
      </c>
      <c r="D242" s="52">
        <v>1096254707</v>
      </c>
      <c r="E242" s="52">
        <v>1101912384</v>
      </c>
      <c r="F242" s="52">
        <v>989983292</v>
      </c>
      <c r="G242" s="27">
        <f t="shared" si="54"/>
        <v>0.9030595587673039</v>
      </c>
      <c r="H242" s="20">
        <f t="shared" si="55"/>
        <v>0.8984228749715186</v>
      </c>
      <c r="I242" s="53">
        <f t="shared" si="56"/>
        <v>0</v>
      </c>
      <c r="J242" s="67">
        <f t="shared" si="57"/>
        <v>111929092</v>
      </c>
      <c r="K242" s="31">
        <f t="shared" si="58"/>
        <v>0.10157712502848139</v>
      </c>
    </row>
    <row r="243" spans="1:11" ht="12.75">
      <c r="A243" s="43" t="s">
        <v>56</v>
      </c>
      <c r="B243" s="44" t="s">
        <v>442</v>
      </c>
      <c r="C243" s="18" t="s">
        <v>443</v>
      </c>
      <c r="D243" s="52">
        <v>321298565</v>
      </c>
      <c r="E243" s="52">
        <v>350061463</v>
      </c>
      <c r="F243" s="52">
        <v>328826276</v>
      </c>
      <c r="G243" s="27">
        <f t="shared" si="54"/>
        <v>1.023429021539514</v>
      </c>
      <c r="H243" s="20">
        <f t="shared" si="55"/>
        <v>0.9393386897888844</v>
      </c>
      <c r="I243" s="53">
        <f t="shared" si="56"/>
        <v>0</v>
      </c>
      <c r="J243" s="67">
        <f t="shared" si="57"/>
        <v>21235187</v>
      </c>
      <c r="K243" s="31">
        <f t="shared" si="58"/>
        <v>0.0606613102111157</v>
      </c>
    </row>
    <row r="244" spans="1:11" ht="16.5">
      <c r="A244" s="45"/>
      <c r="B244" s="46" t="s">
        <v>444</v>
      </c>
      <c r="C244" s="47"/>
      <c r="D244" s="58">
        <f>SUM(D236:D243)</f>
        <v>2931496069</v>
      </c>
      <c r="E244" s="58">
        <f>SUM(E236:E243)</f>
        <v>2965916644</v>
      </c>
      <c r="F244" s="58">
        <f>SUM(F236:F243)</f>
        <v>2858701307</v>
      </c>
      <c r="G244" s="28">
        <f t="shared" si="54"/>
        <v>0.9751680506176384</v>
      </c>
      <c r="H244" s="26">
        <f t="shared" si="55"/>
        <v>0.9638508596602353</v>
      </c>
      <c r="I244" s="70">
        <f>SUM(I236:I243)</f>
        <v>-345287534</v>
      </c>
      <c r="J244" s="78">
        <f>SUM(J236:J243)</f>
        <v>452502871</v>
      </c>
      <c r="K244" s="32">
        <f t="shared" si="58"/>
        <v>0.03614914033976472</v>
      </c>
    </row>
    <row r="245" spans="1:11" ht="12.75">
      <c r="A245" s="43" t="s">
        <v>37</v>
      </c>
      <c r="B245" s="44" t="s">
        <v>445</v>
      </c>
      <c r="C245" s="18" t="s">
        <v>446</v>
      </c>
      <c r="D245" s="52">
        <v>226708647</v>
      </c>
      <c r="E245" s="52">
        <v>226708647</v>
      </c>
      <c r="F245" s="52">
        <v>171565902</v>
      </c>
      <c r="G245" s="27">
        <f t="shared" si="54"/>
        <v>0.7567682321354068</v>
      </c>
      <c r="H245" s="20">
        <f t="shared" si="55"/>
        <v>0.7567682321354068</v>
      </c>
      <c r="I245" s="53">
        <f aca="true" t="shared" si="59" ref="I245:I251">IF($F245&gt;$E245,$E245-$F245,0)</f>
        <v>0</v>
      </c>
      <c r="J245" s="67">
        <f aca="true" t="shared" si="60" ref="J245:J251">IF($F245&lt;=$E245,$E245-$F245,0)</f>
        <v>55142745</v>
      </c>
      <c r="K245" s="31">
        <f t="shared" si="58"/>
        <v>0.2432317678645932</v>
      </c>
    </row>
    <row r="246" spans="1:11" ht="12.75">
      <c r="A246" s="43" t="s">
        <v>37</v>
      </c>
      <c r="B246" s="44" t="s">
        <v>447</v>
      </c>
      <c r="C246" s="18" t="s">
        <v>448</v>
      </c>
      <c r="D246" s="52">
        <v>1465979730</v>
      </c>
      <c r="E246" s="52">
        <v>1465964868</v>
      </c>
      <c r="F246" s="52">
        <v>1209051718</v>
      </c>
      <c r="G246" s="27">
        <f t="shared" si="54"/>
        <v>0.8247397240615325</v>
      </c>
      <c r="H246" s="20">
        <f t="shared" si="55"/>
        <v>0.8247480852999541</v>
      </c>
      <c r="I246" s="53">
        <f t="shared" si="59"/>
        <v>0</v>
      </c>
      <c r="J246" s="67">
        <f t="shared" si="60"/>
        <v>256913150</v>
      </c>
      <c r="K246" s="31">
        <f t="shared" si="58"/>
        <v>0.17525191470004586</v>
      </c>
    </row>
    <row r="247" spans="1:11" ht="12.75">
      <c r="A247" s="43" t="s">
        <v>37</v>
      </c>
      <c r="B247" s="44" t="s">
        <v>449</v>
      </c>
      <c r="C247" s="18" t="s">
        <v>450</v>
      </c>
      <c r="D247" s="52">
        <v>1110134500</v>
      </c>
      <c r="E247" s="52">
        <v>1273158839</v>
      </c>
      <c r="F247" s="52">
        <v>1007730506</v>
      </c>
      <c r="G247" s="27">
        <f t="shared" si="54"/>
        <v>0.907755326944618</v>
      </c>
      <c r="H247" s="20">
        <f t="shared" si="55"/>
        <v>0.7915198599976102</v>
      </c>
      <c r="I247" s="53">
        <f t="shared" si="59"/>
        <v>0</v>
      </c>
      <c r="J247" s="67">
        <f t="shared" si="60"/>
        <v>265428333</v>
      </c>
      <c r="K247" s="31">
        <f t="shared" si="58"/>
        <v>0.20848014000238976</v>
      </c>
    </row>
    <row r="248" spans="1:11" ht="12.75">
      <c r="A248" s="43" t="s">
        <v>37</v>
      </c>
      <c r="B248" s="44" t="s">
        <v>451</v>
      </c>
      <c r="C248" s="18" t="s">
        <v>452</v>
      </c>
      <c r="D248" s="52">
        <v>142910440</v>
      </c>
      <c r="E248" s="52">
        <v>142910440</v>
      </c>
      <c r="F248" s="52">
        <v>117075875</v>
      </c>
      <c r="G248" s="27">
        <f t="shared" si="54"/>
        <v>0.8192254883548046</v>
      </c>
      <c r="H248" s="20">
        <f t="shared" si="55"/>
        <v>0.8192254883548046</v>
      </c>
      <c r="I248" s="53">
        <f t="shared" si="59"/>
        <v>0</v>
      </c>
      <c r="J248" s="67">
        <f t="shared" si="60"/>
        <v>25834565</v>
      </c>
      <c r="K248" s="31">
        <f t="shared" si="58"/>
        <v>0.18077451164519542</v>
      </c>
    </row>
    <row r="249" spans="1:11" ht="12.75">
      <c r="A249" s="43" t="s">
        <v>37</v>
      </c>
      <c r="B249" s="44" t="s">
        <v>453</v>
      </c>
      <c r="C249" s="18" t="s">
        <v>454</v>
      </c>
      <c r="D249" s="52">
        <v>267517010</v>
      </c>
      <c r="E249" s="52">
        <v>267517010</v>
      </c>
      <c r="F249" s="52">
        <v>252720012</v>
      </c>
      <c r="G249" s="27">
        <f t="shared" si="54"/>
        <v>0.9446876368721376</v>
      </c>
      <c r="H249" s="20">
        <f t="shared" si="55"/>
        <v>0.9446876368721376</v>
      </c>
      <c r="I249" s="53">
        <f t="shared" si="59"/>
        <v>0</v>
      </c>
      <c r="J249" s="67">
        <f t="shared" si="60"/>
        <v>14796998</v>
      </c>
      <c r="K249" s="31">
        <f t="shared" si="58"/>
        <v>0.05531236312786241</v>
      </c>
    </row>
    <row r="250" spans="1:11" ht="12.75">
      <c r="A250" s="43" t="s">
        <v>37</v>
      </c>
      <c r="B250" s="44" t="s">
        <v>455</v>
      </c>
      <c r="C250" s="18" t="s">
        <v>456</v>
      </c>
      <c r="D250" s="52">
        <v>441004156</v>
      </c>
      <c r="E250" s="52">
        <v>444715960</v>
      </c>
      <c r="F250" s="52">
        <v>352118423</v>
      </c>
      <c r="G250" s="27">
        <f t="shared" si="54"/>
        <v>0.7984469493298834</v>
      </c>
      <c r="H250" s="20">
        <f t="shared" si="55"/>
        <v>0.7917827437540133</v>
      </c>
      <c r="I250" s="53">
        <f t="shared" si="59"/>
        <v>0</v>
      </c>
      <c r="J250" s="67">
        <f t="shared" si="60"/>
        <v>92597537</v>
      </c>
      <c r="K250" s="31">
        <f t="shared" si="58"/>
        <v>0.20821725624598678</v>
      </c>
    </row>
    <row r="251" spans="1:11" ht="12.75">
      <c r="A251" s="43" t="s">
        <v>56</v>
      </c>
      <c r="B251" s="44" t="s">
        <v>457</v>
      </c>
      <c r="C251" s="18" t="s">
        <v>458</v>
      </c>
      <c r="D251" s="52">
        <v>657205576</v>
      </c>
      <c r="E251" s="52">
        <v>657544842</v>
      </c>
      <c r="F251" s="52">
        <v>269248808</v>
      </c>
      <c r="G251" s="27">
        <f t="shared" si="54"/>
        <v>0.4096873456837499</v>
      </c>
      <c r="H251" s="20">
        <f t="shared" si="55"/>
        <v>0.4094759639221685</v>
      </c>
      <c r="I251" s="53">
        <f t="shared" si="59"/>
        <v>0</v>
      </c>
      <c r="J251" s="67">
        <f t="shared" si="60"/>
        <v>388296034</v>
      </c>
      <c r="K251" s="31">
        <f t="shared" si="58"/>
        <v>0.5905240360778314</v>
      </c>
    </row>
    <row r="252" spans="1:11" ht="16.5">
      <c r="A252" s="45"/>
      <c r="B252" s="46" t="s">
        <v>459</v>
      </c>
      <c r="C252" s="47"/>
      <c r="D252" s="58">
        <f>SUM(D245:D251)</f>
        <v>4311460059</v>
      </c>
      <c r="E252" s="58">
        <f>SUM(E245:E251)</f>
        <v>4478520606</v>
      </c>
      <c r="F252" s="58">
        <f>SUM(F245:F251)</f>
        <v>3379511244</v>
      </c>
      <c r="G252" s="28">
        <f t="shared" si="54"/>
        <v>0.7838438018103416</v>
      </c>
      <c r="H252" s="26">
        <f t="shared" si="55"/>
        <v>0.7546043752645402</v>
      </c>
      <c r="I252" s="70">
        <f>SUM(I245:I251)</f>
        <v>0</v>
      </c>
      <c r="J252" s="78">
        <f>SUM(J245:J251)</f>
        <v>1099009362</v>
      </c>
      <c r="K252" s="32">
        <f t="shared" si="58"/>
        <v>0.2453956247354598</v>
      </c>
    </row>
    <row r="253" spans="1:11" ht="12.75">
      <c r="A253" s="43" t="s">
        <v>37</v>
      </c>
      <c r="B253" s="44" t="s">
        <v>460</v>
      </c>
      <c r="C253" s="18" t="s">
        <v>461</v>
      </c>
      <c r="D253" s="52">
        <v>236166860</v>
      </c>
      <c r="E253" s="52">
        <v>236166860</v>
      </c>
      <c r="F253" s="52">
        <v>220276082</v>
      </c>
      <c r="G253" s="27">
        <f t="shared" si="54"/>
        <v>0.9327137685617702</v>
      </c>
      <c r="H253" s="20">
        <f t="shared" si="55"/>
        <v>0.9327137685617702</v>
      </c>
      <c r="I253" s="53">
        <f aca="true" t="shared" si="61" ref="I253:I258">IF($F253&gt;$E253,$E253-$F253,0)</f>
        <v>0</v>
      </c>
      <c r="J253" s="67">
        <f aca="true" t="shared" si="62" ref="J253:J258">IF($F253&lt;=$E253,$E253-$F253,0)</f>
        <v>15890778</v>
      </c>
      <c r="K253" s="31">
        <f t="shared" si="58"/>
        <v>0.06728623143822973</v>
      </c>
    </row>
    <row r="254" spans="1:11" ht="12.75">
      <c r="A254" s="43" t="s">
        <v>37</v>
      </c>
      <c r="B254" s="44" t="s">
        <v>462</v>
      </c>
      <c r="C254" s="18" t="s">
        <v>463</v>
      </c>
      <c r="D254" s="52">
        <v>1803590519</v>
      </c>
      <c r="E254" s="52">
        <v>2204635966</v>
      </c>
      <c r="F254" s="52">
        <v>1406928591</v>
      </c>
      <c r="G254" s="27">
        <f t="shared" si="54"/>
        <v>0.7800709618833387</v>
      </c>
      <c r="H254" s="20">
        <f t="shared" si="55"/>
        <v>0.6381682113045959</v>
      </c>
      <c r="I254" s="53">
        <f t="shared" si="61"/>
        <v>0</v>
      </c>
      <c r="J254" s="67">
        <f t="shared" si="62"/>
        <v>797707375</v>
      </c>
      <c r="K254" s="31">
        <f t="shared" si="58"/>
        <v>0.36183178869540406</v>
      </c>
    </row>
    <row r="255" spans="1:11" ht="12.75">
      <c r="A255" s="43" t="s">
        <v>37</v>
      </c>
      <c r="B255" s="44" t="s">
        <v>464</v>
      </c>
      <c r="C255" s="18" t="s">
        <v>465</v>
      </c>
      <c r="D255" s="52">
        <v>225647</v>
      </c>
      <c r="E255" s="52">
        <v>225647</v>
      </c>
      <c r="F255" s="52">
        <v>157788007</v>
      </c>
      <c r="G255" s="27">
        <f t="shared" si="54"/>
        <v>699.2692435529832</v>
      </c>
      <c r="H255" s="20">
        <f t="shared" si="55"/>
        <v>699.2692435529832</v>
      </c>
      <c r="I255" s="53">
        <f t="shared" si="61"/>
        <v>-157562360</v>
      </c>
      <c r="J255" s="67">
        <f t="shared" si="62"/>
        <v>0</v>
      </c>
      <c r="K255" s="31">
        <f t="shared" si="58"/>
        <v>-698.2692435529832</v>
      </c>
    </row>
    <row r="256" spans="1:11" ht="12.75">
      <c r="A256" s="43" t="s">
        <v>37</v>
      </c>
      <c r="B256" s="44" t="s">
        <v>466</v>
      </c>
      <c r="C256" s="18" t="s">
        <v>467</v>
      </c>
      <c r="D256" s="52">
        <v>517727518</v>
      </c>
      <c r="E256" s="52">
        <v>517727518</v>
      </c>
      <c r="F256" s="52">
        <v>583154147</v>
      </c>
      <c r="G256" s="27">
        <f t="shared" si="54"/>
        <v>1.126372709051173</v>
      </c>
      <c r="H256" s="20">
        <f t="shared" si="55"/>
        <v>1.126372709051173</v>
      </c>
      <c r="I256" s="53">
        <f t="shared" si="61"/>
        <v>-65426629</v>
      </c>
      <c r="J256" s="67">
        <f t="shared" si="62"/>
        <v>0</v>
      </c>
      <c r="K256" s="31">
        <f t="shared" si="58"/>
        <v>-0.12637270905117312</v>
      </c>
    </row>
    <row r="257" spans="1:11" ht="12.75">
      <c r="A257" s="43" t="s">
        <v>37</v>
      </c>
      <c r="B257" s="44" t="s">
        <v>468</v>
      </c>
      <c r="C257" s="18" t="s">
        <v>469</v>
      </c>
      <c r="D257" s="52">
        <v>979155000</v>
      </c>
      <c r="E257" s="52">
        <v>1018697353</v>
      </c>
      <c r="F257" s="52">
        <v>1442138759</v>
      </c>
      <c r="G257" s="27">
        <f t="shared" si="54"/>
        <v>1.4728401111162175</v>
      </c>
      <c r="H257" s="20">
        <f t="shared" si="55"/>
        <v>1.4156694868726138</v>
      </c>
      <c r="I257" s="53">
        <f t="shared" si="61"/>
        <v>-423441406</v>
      </c>
      <c r="J257" s="67">
        <f t="shared" si="62"/>
        <v>0</v>
      </c>
      <c r="K257" s="31">
        <f t="shared" si="58"/>
        <v>-0.41566948687261385</v>
      </c>
    </row>
    <row r="258" spans="1:11" ht="12.75">
      <c r="A258" s="43" t="s">
        <v>56</v>
      </c>
      <c r="B258" s="44" t="s">
        <v>470</v>
      </c>
      <c r="C258" s="18" t="s">
        <v>471</v>
      </c>
      <c r="D258" s="52">
        <v>162620219</v>
      </c>
      <c r="E258" s="52">
        <v>162620219</v>
      </c>
      <c r="F258" s="52">
        <v>143376513</v>
      </c>
      <c r="G258" s="27">
        <f t="shared" si="54"/>
        <v>0.8816647393642976</v>
      </c>
      <c r="H258" s="20">
        <f t="shared" si="55"/>
        <v>0.8816647393642976</v>
      </c>
      <c r="I258" s="53">
        <f t="shared" si="61"/>
        <v>0</v>
      </c>
      <c r="J258" s="67">
        <f t="shared" si="62"/>
        <v>19243706</v>
      </c>
      <c r="K258" s="31">
        <f t="shared" si="58"/>
        <v>0.11833526063570238</v>
      </c>
    </row>
    <row r="259" spans="1:11" ht="16.5">
      <c r="A259" s="45"/>
      <c r="B259" s="46" t="s">
        <v>472</v>
      </c>
      <c r="C259" s="47"/>
      <c r="D259" s="58">
        <f>SUM(D253:D258)</f>
        <v>3699485763</v>
      </c>
      <c r="E259" s="58">
        <f>SUM(E253:E258)</f>
        <v>4140073563</v>
      </c>
      <c r="F259" s="58">
        <f>SUM(F253:F258)</f>
        <v>3953662099</v>
      </c>
      <c r="G259" s="28">
        <f t="shared" si="54"/>
        <v>1.0687058559711506</v>
      </c>
      <c r="H259" s="26">
        <f t="shared" si="55"/>
        <v>0.9549738763905148</v>
      </c>
      <c r="I259" s="70">
        <f>SUM(I253:I258)</f>
        <v>-646430395</v>
      </c>
      <c r="J259" s="78">
        <f>SUM(J253:J258)</f>
        <v>832841859</v>
      </c>
      <c r="K259" s="32">
        <f t="shared" si="58"/>
        <v>0.04502612360948525</v>
      </c>
    </row>
    <row r="260" spans="1:11" ht="16.5">
      <c r="A260" s="49"/>
      <c r="B260" s="50" t="s">
        <v>473</v>
      </c>
      <c r="C260" s="51"/>
      <c r="D260" s="60">
        <f>SUM(D236:D243,D245:D251,D253:D258)</f>
        <v>10942441891</v>
      </c>
      <c r="E260" s="60">
        <f>SUM(E236:E243,E245:E251,E253:E258)</f>
        <v>11584510813</v>
      </c>
      <c r="F260" s="60">
        <f>SUM(F236:F243,F245:F251,F253:F258)</f>
        <v>10191874650</v>
      </c>
      <c r="G260" s="33">
        <f t="shared" si="54"/>
        <v>0.931407701454889</v>
      </c>
      <c r="H260" s="34">
        <f t="shared" si="55"/>
        <v>0.8797846378254315</v>
      </c>
      <c r="I260" s="82">
        <f>I259+I252+I244</f>
        <v>-991717929</v>
      </c>
      <c r="J260" s="78">
        <f>J259+J252+J244</f>
        <v>2384354092</v>
      </c>
      <c r="K260" s="35">
        <f t="shared" si="58"/>
        <v>0.1202153621745685</v>
      </c>
    </row>
    <row r="261" spans="1:11" ht="16.5">
      <c r="A261" s="79"/>
      <c r="B261" s="73"/>
      <c r="C261" s="73"/>
      <c r="D261" s="74"/>
      <c r="E261" s="74"/>
      <c r="F261" s="74"/>
      <c r="G261" s="75"/>
      <c r="H261" s="76" t="s">
        <v>667</v>
      </c>
      <c r="I261" s="103">
        <f>I260+J260</f>
        <v>1392636163</v>
      </c>
      <c r="J261" s="104"/>
      <c r="K261" s="80"/>
    </row>
    <row r="262" spans="1:11" ht="16.5">
      <c r="A262" s="89"/>
      <c r="B262" s="90"/>
      <c r="C262" s="5"/>
      <c r="D262" s="93"/>
      <c r="E262" s="93"/>
      <c r="F262" s="93"/>
      <c r="G262" s="94"/>
      <c r="H262" s="95"/>
      <c r="I262" s="91"/>
      <c r="J262" s="92"/>
      <c r="K262" s="31"/>
    </row>
    <row r="263" spans="1:11" ht="16.5">
      <c r="A263" s="38"/>
      <c r="B263" s="40" t="s">
        <v>474</v>
      </c>
      <c r="C263" s="41"/>
      <c r="D263" s="59"/>
      <c r="E263" s="59"/>
      <c r="F263" s="59"/>
      <c r="G263" s="27"/>
      <c r="H263" s="20"/>
      <c r="I263" s="81"/>
      <c r="J263" s="69"/>
      <c r="K263" s="31"/>
    </row>
    <row r="264" spans="1:11" ht="12.75">
      <c r="A264" s="43" t="s">
        <v>37</v>
      </c>
      <c r="B264" s="44" t="s">
        <v>475</v>
      </c>
      <c r="C264" s="18" t="s">
        <v>476</v>
      </c>
      <c r="D264" s="52">
        <v>241818551</v>
      </c>
      <c r="E264" s="52">
        <v>241818551</v>
      </c>
      <c r="F264" s="52">
        <v>195090329</v>
      </c>
      <c r="G264" s="27">
        <f aca="true" t="shared" si="63" ref="G264:G292">IF($D264=0,0,$F264/$D264)</f>
        <v>0.8067632867422152</v>
      </c>
      <c r="H264" s="20">
        <f aca="true" t="shared" si="64" ref="H264:H292">IF($E264=0,0,$F264/$E264)</f>
        <v>0.8067632867422152</v>
      </c>
      <c r="I264" s="53">
        <f aca="true" t="shared" si="65" ref="I264:I269">IF($F264&gt;$E264,$E264-$F264,0)</f>
        <v>0</v>
      </c>
      <c r="J264" s="67">
        <f aca="true" t="shared" si="66" ref="J264:J269">IF($F264&lt;=$E264,$E264-$F264,0)</f>
        <v>46728222</v>
      </c>
      <c r="K264" s="31">
        <f aca="true" t="shared" si="67" ref="K264:K292">IF($E264=0,0,($E264-$F264)/$E264)</f>
        <v>0.19323671325778477</v>
      </c>
    </row>
    <row r="265" spans="1:11" ht="12.75">
      <c r="A265" s="43" t="s">
        <v>37</v>
      </c>
      <c r="B265" s="44" t="s">
        <v>477</v>
      </c>
      <c r="C265" s="18" t="s">
        <v>478</v>
      </c>
      <c r="D265" s="52">
        <v>983587501</v>
      </c>
      <c r="E265" s="52">
        <v>882794184</v>
      </c>
      <c r="F265" s="52">
        <v>745528355</v>
      </c>
      <c r="G265" s="27">
        <f t="shared" si="63"/>
        <v>0.7579685124526608</v>
      </c>
      <c r="H265" s="20">
        <f t="shared" si="64"/>
        <v>0.8445098172509029</v>
      </c>
      <c r="I265" s="53">
        <f t="shared" si="65"/>
        <v>0</v>
      </c>
      <c r="J265" s="67">
        <f t="shared" si="66"/>
        <v>137265829</v>
      </c>
      <c r="K265" s="31">
        <f t="shared" si="67"/>
        <v>0.15549018274909704</v>
      </c>
    </row>
    <row r="266" spans="1:11" ht="12.75">
      <c r="A266" s="43" t="s">
        <v>37</v>
      </c>
      <c r="B266" s="44" t="s">
        <v>479</v>
      </c>
      <c r="C266" s="18" t="s">
        <v>480</v>
      </c>
      <c r="D266" s="52">
        <v>2330919179</v>
      </c>
      <c r="E266" s="52">
        <v>2330919179</v>
      </c>
      <c r="F266" s="52">
        <v>2314342021</v>
      </c>
      <c r="G266" s="27">
        <f t="shared" si="63"/>
        <v>0.9928881455224406</v>
      </c>
      <c r="H266" s="20">
        <f t="shared" si="64"/>
        <v>0.9928881455224406</v>
      </c>
      <c r="I266" s="53">
        <f t="shared" si="65"/>
        <v>0</v>
      </c>
      <c r="J266" s="67">
        <f t="shared" si="66"/>
        <v>16577158</v>
      </c>
      <c r="K266" s="31">
        <f t="shared" si="67"/>
        <v>0.007111854477559301</v>
      </c>
    </row>
    <row r="267" spans="1:11" ht="12.75">
      <c r="A267" s="43" t="s">
        <v>37</v>
      </c>
      <c r="B267" s="44" t="s">
        <v>481</v>
      </c>
      <c r="C267" s="18" t="s">
        <v>482</v>
      </c>
      <c r="D267" s="52">
        <v>101456323</v>
      </c>
      <c r="E267" s="52">
        <v>109991466</v>
      </c>
      <c r="F267" s="52">
        <v>95840614</v>
      </c>
      <c r="G267" s="27">
        <f t="shared" si="63"/>
        <v>0.9446489993531503</v>
      </c>
      <c r="H267" s="20">
        <f t="shared" si="64"/>
        <v>0.8713459096908482</v>
      </c>
      <c r="I267" s="53">
        <f t="shared" si="65"/>
        <v>0</v>
      </c>
      <c r="J267" s="67">
        <f t="shared" si="66"/>
        <v>14150852</v>
      </c>
      <c r="K267" s="31">
        <f t="shared" si="67"/>
        <v>0.12865409030915181</v>
      </c>
    </row>
    <row r="268" spans="1:11" ht="12.75">
      <c r="A268" s="43" t="s">
        <v>37</v>
      </c>
      <c r="B268" s="44" t="s">
        <v>483</v>
      </c>
      <c r="C268" s="18" t="s">
        <v>484</v>
      </c>
      <c r="D268" s="52">
        <v>455174379</v>
      </c>
      <c r="E268" s="52">
        <v>478161431</v>
      </c>
      <c r="F268" s="52">
        <v>339431013</v>
      </c>
      <c r="G268" s="27">
        <f t="shared" si="63"/>
        <v>0.7457164301420401</v>
      </c>
      <c r="H268" s="20">
        <f t="shared" si="64"/>
        <v>0.7098669842319424</v>
      </c>
      <c r="I268" s="53">
        <f t="shared" si="65"/>
        <v>0</v>
      </c>
      <c r="J268" s="67">
        <f t="shared" si="66"/>
        <v>138730418</v>
      </c>
      <c r="K268" s="31">
        <f t="shared" si="67"/>
        <v>0.2901330157680576</v>
      </c>
    </row>
    <row r="269" spans="1:11" ht="12.75">
      <c r="A269" s="43" t="s">
        <v>56</v>
      </c>
      <c r="B269" s="44" t="s">
        <v>485</v>
      </c>
      <c r="C269" s="18" t="s">
        <v>486</v>
      </c>
      <c r="D269" s="52">
        <v>335472674</v>
      </c>
      <c r="E269" s="52">
        <v>399044687</v>
      </c>
      <c r="F269" s="52">
        <v>279175585</v>
      </c>
      <c r="G269" s="27">
        <f t="shared" si="63"/>
        <v>0.8321857684301285</v>
      </c>
      <c r="H269" s="20">
        <f t="shared" si="64"/>
        <v>0.6996098284100196</v>
      </c>
      <c r="I269" s="53">
        <f t="shared" si="65"/>
        <v>0</v>
      </c>
      <c r="J269" s="67">
        <f t="shared" si="66"/>
        <v>119869102</v>
      </c>
      <c r="K269" s="31">
        <f t="shared" si="67"/>
        <v>0.3003901715899803</v>
      </c>
    </row>
    <row r="270" spans="1:11" ht="16.5">
      <c r="A270" s="45"/>
      <c r="B270" s="46" t="s">
        <v>487</v>
      </c>
      <c r="C270" s="47"/>
      <c r="D270" s="58">
        <f>SUM(D264:D269)</f>
        <v>4448428607</v>
      </c>
      <c r="E270" s="58">
        <f>SUM(E264:E269)</f>
        <v>4442729498</v>
      </c>
      <c r="F270" s="58">
        <f>SUM(F264:F269)</f>
        <v>3969407917</v>
      </c>
      <c r="G270" s="28">
        <f t="shared" si="63"/>
        <v>0.8923168758410064</v>
      </c>
      <c r="H270" s="26">
        <f t="shared" si="64"/>
        <v>0.8934615350286177</v>
      </c>
      <c r="I270" s="70">
        <f>SUM(I264:I269)</f>
        <v>0</v>
      </c>
      <c r="J270" s="78">
        <f>SUM(J264:J269)</f>
        <v>473321581</v>
      </c>
      <c r="K270" s="32">
        <f t="shared" si="67"/>
        <v>0.10653846497138234</v>
      </c>
    </row>
    <row r="271" spans="1:11" ht="12.75">
      <c r="A271" s="43" t="s">
        <v>37</v>
      </c>
      <c r="B271" s="44" t="s">
        <v>488</v>
      </c>
      <c r="C271" s="18" t="s">
        <v>489</v>
      </c>
      <c r="D271" s="52">
        <v>54315000</v>
      </c>
      <c r="E271" s="52">
        <v>54315000</v>
      </c>
      <c r="F271" s="52">
        <v>40947512</v>
      </c>
      <c r="G271" s="27">
        <f t="shared" si="63"/>
        <v>0.7538895701003406</v>
      </c>
      <c r="H271" s="20">
        <f t="shared" si="64"/>
        <v>0.7538895701003406</v>
      </c>
      <c r="I271" s="53">
        <f aca="true" t="shared" si="68" ref="I271:I284">IF($F271&gt;$E271,$E271-$F271,0)</f>
        <v>0</v>
      </c>
      <c r="J271" s="67">
        <f aca="true" t="shared" si="69" ref="J271:J276">IF($F271&lt;=$E271,$E271-$F271,0)</f>
        <v>13367488</v>
      </c>
      <c r="K271" s="31">
        <f t="shared" si="67"/>
        <v>0.2461104298996594</v>
      </c>
    </row>
    <row r="272" spans="1:11" ht="12.75">
      <c r="A272" s="43" t="s">
        <v>37</v>
      </c>
      <c r="B272" s="44" t="s">
        <v>490</v>
      </c>
      <c r="C272" s="18" t="s">
        <v>491</v>
      </c>
      <c r="D272" s="52">
        <v>116112738</v>
      </c>
      <c r="E272" s="52">
        <v>116112738</v>
      </c>
      <c r="F272" s="52">
        <v>119435910</v>
      </c>
      <c r="G272" s="27">
        <f t="shared" si="63"/>
        <v>1.0286202190839733</v>
      </c>
      <c r="H272" s="20">
        <f t="shared" si="64"/>
        <v>1.0286202190839733</v>
      </c>
      <c r="I272" s="53">
        <f t="shared" si="68"/>
        <v>-3323172</v>
      </c>
      <c r="J272" s="67">
        <f t="shared" si="69"/>
        <v>0</v>
      </c>
      <c r="K272" s="31">
        <f t="shared" si="67"/>
        <v>-0.028620219083973372</v>
      </c>
    </row>
    <row r="273" spans="1:11" ht="12.75">
      <c r="A273" s="43" t="s">
        <v>37</v>
      </c>
      <c r="B273" s="44" t="s">
        <v>492</v>
      </c>
      <c r="C273" s="18" t="s">
        <v>493</v>
      </c>
      <c r="D273" s="52">
        <v>461616000</v>
      </c>
      <c r="E273" s="52">
        <v>461616000</v>
      </c>
      <c r="F273" s="52">
        <v>330949760</v>
      </c>
      <c r="G273" s="27">
        <f t="shared" si="63"/>
        <v>0.7169373678555336</v>
      </c>
      <c r="H273" s="20">
        <f t="shared" si="64"/>
        <v>0.7169373678555336</v>
      </c>
      <c r="I273" s="53">
        <f t="shared" si="68"/>
        <v>0</v>
      </c>
      <c r="J273" s="67">
        <f t="shared" si="69"/>
        <v>130666240</v>
      </c>
      <c r="K273" s="31">
        <f t="shared" si="67"/>
        <v>0.2830626321444664</v>
      </c>
    </row>
    <row r="274" spans="1:11" ht="12.75">
      <c r="A274" s="43" t="s">
        <v>37</v>
      </c>
      <c r="B274" s="44" t="s">
        <v>494</v>
      </c>
      <c r="C274" s="18" t="s">
        <v>495</v>
      </c>
      <c r="D274" s="52">
        <v>313131000</v>
      </c>
      <c r="E274" s="52">
        <v>313131000</v>
      </c>
      <c r="F274" s="52">
        <v>206320927</v>
      </c>
      <c r="G274" s="27">
        <f t="shared" si="63"/>
        <v>0.6588965225416838</v>
      </c>
      <c r="H274" s="20">
        <f t="shared" si="64"/>
        <v>0.6588965225416838</v>
      </c>
      <c r="I274" s="53">
        <f t="shared" si="68"/>
        <v>0</v>
      </c>
      <c r="J274" s="67">
        <f t="shared" si="69"/>
        <v>106810073</v>
      </c>
      <c r="K274" s="31">
        <f t="shared" si="67"/>
        <v>0.34110347745831615</v>
      </c>
    </row>
    <row r="275" spans="1:11" ht="12.75">
      <c r="A275" s="43" t="s">
        <v>37</v>
      </c>
      <c r="B275" s="44" t="s">
        <v>496</v>
      </c>
      <c r="C275" s="18" t="s">
        <v>497</v>
      </c>
      <c r="D275" s="52">
        <v>155625386</v>
      </c>
      <c r="E275" s="52">
        <v>155625386</v>
      </c>
      <c r="F275" s="52">
        <v>92718063</v>
      </c>
      <c r="G275" s="27">
        <f t="shared" si="63"/>
        <v>0.5957772403533187</v>
      </c>
      <c r="H275" s="20">
        <f t="shared" si="64"/>
        <v>0.5957772403533187</v>
      </c>
      <c r="I275" s="53">
        <f t="shared" si="68"/>
        <v>0</v>
      </c>
      <c r="J275" s="67">
        <f t="shared" si="69"/>
        <v>62907323</v>
      </c>
      <c r="K275" s="31">
        <f t="shared" si="67"/>
        <v>0.4042227596466813</v>
      </c>
    </row>
    <row r="276" spans="1:11" ht="12.75">
      <c r="A276" s="43" t="s">
        <v>56</v>
      </c>
      <c r="B276" s="44" t="s">
        <v>498</v>
      </c>
      <c r="C276" s="18" t="s">
        <v>499</v>
      </c>
      <c r="D276" s="52">
        <v>551730204</v>
      </c>
      <c r="E276" s="52">
        <v>551730204</v>
      </c>
      <c r="F276" s="52">
        <v>526211601</v>
      </c>
      <c r="G276" s="27">
        <f t="shared" si="63"/>
        <v>0.9537480405912308</v>
      </c>
      <c r="H276" s="20">
        <f t="shared" si="64"/>
        <v>0.9537480405912308</v>
      </c>
      <c r="I276" s="53">
        <f t="shared" si="68"/>
        <v>0</v>
      </c>
      <c r="J276" s="67">
        <f t="shared" si="69"/>
        <v>25518603</v>
      </c>
      <c r="K276" s="31">
        <f t="shared" si="67"/>
        <v>0.04625195940876929</v>
      </c>
    </row>
    <row r="277" spans="1:11" ht="16.5">
      <c r="A277" s="45"/>
      <c r="B277" s="46" t="s">
        <v>500</v>
      </c>
      <c r="C277" s="47"/>
      <c r="D277" s="58">
        <f>SUM(D271:D276)</f>
        <v>1652530328</v>
      </c>
      <c r="E277" s="58">
        <f>SUM(E271:E276)</f>
        <v>1652530328</v>
      </c>
      <c r="F277" s="58">
        <f>SUM(F271:F276)</f>
        <v>1316583773</v>
      </c>
      <c r="G277" s="28">
        <f t="shared" si="63"/>
        <v>0.7967077824183811</v>
      </c>
      <c r="H277" s="26">
        <f t="shared" si="64"/>
        <v>0.7967077824183811</v>
      </c>
      <c r="I277" s="70">
        <f>SUM(I271:I276)</f>
        <v>-3323172</v>
      </c>
      <c r="J277" s="78">
        <f>SUM(J271:J276)</f>
        <v>339269727</v>
      </c>
      <c r="K277" s="32">
        <f t="shared" si="67"/>
        <v>0.20329221758161886</v>
      </c>
    </row>
    <row r="278" spans="1:11" ht="12.75">
      <c r="A278" s="43" t="s">
        <v>37</v>
      </c>
      <c r="B278" s="44" t="s">
        <v>501</v>
      </c>
      <c r="C278" s="18" t="s">
        <v>502</v>
      </c>
      <c r="D278" s="52">
        <v>79343000</v>
      </c>
      <c r="E278" s="52">
        <v>79343000</v>
      </c>
      <c r="F278" s="52">
        <v>2136224</v>
      </c>
      <c r="G278" s="27">
        <f t="shared" si="63"/>
        <v>0.02692391263249436</v>
      </c>
      <c r="H278" s="20">
        <f t="shared" si="64"/>
        <v>0.02692391263249436</v>
      </c>
      <c r="I278" s="53">
        <f t="shared" si="68"/>
        <v>0</v>
      </c>
      <c r="J278" s="67">
        <f aca="true" t="shared" si="70" ref="J278:J284">IF($F278&lt;=$E278,$E278-$F278,0)</f>
        <v>77206776</v>
      </c>
      <c r="K278" s="31">
        <f t="shared" si="67"/>
        <v>0.9730760873675056</v>
      </c>
    </row>
    <row r="279" spans="1:11" ht="12.75">
      <c r="A279" s="43" t="s">
        <v>37</v>
      </c>
      <c r="B279" s="44" t="s">
        <v>503</v>
      </c>
      <c r="C279" s="18" t="s">
        <v>504</v>
      </c>
      <c r="D279" s="52">
        <v>315746855</v>
      </c>
      <c r="E279" s="52">
        <v>315746855</v>
      </c>
      <c r="F279" s="52">
        <v>143085096</v>
      </c>
      <c r="G279" s="27">
        <f t="shared" si="63"/>
        <v>0.45316396263076003</v>
      </c>
      <c r="H279" s="20">
        <f t="shared" si="64"/>
        <v>0.45316396263076003</v>
      </c>
      <c r="I279" s="53">
        <f t="shared" si="68"/>
        <v>0</v>
      </c>
      <c r="J279" s="67">
        <f t="shared" si="70"/>
        <v>172661759</v>
      </c>
      <c r="K279" s="31">
        <f t="shared" si="67"/>
        <v>0.54683603736924</v>
      </c>
    </row>
    <row r="280" spans="1:11" ht="12.75">
      <c r="A280" s="43" t="s">
        <v>37</v>
      </c>
      <c r="B280" s="44" t="s">
        <v>505</v>
      </c>
      <c r="C280" s="18" t="s">
        <v>506</v>
      </c>
      <c r="D280" s="52">
        <v>78422518</v>
      </c>
      <c r="E280" s="52">
        <v>78422518</v>
      </c>
      <c r="F280" s="52">
        <v>42696848</v>
      </c>
      <c r="G280" s="27">
        <f t="shared" si="63"/>
        <v>0.5444462775347254</v>
      </c>
      <c r="H280" s="20">
        <f t="shared" si="64"/>
        <v>0.5444462775347254</v>
      </c>
      <c r="I280" s="53">
        <f t="shared" si="68"/>
        <v>0</v>
      </c>
      <c r="J280" s="67">
        <f t="shared" si="70"/>
        <v>35725670</v>
      </c>
      <c r="K280" s="31">
        <f t="shared" si="67"/>
        <v>0.4555537224652746</v>
      </c>
    </row>
    <row r="281" spans="1:11" ht="12.75">
      <c r="A281" s="43" t="s">
        <v>37</v>
      </c>
      <c r="B281" s="44" t="s">
        <v>507</v>
      </c>
      <c r="C281" s="18" t="s">
        <v>508</v>
      </c>
      <c r="D281" s="52">
        <v>141272474</v>
      </c>
      <c r="E281" s="52">
        <v>141272474</v>
      </c>
      <c r="F281" s="52">
        <v>88179508</v>
      </c>
      <c r="G281" s="27">
        <f t="shared" si="63"/>
        <v>0.6241803905833772</v>
      </c>
      <c r="H281" s="20">
        <f t="shared" si="64"/>
        <v>0.6241803905833772</v>
      </c>
      <c r="I281" s="53">
        <f t="shared" si="68"/>
        <v>0</v>
      </c>
      <c r="J281" s="67">
        <f t="shared" si="70"/>
        <v>53092966</v>
      </c>
      <c r="K281" s="31">
        <f t="shared" si="67"/>
        <v>0.3758196094166228</v>
      </c>
    </row>
    <row r="282" spans="1:11" ht="12.75">
      <c r="A282" s="43" t="s">
        <v>37</v>
      </c>
      <c r="B282" s="44" t="s">
        <v>509</v>
      </c>
      <c r="C282" s="18" t="s">
        <v>510</v>
      </c>
      <c r="D282" s="52">
        <v>24903018</v>
      </c>
      <c r="E282" s="52">
        <v>24903018</v>
      </c>
      <c r="F282" s="52">
        <v>12022769</v>
      </c>
      <c r="G282" s="27">
        <f t="shared" si="63"/>
        <v>0.48278361281351523</v>
      </c>
      <c r="H282" s="20">
        <f t="shared" si="64"/>
        <v>0.48278361281351523</v>
      </c>
      <c r="I282" s="53">
        <f t="shared" si="68"/>
        <v>0</v>
      </c>
      <c r="J282" s="67">
        <f t="shared" si="70"/>
        <v>12880249</v>
      </c>
      <c r="K282" s="31">
        <f t="shared" si="67"/>
        <v>0.5172163871864848</v>
      </c>
    </row>
    <row r="283" spans="1:11" ht="12.75">
      <c r="A283" s="43" t="s">
        <v>37</v>
      </c>
      <c r="B283" s="44" t="s">
        <v>511</v>
      </c>
      <c r="C283" s="18" t="s">
        <v>512</v>
      </c>
      <c r="D283" s="52">
        <v>161307153</v>
      </c>
      <c r="E283" s="52">
        <v>147575653</v>
      </c>
      <c r="F283" s="52">
        <v>121039753</v>
      </c>
      <c r="G283" s="27">
        <f t="shared" si="63"/>
        <v>0.7503681687321082</v>
      </c>
      <c r="H283" s="20">
        <f t="shared" si="64"/>
        <v>0.8201878191926415</v>
      </c>
      <c r="I283" s="53">
        <f t="shared" si="68"/>
        <v>0</v>
      </c>
      <c r="J283" s="67">
        <f t="shared" si="70"/>
        <v>26535900</v>
      </c>
      <c r="K283" s="31">
        <f t="shared" si="67"/>
        <v>0.1798121808073585</v>
      </c>
    </row>
    <row r="284" spans="1:11" ht="12.75">
      <c r="A284" s="43" t="s">
        <v>56</v>
      </c>
      <c r="B284" s="44" t="s">
        <v>513</v>
      </c>
      <c r="C284" s="18" t="s">
        <v>514</v>
      </c>
      <c r="D284" s="52">
        <v>369639478</v>
      </c>
      <c r="E284" s="52">
        <v>369639478</v>
      </c>
      <c r="F284" s="52">
        <v>213560630</v>
      </c>
      <c r="G284" s="27">
        <f t="shared" si="63"/>
        <v>0.5777538458703266</v>
      </c>
      <c r="H284" s="20">
        <f t="shared" si="64"/>
        <v>0.5777538458703266</v>
      </c>
      <c r="I284" s="53">
        <f t="shared" si="68"/>
        <v>0</v>
      </c>
      <c r="J284" s="67">
        <f t="shared" si="70"/>
        <v>156078848</v>
      </c>
      <c r="K284" s="31">
        <f t="shared" si="67"/>
        <v>0.42224615412967337</v>
      </c>
    </row>
    <row r="285" spans="1:11" ht="16.5">
      <c r="A285" s="45"/>
      <c r="B285" s="46" t="s">
        <v>515</v>
      </c>
      <c r="C285" s="47"/>
      <c r="D285" s="58">
        <f>SUM(D278:D284)</f>
        <v>1170634496</v>
      </c>
      <c r="E285" s="58">
        <f>SUM(E278:E284)</f>
        <v>1156902996</v>
      </c>
      <c r="F285" s="58">
        <f>SUM(F278:F284)</f>
        <v>622720828</v>
      </c>
      <c r="G285" s="28">
        <f t="shared" si="63"/>
        <v>0.5319515443358334</v>
      </c>
      <c r="H285" s="26">
        <f t="shared" si="64"/>
        <v>0.5382653776099305</v>
      </c>
      <c r="I285" s="70">
        <f>SUM(I278:I284)</f>
        <v>0</v>
      </c>
      <c r="J285" s="78">
        <f>SUM(J278:J284)</f>
        <v>534182168</v>
      </c>
      <c r="K285" s="32">
        <f t="shared" si="67"/>
        <v>0.4617346223900694</v>
      </c>
    </row>
    <row r="286" spans="1:11" ht="12.75">
      <c r="A286" s="43" t="s">
        <v>37</v>
      </c>
      <c r="B286" s="44" t="s">
        <v>516</v>
      </c>
      <c r="C286" s="18" t="s">
        <v>517</v>
      </c>
      <c r="D286" s="52">
        <v>117708704</v>
      </c>
      <c r="E286" s="52">
        <v>118437083</v>
      </c>
      <c r="F286" s="52">
        <v>110666333</v>
      </c>
      <c r="G286" s="27">
        <f t="shared" si="63"/>
        <v>0.940171195836121</v>
      </c>
      <c r="H286" s="20">
        <f t="shared" si="64"/>
        <v>0.9343892149049298</v>
      </c>
      <c r="I286" s="53">
        <f>IF($F286&gt;$E286,$E286-$F286,0)</f>
        <v>0</v>
      </c>
      <c r="J286" s="67">
        <f>IF($F286&lt;=$E286,$E286-$F286,0)</f>
        <v>7770750</v>
      </c>
      <c r="K286" s="31">
        <f t="shared" si="67"/>
        <v>0.06561078509507026</v>
      </c>
    </row>
    <row r="287" spans="1:11" ht="12.75">
      <c r="A287" s="43" t="s">
        <v>37</v>
      </c>
      <c r="B287" s="44" t="s">
        <v>518</v>
      </c>
      <c r="C287" s="18" t="s">
        <v>519</v>
      </c>
      <c r="D287" s="52">
        <v>687577107</v>
      </c>
      <c r="E287" s="52">
        <v>781750932</v>
      </c>
      <c r="F287" s="52">
        <v>711662793</v>
      </c>
      <c r="G287" s="27">
        <f t="shared" si="63"/>
        <v>1.0350297963018131</v>
      </c>
      <c r="H287" s="20">
        <f t="shared" si="64"/>
        <v>0.910344668447418</v>
      </c>
      <c r="I287" s="53">
        <f>IF($F287&gt;$E287,$E287-$F287,0)</f>
        <v>0</v>
      </c>
      <c r="J287" s="67">
        <f>IF($F287&lt;=$E287,$E287-$F287,0)</f>
        <v>70088139</v>
      </c>
      <c r="K287" s="31">
        <f t="shared" si="67"/>
        <v>0.08965533155258201</v>
      </c>
    </row>
    <row r="288" spans="1:11" ht="12.75">
      <c r="A288" s="43" t="s">
        <v>37</v>
      </c>
      <c r="B288" s="44" t="s">
        <v>520</v>
      </c>
      <c r="C288" s="18" t="s">
        <v>521</v>
      </c>
      <c r="D288" s="52">
        <v>1740004897</v>
      </c>
      <c r="E288" s="52">
        <v>1724668664</v>
      </c>
      <c r="F288" s="52">
        <v>1780821009</v>
      </c>
      <c r="G288" s="27">
        <f t="shared" si="63"/>
        <v>1.0234574696142364</v>
      </c>
      <c r="H288" s="20">
        <f t="shared" si="64"/>
        <v>1.0325583378257517</v>
      </c>
      <c r="I288" s="53">
        <f>IF($F288&gt;$E288,$E288-$F288,0)</f>
        <v>-56152345</v>
      </c>
      <c r="J288" s="67">
        <f>IF($F288&lt;=$E288,$E288-$F288,0)</f>
        <v>0</v>
      </c>
      <c r="K288" s="31">
        <f t="shared" si="67"/>
        <v>-0.032558337825751786</v>
      </c>
    </row>
    <row r="289" spans="1:11" ht="12.75">
      <c r="A289" s="43" t="s">
        <v>37</v>
      </c>
      <c r="B289" s="44" t="s">
        <v>522</v>
      </c>
      <c r="C289" s="18" t="s">
        <v>523</v>
      </c>
      <c r="D289" s="52">
        <v>229215722</v>
      </c>
      <c r="E289" s="52">
        <v>229215722</v>
      </c>
      <c r="F289" s="52">
        <v>210682136</v>
      </c>
      <c r="G289" s="27">
        <f t="shared" si="63"/>
        <v>0.919143478299451</v>
      </c>
      <c r="H289" s="20">
        <f t="shared" si="64"/>
        <v>0.919143478299451</v>
      </c>
      <c r="I289" s="53">
        <f>IF($F289&gt;$E289,$E289-$F289,0)</f>
        <v>0</v>
      </c>
      <c r="J289" s="67">
        <f>IF($F289&lt;=$E289,$E289-$F289,0)</f>
        <v>18533586</v>
      </c>
      <c r="K289" s="31">
        <f t="shared" si="67"/>
        <v>0.08085652170054897</v>
      </c>
    </row>
    <row r="290" spans="1:11" ht="12.75">
      <c r="A290" s="43" t="s">
        <v>56</v>
      </c>
      <c r="B290" s="44" t="s">
        <v>524</v>
      </c>
      <c r="C290" s="18" t="s">
        <v>525</v>
      </c>
      <c r="D290" s="52">
        <v>214807579</v>
      </c>
      <c r="E290" s="52">
        <v>236029763</v>
      </c>
      <c r="F290" s="52">
        <v>125435618</v>
      </c>
      <c r="G290" s="27">
        <f t="shared" si="63"/>
        <v>0.5839440981735565</v>
      </c>
      <c r="H290" s="20">
        <f t="shared" si="64"/>
        <v>0.5314398337128357</v>
      </c>
      <c r="I290" s="53">
        <f>IF($F290&gt;$E290,$E290-$F290,0)</f>
        <v>0</v>
      </c>
      <c r="J290" s="67">
        <f>IF($F290&lt;=$E290,$E290-$F290,0)</f>
        <v>110594145</v>
      </c>
      <c r="K290" s="31">
        <f t="shared" si="67"/>
        <v>0.4685601662871644</v>
      </c>
    </row>
    <row r="291" spans="1:11" ht="16.5">
      <c r="A291" s="45"/>
      <c r="B291" s="46" t="s">
        <v>526</v>
      </c>
      <c r="C291" s="47"/>
      <c r="D291" s="58">
        <f>SUM(D286:D290)</f>
        <v>2989314009</v>
      </c>
      <c r="E291" s="58">
        <f>SUM(E286:E290)</f>
        <v>3090102164</v>
      </c>
      <c r="F291" s="58">
        <f>SUM(F286:F290)</f>
        <v>2939267889</v>
      </c>
      <c r="G291" s="28">
        <f t="shared" si="63"/>
        <v>0.9832583262081785</v>
      </c>
      <c r="H291" s="26">
        <f t="shared" si="64"/>
        <v>0.951187932633026</v>
      </c>
      <c r="I291" s="70">
        <f>SUM(I286:I290)</f>
        <v>-56152345</v>
      </c>
      <c r="J291" s="78">
        <f>SUM(J286:J290)</f>
        <v>206986620</v>
      </c>
      <c r="K291" s="32">
        <f t="shared" si="67"/>
        <v>0.04881206736697395</v>
      </c>
    </row>
    <row r="292" spans="1:11" ht="16.5">
      <c r="A292" s="49"/>
      <c r="B292" s="50" t="s">
        <v>527</v>
      </c>
      <c r="C292" s="51"/>
      <c r="D292" s="60">
        <f>SUM(D264:D269,D271:D276,D278:D284,D286:D290)</f>
        <v>10260907440</v>
      </c>
      <c r="E292" s="60">
        <f>SUM(E264:E269,E271:E276,E278:E284,E286:E290)</f>
        <v>10342264986</v>
      </c>
      <c r="F292" s="60">
        <f>SUM(F264:F269,F271:F276,F278:F284,F286:F290)</f>
        <v>8847980407</v>
      </c>
      <c r="G292" s="33">
        <f t="shared" si="63"/>
        <v>0.862299992348435</v>
      </c>
      <c r="H292" s="34">
        <f t="shared" si="64"/>
        <v>0.8555166995795634</v>
      </c>
      <c r="I292" s="82">
        <f>I291+I285+I277+I270</f>
        <v>-59475517</v>
      </c>
      <c r="J292" s="78">
        <f>J291+J285+J277+J270</f>
        <v>1553760096</v>
      </c>
      <c r="K292" s="35">
        <f t="shared" si="67"/>
        <v>0.14448330042043656</v>
      </c>
    </row>
    <row r="293" spans="1:11" ht="16.5">
      <c r="A293" s="79"/>
      <c r="B293" s="73"/>
      <c r="C293" s="73"/>
      <c r="D293" s="74"/>
      <c r="E293" s="74"/>
      <c r="F293" s="74"/>
      <c r="G293" s="75"/>
      <c r="H293" s="76" t="s">
        <v>667</v>
      </c>
      <c r="I293" s="103">
        <f>I292+J292</f>
        <v>1494284579</v>
      </c>
      <c r="J293" s="104"/>
      <c r="K293" s="80"/>
    </row>
    <row r="294" spans="1:11" ht="16.5">
      <c r="A294" s="89"/>
      <c r="B294" s="90"/>
      <c r="C294" s="5"/>
      <c r="D294" s="93"/>
      <c r="E294" s="93"/>
      <c r="F294" s="93"/>
      <c r="G294" s="94"/>
      <c r="H294" s="95"/>
      <c r="I294" s="91"/>
      <c r="J294" s="92"/>
      <c r="K294" s="31"/>
    </row>
    <row r="295" spans="1:11" ht="16.5">
      <c r="A295" s="38"/>
      <c r="B295" s="40" t="s">
        <v>528</v>
      </c>
      <c r="C295" s="41"/>
      <c r="D295" s="59"/>
      <c r="E295" s="59"/>
      <c r="F295" s="59"/>
      <c r="G295" s="27"/>
      <c r="H295" s="20"/>
      <c r="I295" s="68"/>
      <c r="J295" s="69"/>
      <c r="K295" s="31"/>
    </row>
    <row r="296" spans="1:11" ht="12.75">
      <c r="A296" s="43" t="s">
        <v>37</v>
      </c>
      <c r="B296" s="44" t="s">
        <v>529</v>
      </c>
      <c r="C296" s="18" t="s">
        <v>530</v>
      </c>
      <c r="D296" s="52">
        <v>99238674</v>
      </c>
      <c r="E296" s="52">
        <v>99238674</v>
      </c>
      <c r="F296" s="52">
        <v>113829982</v>
      </c>
      <c r="G296" s="27">
        <f aca="true" t="shared" si="71" ref="G296:G333">IF($D296=0,0,$F296/$D296)</f>
        <v>1.1470324764718238</v>
      </c>
      <c r="H296" s="20">
        <f aca="true" t="shared" si="72" ref="H296:H333">IF($E296=0,0,$F296/$E296)</f>
        <v>1.1470324764718238</v>
      </c>
      <c r="I296" s="66">
        <f aca="true" t="shared" si="73" ref="I296:I325">IF($F296&gt;$E296,$E296-$F296,0)</f>
        <v>-14591308</v>
      </c>
      <c r="J296" s="67">
        <f>IF($F296&lt;=$E296,$E296-$F296,0)</f>
        <v>0</v>
      </c>
      <c r="K296" s="31">
        <f aca="true" t="shared" si="74" ref="K296:K333">IF($E296=0,0,($E296-$F296)/$E296)</f>
        <v>-0.14703247647182388</v>
      </c>
    </row>
    <row r="297" spans="1:11" ht="12.75">
      <c r="A297" s="43" t="s">
        <v>37</v>
      </c>
      <c r="B297" s="44" t="s">
        <v>531</v>
      </c>
      <c r="C297" s="18" t="s">
        <v>532</v>
      </c>
      <c r="D297" s="52">
        <v>183262126</v>
      </c>
      <c r="E297" s="52">
        <v>195175924</v>
      </c>
      <c r="F297" s="52">
        <v>198591042</v>
      </c>
      <c r="G297" s="27">
        <f t="shared" si="71"/>
        <v>1.083644757018698</v>
      </c>
      <c r="H297" s="20">
        <f t="shared" si="72"/>
        <v>1.0174976397191284</v>
      </c>
      <c r="I297" s="66">
        <f t="shared" si="73"/>
        <v>-3415118</v>
      </c>
      <c r="J297" s="67">
        <f>IF($F297&lt;=$E297,$E297-$F297,0)</f>
        <v>0</v>
      </c>
      <c r="K297" s="31">
        <f t="shared" si="74"/>
        <v>-0.01749763971912847</v>
      </c>
    </row>
    <row r="298" spans="1:11" ht="12.75">
      <c r="A298" s="43" t="s">
        <v>37</v>
      </c>
      <c r="B298" s="44" t="s">
        <v>533</v>
      </c>
      <c r="C298" s="18" t="s">
        <v>534</v>
      </c>
      <c r="D298" s="52">
        <v>186908248</v>
      </c>
      <c r="E298" s="52">
        <v>232816150</v>
      </c>
      <c r="F298" s="52">
        <v>153882859</v>
      </c>
      <c r="G298" s="27">
        <f t="shared" si="71"/>
        <v>0.8233069468394996</v>
      </c>
      <c r="H298" s="20">
        <f t="shared" si="72"/>
        <v>0.660962991613769</v>
      </c>
      <c r="I298" s="66">
        <f t="shared" si="73"/>
        <v>0</v>
      </c>
      <c r="J298" s="67">
        <f>IF($F298&lt;=$E298,$E298-$F298,0)</f>
        <v>78933291</v>
      </c>
      <c r="K298" s="31">
        <f t="shared" si="74"/>
        <v>0.33903700838623096</v>
      </c>
    </row>
    <row r="299" spans="1:11" ht="12.75">
      <c r="A299" s="43" t="s">
        <v>56</v>
      </c>
      <c r="B299" s="44" t="s">
        <v>535</v>
      </c>
      <c r="C299" s="18" t="s">
        <v>536</v>
      </c>
      <c r="D299" s="52">
        <v>116430479</v>
      </c>
      <c r="E299" s="52">
        <v>116430479</v>
      </c>
      <c r="F299" s="52">
        <v>121278338</v>
      </c>
      <c r="G299" s="27">
        <f t="shared" si="71"/>
        <v>1.0416373705720132</v>
      </c>
      <c r="H299" s="20">
        <f t="shared" si="72"/>
        <v>1.0416373705720132</v>
      </c>
      <c r="I299" s="66">
        <f t="shared" si="73"/>
        <v>-4847859</v>
      </c>
      <c r="J299" s="67">
        <f>IF($F299&lt;=$E299,$E299-$F299,0)</f>
        <v>0</v>
      </c>
      <c r="K299" s="31">
        <f t="shared" si="74"/>
        <v>-0.041637370572013194</v>
      </c>
    </row>
    <row r="300" spans="1:11" ht="16.5">
      <c r="A300" s="45"/>
      <c r="B300" s="46" t="s">
        <v>537</v>
      </c>
      <c r="C300" s="47"/>
      <c r="D300" s="58">
        <f>SUM(D296:D299)</f>
        <v>585839527</v>
      </c>
      <c r="E300" s="58">
        <f>SUM(E296:E299)</f>
        <v>643661227</v>
      </c>
      <c r="F300" s="58">
        <f>SUM(F296:F299)</f>
        <v>587582221</v>
      </c>
      <c r="G300" s="28">
        <f t="shared" si="71"/>
        <v>1.0029746951506056</v>
      </c>
      <c r="H300" s="26">
        <f t="shared" si="72"/>
        <v>0.9128749664456641</v>
      </c>
      <c r="I300" s="70">
        <f>SUM(I296:I299)</f>
        <v>-22854285</v>
      </c>
      <c r="J300" s="71">
        <f>SUM(J296:J299)</f>
        <v>78933291</v>
      </c>
      <c r="K300" s="32">
        <f t="shared" si="74"/>
        <v>0.08712503355433587</v>
      </c>
    </row>
    <row r="301" spans="1:11" ht="12.75">
      <c r="A301" s="43" t="s">
        <v>37</v>
      </c>
      <c r="B301" s="44" t="s">
        <v>538</v>
      </c>
      <c r="C301" s="18" t="s">
        <v>539</v>
      </c>
      <c r="D301" s="52">
        <v>57710653</v>
      </c>
      <c r="E301" s="52">
        <v>57710653</v>
      </c>
      <c r="F301" s="52">
        <v>32810639</v>
      </c>
      <c r="G301" s="27">
        <f t="shared" si="71"/>
        <v>0.5685369562531202</v>
      </c>
      <c r="H301" s="20">
        <f t="shared" si="72"/>
        <v>0.5685369562531202</v>
      </c>
      <c r="I301" s="66">
        <f t="shared" si="73"/>
        <v>0</v>
      </c>
      <c r="J301" s="67">
        <f aca="true" t="shared" si="75" ref="J301:J307">IF($F301&lt;=$E301,$E301-$F301,0)</f>
        <v>24900014</v>
      </c>
      <c r="K301" s="31">
        <f t="shared" si="74"/>
        <v>0.4314630437468798</v>
      </c>
    </row>
    <row r="302" spans="1:11" ht="12.75">
      <c r="A302" s="43" t="s">
        <v>37</v>
      </c>
      <c r="B302" s="44" t="s">
        <v>540</v>
      </c>
      <c r="C302" s="18" t="s">
        <v>541</v>
      </c>
      <c r="D302" s="52">
        <v>141930725</v>
      </c>
      <c r="E302" s="52">
        <v>141930725</v>
      </c>
      <c r="F302" s="52">
        <v>130727233</v>
      </c>
      <c r="G302" s="27">
        <f t="shared" si="71"/>
        <v>0.9210636597537284</v>
      </c>
      <c r="H302" s="20">
        <f t="shared" si="72"/>
        <v>0.9210636597537284</v>
      </c>
      <c r="I302" s="66">
        <f t="shared" si="73"/>
        <v>0</v>
      </c>
      <c r="J302" s="67">
        <f t="shared" si="75"/>
        <v>11203492</v>
      </c>
      <c r="K302" s="31">
        <f t="shared" si="74"/>
        <v>0.07893634024627155</v>
      </c>
    </row>
    <row r="303" spans="1:11" ht="12.75">
      <c r="A303" s="43" t="s">
        <v>37</v>
      </c>
      <c r="B303" s="44" t="s">
        <v>542</v>
      </c>
      <c r="C303" s="18" t="s">
        <v>543</v>
      </c>
      <c r="D303" s="52">
        <v>29436933</v>
      </c>
      <c r="E303" s="52">
        <v>29436933</v>
      </c>
      <c r="F303" s="52">
        <v>31406763</v>
      </c>
      <c r="G303" s="27">
        <f t="shared" si="71"/>
        <v>1.066916957687134</v>
      </c>
      <c r="H303" s="20">
        <f t="shared" si="72"/>
        <v>1.066916957687134</v>
      </c>
      <c r="I303" s="66">
        <f t="shared" si="73"/>
        <v>-1969830</v>
      </c>
      <c r="J303" s="67">
        <f t="shared" si="75"/>
        <v>0</v>
      </c>
      <c r="K303" s="31">
        <f t="shared" si="74"/>
        <v>-0.06691695768713406</v>
      </c>
    </row>
    <row r="304" spans="1:11" ht="12.75">
      <c r="A304" s="43" t="s">
        <v>37</v>
      </c>
      <c r="B304" s="44" t="s">
        <v>544</v>
      </c>
      <c r="C304" s="18" t="s">
        <v>545</v>
      </c>
      <c r="D304" s="52">
        <v>72447573</v>
      </c>
      <c r="E304" s="52">
        <v>62011717</v>
      </c>
      <c r="F304" s="52">
        <v>47935585</v>
      </c>
      <c r="G304" s="27">
        <f t="shared" si="71"/>
        <v>0.6616589488787982</v>
      </c>
      <c r="H304" s="20">
        <f t="shared" si="72"/>
        <v>0.773008510633563</v>
      </c>
      <c r="I304" s="66">
        <f t="shared" si="73"/>
        <v>0</v>
      </c>
      <c r="J304" s="67">
        <f t="shared" si="75"/>
        <v>14076132</v>
      </c>
      <c r="K304" s="31">
        <f t="shared" si="74"/>
        <v>0.22699148936643698</v>
      </c>
    </row>
    <row r="305" spans="1:11" ht="12.75">
      <c r="A305" s="43" t="s">
        <v>37</v>
      </c>
      <c r="B305" s="44" t="s">
        <v>546</v>
      </c>
      <c r="C305" s="18" t="s">
        <v>547</v>
      </c>
      <c r="D305" s="52">
        <v>36199528</v>
      </c>
      <c r="E305" s="52">
        <v>36199528</v>
      </c>
      <c r="F305" s="52">
        <v>45532925</v>
      </c>
      <c r="G305" s="27">
        <f t="shared" si="71"/>
        <v>1.2578320081963499</v>
      </c>
      <c r="H305" s="20">
        <f t="shared" si="72"/>
        <v>1.2578320081963499</v>
      </c>
      <c r="I305" s="66">
        <f t="shared" si="73"/>
        <v>-9333397</v>
      </c>
      <c r="J305" s="67">
        <f t="shared" si="75"/>
        <v>0</v>
      </c>
      <c r="K305" s="31">
        <f t="shared" si="74"/>
        <v>-0.25783200819634994</v>
      </c>
    </row>
    <row r="306" spans="1:11" ht="12.75">
      <c r="A306" s="43" t="s">
        <v>37</v>
      </c>
      <c r="B306" s="44" t="s">
        <v>548</v>
      </c>
      <c r="C306" s="18" t="s">
        <v>549</v>
      </c>
      <c r="D306" s="52">
        <v>47510230</v>
      </c>
      <c r="E306" s="52">
        <v>51556630</v>
      </c>
      <c r="F306" s="52">
        <v>38711989</v>
      </c>
      <c r="G306" s="27">
        <f t="shared" si="71"/>
        <v>0.8148137569529762</v>
      </c>
      <c r="H306" s="20">
        <f t="shared" si="72"/>
        <v>0.7508634486001121</v>
      </c>
      <c r="I306" s="66">
        <f t="shared" si="73"/>
        <v>0</v>
      </c>
      <c r="J306" s="67">
        <f t="shared" si="75"/>
        <v>12844641</v>
      </c>
      <c r="K306" s="31">
        <f t="shared" si="74"/>
        <v>0.24913655139988786</v>
      </c>
    </row>
    <row r="307" spans="1:11" ht="12.75">
      <c r="A307" s="43" t="s">
        <v>56</v>
      </c>
      <c r="B307" s="44" t="s">
        <v>550</v>
      </c>
      <c r="C307" s="18" t="s">
        <v>551</v>
      </c>
      <c r="D307" s="52">
        <v>107463699</v>
      </c>
      <c r="E307" s="52">
        <v>107463699</v>
      </c>
      <c r="F307" s="52">
        <v>68251226</v>
      </c>
      <c r="G307" s="27">
        <f t="shared" si="71"/>
        <v>0.6351095917515365</v>
      </c>
      <c r="H307" s="20">
        <f t="shared" si="72"/>
        <v>0.6351095917515365</v>
      </c>
      <c r="I307" s="66">
        <f t="shared" si="73"/>
        <v>0</v>
      </c>
      <c r="J307" s="67">
        <f t="shared" si="75"/>
        <v>39212473</v>
      </c>
      <c r="K307" s="31">
        <f t="shared" si="74"/>
        <v>0.3648904082484635</v>
      </c>
    </row>
    <row r="308" spans="1:11" ht="16.5">
      <c r="A308" s="45"/>
      <c r="B308" s="46" t="s">
        <v>552</v>
      </c>
      <c r="C308" s="47"/>
      <c r="D308" s="58">
        <f>SUM(D301:D307)</f>
        <v>492699341</v>
      </c>
      <c r="E308" s="58">
        <f>SUM(E301:E307)</f>
        <v>486309885</v>
      </c>
      <c r="F308" s="58">
        <f>SUM(F301:F307)</f>
        <v>395376360</v>
      </c>
      <c r="G308" s="28">
        <f t="shared" si="71"/>
        <v>0.8024698372795266</v>
      </c>
      <c r="H308" s="26">
        <f t="shared" si="72"/>
        <v>0.8130132086457589</v>
      </c>
      <c r="I308" s="70">
        <f>SUM(I301:I307)</f>
        <v>-11303227</v>
      </c>
      <c r="J308" s="71">
        <f>SUM(J301:J307)</f>
        <v>102236752</v>
      </c>
      <c r="K308" s="32">
        <f t="shared" si="74"/>
        <v>0.18698679135424112</v>
      </c>
    </row>
    <row r="309" spans="1:11" ht="12.75">
      <c r="A309" s="43" t="s">
        <v>37</v>
      </c>
      <c r="B309" s="44" t="s">
        <v>553</v>
      </c>
      <c r="C309" s="18" t="s">
        <v>554</v>
      </c>
      <c r="D309" s="52">
        <v>52078190</v>
      </c>
      <c r="E309" s="52">
        <v>52078190</v>
      </c>
      <c r="F309" s="52">
        <v>43112571</v>
      </c>
      <c r="G309" s="27">
        <f t="shared" si="71"/>
        <v>0.8278431143632295</v>
      </c>
      <c r="H309" s="20">
        <f t="shared" si="72"/>
        <v>0.8278431143632295</v>
      </c>
      <c r="I309" s="66">
        <f t="shared" si="73"/>
        <v>0</v>
      </c>
      <c r="J309" s="67">
        <f aca="true" t="shared" si="76" ref="J309:J317">IF($F309&lt;=$E309,$E309-$F309,0)</f>
        <v>8965619</v>
      </c>
      <c r="K309" s="31">
        <f t="shared" si="74"/>
        <v>0.1721568856367704</v>
      </c>
    </row>
    <row r="310" spans="1:11" ht="12.75">
      <c r="A310" s="43" t="s">
        <v>37</v>
      </c>
      <c r="B310" s="44" t="s">
        <v>555</v>
      </c>
      <c r="C310" s="18" t="s">
        <v>556</v>
      </c>
      <c r="D310" s="52">
        <v>109672734</v>
      </c>
      <c r="E310" s="52">
        <v>89131225</v>
      </c>
      <c r="F310" s="52">
        <v>74024639</v>
      </c>
      <c r="G310" s="27">
        <f t="shared" si="71"/>
        <v>0.674959365925901</v>
      </c>
      <c r="H310" s="20">
        <f t="shared" si="72"/>
        <v>0.8305129767934862</v>
      </c>
      <c r="I310" s="66">
        <f t="shared" si="73"/>
        <v>0</v>
      </c>
      <c r="J310" s="67">
        <f t="shared" si="76"/>
        <v>15106586</v>
      </c>
      <c r="K310" s="31">
        <f t="shared" si="74"/>
        <v>0.16948702320651376</v>
      </c>
    </row>
    <row r="311" spans="1:11" ht="12.75">
      <c r="A311" s="43" t="s">
        <v>37</v>
      </c>
      <c r="B311" s="44" t="s">
        <v>557</v>
      </c>
      <c r="C311" s="18" t="s">
        <v>558</v>
      </c>
      <c r="D311" s="52">
        <v>185425453</v>
      </c>
      <c r="E311" s="52">
        <v>185425453</v>
      </c>
      <c r="F311" s="52">
        <v>142523842</v>
      </c>
      <c r="G311" s="27">
        <f t="shared" si="71"/>
        <v>0.7686314887956617</v>
      </c>
      <c r="H311" s="20">
        <f t="shared" si="72"/>
        <v>0.7686314887956617</v>
      </c>
      <c r="I311" s="66">
        <f t="shared" si="73"/>
        <v>0</v>
      </c>
      <c r="J311" s="67">
        <f t="shared" si="76"/>
        <v>42901611</v>
      </c>
      <c r="K311" s="31">
        <f t="shared" si="74"/>
        <v>0.23136851120433827</v>
      </c>
    </row>
    <row r="312" spans="1:11" ht="12.75">
      <c r="A312" s="43" t="s">
        <v>37</v>
      </c>
      <c r="B312" s="44" t="s">
        <v>559</v>
      </c>
      <c r="C312" s="18" t="s">
        <v>560</v>
      </c>
      <c r="D312" s="52">
        <v>44001016</v>
      </c>
      <c r="E312" s="52">
        <v>50617234</v>
      </c>
      <c r="F312" s="52">
        <v>53156300</v>
      </c>
      <c r="G312" s="27">
        <f t="shared" si="71"/>
        <v>1.2080698318420648</v>
      </c>
      <c r="H312" s="20">
        <f t="shared" si="72"/>
        <v>1.05016208511117</v>
      </c>
      <c r="I312" s="66">
        <f t="shared" si="73"/>
        <v>-2539066</v>
      </c>
      <c r="J312" s="67">
        <f t="shared" si="76"/>
        <v>0</v>
      </c>
      <c r="K312" s="31">
        <f t="shared" si="74"/>
        <v>-0.050162085111169846</v>
      </c>
    </row>
    <row r="313" spans="1:11" ht="12.75">
      <c r="A313" s="43" t="s">
        <v>37</v>
      </c>
      <c r="B313" s="44" t="s">
        <v>561</v>
      </c>
      <c r="C313" s="18" t="s">
        <v>562</v>
      </c>
      <c r="D313" s="52">
        <v>39531842</v>
      </c>
      <c r="E313" s="52">
        <v>39531842</v>
      </c>
      <c r="F313" s="52">
        <v>28686322</v>
      </c>
      <c r="G313" s="27">
        <f t="shared" si="71"/>
        <v>0.7256510334125084</v>
      </c>
      <c r="H313" s="20">
        <f t="shared" si="72"/>
        <v>0.7256510334125084</v>
      </c>
      <c r="I313" s="66">
        <f t="shared" si="73"/>
        <v>0</v>
      </c>
      <c r="J313" s="67">
        <f t="shared" si="76"/>
        <v>10845520</v>
      </c>
      <c r="K313" s="31">
        <f t="shared" si="74"/>
        <v>0.2743489665874917</v>
      </c>
    </row>
    <row r="314" spans="1:11" ht="12.75">
      <c r="A314" s="43" t="s">
        <v>37</v>
      </c>
      <c r="B314" s="44" t="s">
        <v>563</v>
      </c>
      <c r="C314" s="18" t="s">
        <v>564</v>
      </c>
      <c r="D314" s="52">
        <v>46742266</v>
      </c>
      <c r="E314" s="52">
        <v>48141548</v>
      </c>
      <c r="F314" s="52">
        <v>38868347</v>
      </c>
      <c r="G314" s="27">
        <f t="shared" si="71"/>
        <v>0.8315460572664577</v>
      </c>
      <c r="H314" s="20">
        <f t="shared" si="72"/>
        <v>0.8073763436107206</v>
      </c>
      <c r="I314" s="66">
        <f t="shared" si="73"/>
        <v>0</v>
      </c>
      <c r="J314" s="67">
        <f t="shared" si="76"/>
        <v>9273201</v>
      </c>
      <c r="K314" s="31">
        <f t="shared" si="74"/>
        <v>0.1926236563892794</v>
      </c>
    </row>
    <row r="315" spans="1:11" ht="12.75">
      <c r="A315" s="43" t="s">
        <v>37</v>
      </c>
      <c r="B315" s="44" t="s">
        <v>565</v>
      </c>
      <c r="C315" s="18" t="s">
        <v>566</v>
      </c>
      <c r="D315" s="52">
        <v>54104957</v>
      </c>
      <c r="E315" s="52">
        <v>55169573</v>
      </c>
      <c r="F315" s="52">
        <v>63850940</v>
      </c>
      <c r="G315" s="27">
        <f t="shared" si="71"/>
        <v>1.180131055274658</v>
      </c>
      <c r="H315" s="20">
        <f t="shared" si="72"/>
        <v>1.157357879133848</v>
      </c>
      <c r="I315" s="66">
        <f t="shared" si="73"/>
        <v>-8681367</v>
      </c>
      <c r="J315" s="67">
        <f t="shared" si="76"/>
        <v>0</v>
      </c>
      <c r="K315" s="31">
        <f t="shared" si="74"/>
        <v>-0.15735787913384794</v>
      </c>
    </row>
    <row r="316" spans="1:11" ht="12.75">
      <c r="A316" s="43" t="s">
        <v>37</v>
      </c>
      <c r="B316" s="44" t="s">
        <v>567</v>
      </c>
      <c r="C316" s="18" t="s">
        <v>568</v>
      </c>
      <c r="D316" s="52">
        <v>75993</v>
      </c>
      <c r="E316" s="52">
        <v>75993</v>
      </c>
      <c r="F316" s="52">
        <v>70336918</v>
      </c>
      <c r="G316" s="27">
        <f t="shared" si="71"/>
        <v>925.5710131196295</v>
      </c>
      <c r="H316" s="20">
        <f t="shared" si="72"/>
        <v>925.5710131196295</v>
      </c>
      <c r="I316" s="66">
        <f t="shared" si="73"/>
        <v>-70260925</v>
      </c>
      <c r="J316" s="67">
        <f t="shared" si="76"/>
        <v>0</v>
      </c>
      <c r="K316" s="31">
        <f t="shared" si="74"/>
        <v>-924.5710131196295</v>
      </c>
    </row>
    <row r="317" spans="1:11" ht="12.75">
      <c r="A317" s="43" t="s">
        <v>56</v>
      </c>
      <c r="B317" s="44" t="s">
        <v>569</v>
      </c>
      <c r="C317" s="18" t="s">
        <v>570</v>
      </c>
      <c r="D317" s="52">
        <v>53806300</v>
      </c>
      <c r="E317" s="52">
        <v>53806300</v>
      </c>
      <c r="F317" s="52">
        <v>95039381</v>
      </c>
      <c r="G317" s="27">
        <f t="shared" si="71"/>
        <v>1.7663244081083442</v>
      </c>
      <c r="H317" s="20">
        <f t="shared" si="72"/>
        <v>1.7663244081083442</v>
      </c>
      <c r="I317" s="66">
        <f t="shared" si="73"/>
        <v>-41233081</v>
      </c>
      <c r="J317" s="67">
        <f t="shared" si="76"/>
        <v>0</v>
      </c>
      <c r="K317" s="31">
        <f t="shared" si="74"/>
        <v>-0.7663244081083442</v>
      </c>
    </row>
    <row r="318" spans="1:11" ht="16.5">
      <c r="A318" s="45"/>
      <c r="B318" s="46" t="s">
        <v>571</v>
      </c>
      <c r="C318" s="47"/>
      <c r="D318" s="58">
        <f>SUM(D309:D317)</f>
        <v>585438751</v>
      </c>
      <c r="E318" s="58">
        <f>SUM(E309:E317)</f>
        <v>573977358</v>
      </c>
      <c r="F318" s="58">
        <f>SUM(F309:F317)</f>
        <v>609599260</v>
      </c>
      <c r="G318" s="28">
        <f t="shared" si="71"/>
        <v>1.0412690635164326</v>
      </c>
      <c r="H318" s="26">
        <f t="shared" si="72"/>
        <v>1.0620615107956923</v>
      </c>
      <c r="I318" s="70">
        <f>SUM(I309:I317)</f>
        <v>-122714439</v>
      </c>
      <c r="J318" s="71">
        <f>SUM(J309:J317)</f>
        <v>87092537</v>
      </c>
      <c r="K318" s="32">
        <f t="shared" si="74"/>
        <v>-0.062061510795692394</v>
      </c>
    </row>
    <row r="319" spans="1:11" ht="12.75">
      <c r="A319" s="43" t="s">
        <v>37</v>
      </c>
      <c r="B319" s="44" t="s">
        <v>572</v>
      </c>
      <c r="C319" s="18" t="s">
        <v>573</v>
      </c>
      <c r="D319" s="52">
        <v>20421605</v>
      </c>
      <c r="E319" s="52">
        <v>20421605</v>
      </c>
      <c r="F319" s="52">
        <v>10838377</v>
      </c>
      <c r="G319" s="27">
        <f t="shared" si="71"/>
        <v>0.5307309097399543</v>
      </c>
      <c r="H319" s="20">
        <f t="shared" si="72"/>
        <v>0.5307309097399543</v>
      </c>
      <c r="I319" s="66">
        <f t="shared" si="73"/>
        <v>0</v>
      </c>
      <c r="J319" s="67">
        <f aca="true" t="shared" si="77" ref="J319:J325">IF($F319&lt;=$E319,$E319-$F319,0)</f>
        <v>9583228</v>
      </c>
      <c r="K319" s="31">
        <f t="shared" si="74"/>
        <v>0.46926909026004565</v>
      </c>
    </row>
    <row r="320" spans="1:11" ht="12.75">
      <c r="A320" s="43" t="s">
        <v>37</v>
      </c>
      <c r="B320" s="44" t="s">
        <v>574</v>
      </c>
      <c r="C320" s="18" t="s">
        <v>575</v>
      </c>
      <c r="D320" s="52">
        <v>211343750</v>
      </c>
      <c r="E320" s="52">
        <v>211343750</v>
      </c>
      <c r="F320" s="52">
        <v>411931867</v>
      </c>
      <c r="G320" s="27">
        <f t="shared" si="71"/>
        <v>1.9491083460002958</v>
      </c>
      <c r="H320" s="20">
        <f t="shared" si="72"/>
        <v>1.9491083460002958</v>
      </c>
      <c r="I320" s="66">
        <f t="shared" si="73"/>
        <v>-200588117</v>
      </c>
      <c r="J320" s="67">
        <f t="shared" si="77"/>
        <v>0</v>
      </c>
      <c r="K320" s="31">
        <f t="shared" si="74"/>
        <v>-0.9491083460002957</v>
      </c>
    </row>
    <row r="321" spans="1:11" ht="12.75">
      <c r="A321" s="43" t="s">
        <v>37</v>
      </c>
      <c r="B321" s="44" t="s">
        <v>576</v>
      </c>
      <c r="C321" s="18" t="s">
        <v>577</v>
      </c>
      <c r="D321" s="52">
        <v>400668263</v>
      </c>
      <c r="E321" s="52">
        <v>400668263</v>
      </c>
      <c r="F321" s="52">
        <v>354257130</v>
      </c>
      <c r="G321" s="27">
        <f t="shared" si="71"/>
        <v>0.8841656869638312</v>
      </c>
      <c r="H321" s="20">
        <f t="shared" si="72"/>
        <v>0.8841656869638312</v>
      </c>
      <c r="I321" s="66">
        <f t="shared" si="73"/>
        <v>0</v>
      </c>
      <c r="J321" s="67">
        <f t="shared" si="77"/>
        <v>46411133</v>
      </c>
      <c r="K321" s="31">
        <f t="shared" si="74"/>
        <v>0.11583431303616877</v>
      </c>
    </row>
    <row r="322" spans="1:11" ht="12.75">
      <c r="A322" s="43" t="s">
        <v>37</v>
      </c>
      <c r="B322" s="44" t="s">
        <v>578</v>
      </c>
      <c r="C322" s="18" t="s">
        <v>579</v>
      </c>
      <c r="D322" s="52">
        <v>21269274</v>
      </c>
      <c r="E322" s="52">
        <v>21269274</v>
      </c>
      <c r="F322" s="52">
        <v>22914529</v>
      </c>
      <c r="G322" s="27">
        <f t="shared" si="71"/>
        <v>1.0773536040769423</v>
      </c>
      <c r="H322" s="20">
        <f t="shared" si="72"/>
        <v>1.0773536040769423</v>
      </c>
      <c r="I322" s="66">
        <f t="shared" si="73"/>
        <v>-1645255</v>
      </c>
      <c r="J322" s="67">
        <f t="shared" si="77"/>
        <v>0</v>
      </c>
      <c r="K322" s="31">
        <f t="shared" si="74"/>
        <v>-0.07735360407694217</v>
      </c>
    </row>
    <row r="323" spans="1:11" ht="12.75">
      <c r="A323" s="43" t="s">
        <v>37</v>
      </c>
      <c r="B323" s="44" t="s">
        <v>580</v>
      </c>
      <c r="C323" s="18" t="s">
        <v>581</v>
      </c>
      <c r="D323" s="52">
        <v>165983474</v>
      </c>
      <c r="E323" s="52">
        <v>165983474</v>
      </c>
      <c r="F323" s="52">
        <v>309586992</v>
      </c>
      <c r="G323" s="27">
        <f t="shared" si="71"/>
        <v>1.865167564814314</v>
      </c>
      <c r="H323" s="20">
        <f t="shared" si="72"/>
        <v>1.865167564814314</v>
      </c>
      <c r="I323" s="66">
        <f t="shared" si="73"/>
        <v>-143603518</v>
      </c>
      <c r="J323" s="67">
        <f t="shared" si="77"/>
        <v>0</v>
      </c>
      <c r="K323" s="31">
        <f t="shared" si="74"/>
        <v>-0.865167564814314</v>
      </c>
    </row>
    <row r="324" spans="1:11" ht="12.75">
      <c r="A324" s="43" t="s">
        <v>37</v>
      </c>
      <c r="B324" s="44" t="s">
        <v>582</v>
      </c>
      <c r="C324" s="18" t="s">
        <v>583</v>
      </c>
      <c r="D324" s="52">
        <v>67686453</v>
      </c>
      <c r="E324" s="52">
        <v>67686453</v>
      </c>
      <c r="F324" s="52">
        <v>41764935</v>
      </c>
      <c r="G324" s="27">
        <f t="shared" si="71"/>
        <v>0.6170353615663684</v>
      </c>
      <c r="H324" s="20">
        <f t="shared" si="72"/>
        <v>0.6170353615663684</v>
      </c>
      <c r="I324" s="66">
        <f t="shared" si="73"/>
        <v>0</v>
      </c>
      <c r="J324" s="67">
        <f t="shared" si="77"/>
        <v>25921518</v>
      </c>
      <c r="K324" s="31">
        <f t="shared" si="74"/>
        <v>0.3829646384336316</v>
      </c>
    </row>
    <row r="325" spans="1:11" ht="12.75">
      <c r="A325" s="43" t="s">
        <v>56</v>
      </c>
      <c r="B325" s="44" t="s">
        <v>584</v>
      </c>
      <c r="C325" s="18" t="s">
        <v>585</v>
      </c>
      <c r="D325" s="52">
        <v>102914453</v>
      </c>
      <c r="E325" s="52">
        <v>102914453</v>
      </c>
      <c r="F325" s="52">
        <v>62878667</v>
      </c>
      <c r="G325" s="27">
        <f t="shared" si="71"/>
        <v>0.6109799466164388</v>
      </c>
      <c r="H325" s="20">
        <f t="shared" si="72"/>
        <v>0.6109799466164388</v>
      </c>
      <c r="I325" s="66">
        <f t="shared" si="73"/>
        <v>0</v>
      </c>
      <c r="J325" s="67">
        <f t="shared" si="77"/>
        <v>40035786</v>
      </c>
      <c r="K325" s="31">
        <f t="shared" si="74"/>
        <v>0.3890200533835612</v>
      </c>
    </row>
    <row r="326" spans="1:11" ht="16.5">
      <c r="A326" s="45"/>
      <c r="B326" s="46" t="s">
        <v>586</v>
      </c>
      <c r="C326" s="47"/>
      <c r="D326" s="58">
        <f>SUM(D319:D325)</f>
        <v>990287272</v>
      </c>
      <c r="E326" s="58">
        <f>SUM(E319:E325)</f>
        <v>990287272</v>
      </c>
      <c r="F326" s="58">
        <f>SUM(F319:F325)</f>
        <v>1214172497</v>
      </c>
      <c r="G326" s="28">
        <f t="shared" si="71"/>
        <v>1.226081089124611</v>
      </c>
      <c r="H326" s="26">
        <f t="shared" si="72"/>
        <v>1.226081089124611</v>
      </c>
      <c r="I326" s="70">
        <f>SUM(I319:I325)</f>
        <v>-345836890</v>
      </c>
      <c r="J326" s="71">
        <f>SUM(J319:J325)</f>
        <v>121951665</v>
      </c>
      <c r="K326" s="32">
        <f t="shared" si="74"/>
        <v>-0.2260810891246111</v>
      </c>
    </row>
    <row r="327" spans="1:11" ht="12.75">
      <c r="A327" s="43" t="s">
        <v>37</v>
      </c>
      <c r="B327" s="44" t="s">
        <v>587</v>
      </c>
      <c r="C327" s="18" t="s">
        <v>588</v>
      </c>
      <c r="D327" s="52">
        <v>1323102601</v>
      </c>
      <c r="E327" s="52">
        <v>1157366985</v>
      </c>
      <c r="F327" s="52">
        <v>969608228</v>
      </c>
      <c r="G327" s="27">
        <f t="shared" si="71"/>
        <v>0.732829205586302</v>
      </c>
      <c r="H327" s="20">
        <f t="shared" si="72"/>
        <v>0.8377707681025651</v>
      </c>
      <c r="I327" s="66">
        <f>IF($F327&gt;$E327,$E327-$F327,0)</f>
        <v>0</v>
      </c>
      <c r="J327" s="67">
        <f>IF($F327&lt;=$E327,$E327-$F327,0)</f>
        <v>187758757</v>
      </c>
      <c r="K327" s="31">
        <f t="shared" si="74"/>
        <v>0.16222923189743485</v>
      </c>
    </row>
    <row r="328" spans="1:11" ht="12.75">
      <c r="A328" s="43" t="s">
        <v>37</v>
      </c>
      <c r="B328" s="44" t="s">
        <v>589</v>
      </c>
      <c r="C328" s="18" t="s">
        <v>590</v>
      </c>
      <c r="D328" s="52">
        <v>43700000</v>
      </c>
      <c r="E328" s="52">
        <v>104375919</v>
      </c>
      <c r="F328" s="52">
        <v>29979044</v>
      </c>
      <c r="G328" s="27">
        <f t="shared" si="71"/>
        <v>0.6860193135011442</v>
      </c>
      <c r="H328" s="20">
        <f t="shared" si="72"/>
        <v>0.287221844724548</v>
      </c>
      <c r="I328" s="66">
        <f>IF($F328&gt;$E328,$E328-$F328,0)</f>
        <v>0</v>
      </c>
      <c r="J328" s="67">
        <f>IF($F328&lt;=$E328,$E328-$F328,0)</f>
        <v>74396875</v>
      </c>
      <c r="K328" s="31">
        <f t="shared" si="74"/>
        <v>0.712778155275452</v>
      </c>
    </row>
    <row r="329" spans="1:11" ht="12.75">
      <c r="A329" s="43" t="s">
        <v>37</v>
      </c>
      <c r="B329" s="44" t="s">
        <v>591</v>
      </c>
      <c r="C329" s="18" t="s">
        <v>592</v>
      </c>
      <c r="D329" s="52">
        <v>92667720</v>
      </c>
      <c r="E329" s="52">
        <v>150893500</v>
      </c>
      <c r="F329" s="52">
        <v>97678811</v>
      </c>
      <c r="G329" s="27">
        <f t="shared" si="71"/>
        <v>1.0540759069069574</v>
      </c>
      <c r="H329" s="20">
        <f t="shared" si="72"/>
        <v>0.6473361079171733</v>
      </c>
      <c r="I329" s="66">
        <f>IF($F329&gt;$E329,$E329-$F329,0)</f>
        <v>0</v>
      </c>
      <c r="J329" s="67">
        <f>IF($F329&lt;=$E329,$E329-$F329,0)</f>
        <v>53214689</v>
      </c>
      <c r="K329" s="31">
        <f t="shared" si="74"/>
        <v>0.3526638920828266</v>
      </c>
    </row>
    <row r="330" spans="1:11" ht="12.75">
      <c r="A330" s="43" t="s">
        <v>37</v>
      </c>
      <c r="B330" s="44" t="s">
        <v>593</v>
      </c>
      <c r="C330" s="18" t="s">
        <v>594</v>
      </c>
      <c r="D330" s="52">
        <v>34580000</v>
      </c>
      <c r="E330" s="52">
        <v>34580000</v>
      </c>
      <c r="F330" s="52">
        <v>103445067</v>
      </c>
      <c r="G330" s="27">
        <f t="shared" si="71"/>
        <v>2.991470994794679</v>
      </c>
      <c r="H330" s="20">
        <f t="shared" si="72"/>
        <v>2.991470994794679</v>
      </c>
      <c r="I330" s="66">
        <f>IF($F330&gt;$E330,$E330-$F330,0)</f>
        <v>-68865067</v>
      </c>
      <c r="J330" s="67">
        <f>IF($F330&lt;=$E330,$E330-$F330,0)</f>
        <v>0</v>
      </c>
      <c r="K330" s="31">
        <f t="shared" si="74"/>
        <v>-1.991470994794679</v>
      </c>
    </row>
    <row r="331" spans="1:11" ht="12.75">
      <c r="A331" s="43" t="s">
        <v>56</v>
      </c>
      <c r="B331" s="44" t="s">
        <v>595</v>
      </c>
      <c r="C331" s="18" t="s">
        <v>596</v>
      </c>
      <c r="D331" s="52">
        <v>114539180</v>
      </c>
      <c r="E331" s="52">
        <v>114539180</v>
      </c>
      <c r="F331" s="52">
        <v>84349971</v>
      </c>
      <c r="G331" s="27">
        <f t="shared" si="71"/>
        <v>0.7364289756570633</v>
      </c>
      <c r="H331" s="20">
        <f t="shared" si="72"/>
        <v>0.7364289756570633</v>
      </c>
      <c r="I331" s="66">
        <f>IF($F331&gt;$E331,$E331-$F331,0)</f>
        <v>0</v>
      </c>
      <c r="J331" s="67">
        <f>IF($F331&lt;=$E331,$E331-$F331,0)</f>
        <v>30189209</v>
      </c>
      <c r="K331" s="31">
        <f t="shared" si="74"/>
        <v>0.2635710243429366</v>
      </c>
    </row>
    <row r="332" spans="1:11" ht="16.5">
      <c r="A332" s="45"/>
      <c r="B332" s="46" t="s">
        <v>597</v>
      </c>
      <c r="C332" s="47"/>
      <c r="D332" s="58">
        <f>SUM(D327:D331)</f>
        <v>1608589501</v>
      </c>
      <c r="E332" s="58">
        <f>SUM(E327:E331)</f>
        <v>1561755584</v>
      </c>
      <c r="F332" s="58">
        <f>SUM(F327:F331)</f>
        <v>1285061121</v>
      </c>
      <c r="G332" s="28">
        <f t="shared" si="71"/>
        <v>0.7988744923432146</v>
      </c>
      <c r="H332" s="26">
        <f t="shared" si="72"/>
        <v>0.8228311357841765</v>
      </c>
      <c r="I332" s="70">
        <f>SUM(I327:I331)</f>
        <v>-68865067</v>
      </c>
      <c r="J332" s="71">
        <f>SUM(J327:J331)</f>
        <v>345559530</v>
      </c>
      <c r="K332" s="32">
        <f t="shared" si="74"/>
        <v>0.17716886421582342</v>
      </c>
    </row>
    <row r="333" spans="1:11" ht="16.5">
      <c r="A333" s="49"/>
      <c r="B333" s="50" t="s">
        <v>598</v>
      </c>
      <c r="C333" s="51"/>
      <c r="D333" s="60">
        <f>SUM(D296:D299,D301:D307,D309:D317,D319:D325,D327:D331)</f>
        <v>4262854392</v>
      </c>
      <c r="E333" s="60">
        <f>SUM(E296:E299,E301:E307,E309:E317,E319:E325,E327:E331)</f>
        <v>4255991326</v>
      </c>
      <c r="F333" s="60">
        <f>SUM(F296:F299,F301:F307,F309:F317,F319:F325,F327:F331)</f>
        <v>4091791459</v>
      </c>
      <c r="G333" s="33">
        <f t="shared" si="71"/>
        <v>0.9598712699826131</v>
      </c>
      <c r="H333" s="34">
        <f t="shared" si="72"/>
        <v>0.961419125552043</v>
      </c>
      <c r="I333" s="71">
        <f>I332+I326+I318+I308+I300</f>
        <v>-571573908</v>
      </c>
      <c r="J333" s="71">
        <f>J332+J326+J318+J308+J300</f>
        <v>735773775</v>
      </c>
      <c r="K333" s="35">
        <f t="shared" si="74"/>
        <v>0.03858087444795699</v>
      </c>
    </row>
    <row r="334" spans="1:11" ht="16.5">
      <c r="A334" s="79"/>
      <c r="B334" s="73"/>
      <c r="C334" s="73"/>
      <c r="D334" s="74"/>
      <c r="E334" s="74"/>
      <c r="F334" s="74"/>
      <c r="G334" s="75"/>
      <c r="H334" s="76" t="s">
        <v>667</v>
      </c>
      <c r="I334" s="103">
        <f>I333+J333</f>
        <v>164199867</v>
      </c>
      <c r="J334" s="104"/>
      <c r="K334" s="80"/>
    </row>
    <row r="335" spans="1:11" ht="16.5">
      <c r="A335" s="89"/>
      <c r="B335" s="90"/>
      <c r="C335" s="5"/>
      <c r="D335" s="93"/>
      <c r="E335" s="93"/>
      <c r="F335" s="93"/>
      <c r="G335" s="94"/>
      <c r="H335" s="95"/>
      <c r="I335" s="91"/>
      <c r="J335" s="92"/>
      <c r="K335" s="31"/>
    </row>
    <row r="336" spans="1:11" ht="16.5">
      <c r="A336" s="38"/>
      <c r="B336" s="40" t="s">
        <v>599</v>
      </c>
      <c r="C336" s="41"/>
      <c r="D336" s="59"/>
      <c r="E336" s="59"/>
      <c r="F336" s="59"/>
      <c r="G336" s="27"/>
      <c r="H336" s="20"/>
      <c r="I336" s="81"/>
      <c r="J336" s="69"/>
      <c r="K336" s="31"/>
    </row>
    <row r="337" spans="1:11" ht="12.75">
      <c r="A337" s="43" t="s">
        <v>33</v>
      </c>
      <c r="B337" s="44" t="s">
        <v>600</v>
      </c>
      <c r="C337" s="18" t="s">
        <v>601</v>
      </c>
      <c r="D337" s="52">
        <v>30583428591</v>
      </c>
      <c r="E337" s="52">
        <v>30962364991</v>
      </c>
      <c r="F337" s="52">
        <v>28702396298</v>
      </c>
      <c r="G337" s="27">
        <f aca="true" t="shared" si="78" ref="G337:G375">IF($D337=0,0,$F337/$D337)</f>
        <v>0.9384950484736186</v>
      </c>
      <c r="H337" s="20">
        <f aca="true" t="shared" si="79" ref="H337:H375">IF($E337=0,0,$F337/$E337)</f>
        <v>0.9270091708544578</v>
      </c>
      <c r="I337" s="53">
        <f>IF($F337&gt;$E337,$E337-$F337,0)</f>
        <v>0</v>
      </c>
      <c r="J337" s="67">
        <f>IF($F337&lt;=$E337,$E337-$F337,0)</f>
        <v>2259968693</v>
      </c>
      <c r="K337" s="31">
        <f aca="true" t="shared" si="80" ref="K337:K375">IF($E337=0,0,($E337-$F337)/$E337)</f>
        <v>0.07299082914554225</v>
      </c>
    </row>
    <row r="338" spans="1:11" ht="16.5">
      <c r="A338" s="45"/>
      <c r="B338" s="46" t="s">
        <v>36</v>
      </c>
      <c r="C338" s="47"/>
      <c r="D338" s="58">
        <f>D337</f>
        <v>30583428591</v>
      </c>
      <c r="E338" s="58">
        <f>E337</f>
        <v>30962364991</v>
      </c>
      <c r="F338" s="58">
        <f>F337</f>
        <v>28702396298</v>
      </c>
      <c r="G338" s="28">
        <f t="shared" si="78"/>
        <v>0.9384950484736186</v>
      </c>
      <c r="H338" s="26">
        <f t="shared" si="79"/>
        <v>0.9270091708544578</v>
      </c>
      <c r="I338" s="70">
        <f>SUM(I337)</f>
        <v>0</v>
      </c>
      <c r="J338" s="78">
        <f>SUM(J337)</f>
        <v>2259968693</v>
      </c>
      <c r="K338" s="32">
        <f t="shared" si="80"/>
        <v>0.07299082914554225</v>
      </c>
    </row>
    <row r="339" spans="1:11" ht="12.75">
      <c r="A339" s="43" t="s">
        <v>37</v>
      </c>
      <c r="B339" s="44" t="s">
        <v>602</v>
      </c>
      <c r="C339" s="18" t="s">
        <v>603</v>
      </c>
      <c r="D339" s="52">
        <v>201726974</v>
      </c>
      <c r="E339" s="52">
        <v>201726974</v>
      </c>
      <c r="F339" s="52">
        <v>160847916</v>
      </c>
      <c r="G339" s="27">
        <f t="shared" si="78"/>
        <v>0.797354527312743</v>
      </c>
      <c r="H339" s="20">
        <f t="shared" si="79"/>
        <v>0.797354527312743</v>
      </c>
      <c r="I339" s="53">
        <f aca="true" t="shared" si="81" ref="I339:I344">IF($F339&gt;$E339,$E339-$F339,0)</f>
        <v>0</v>
      </c>
      <c r="J339" s="67">
        <f aca="true" t="shared" si="82" ref="J339:J344">IF($F339&lt;=$E339,$E339-$F339,0)</f>
        <v>40879058</v>
      </c>
      <c r="K339" s="31">
        <f t="shared" si="80"/>
        <v>0.202645472687257</v>
      </c>
    </row>
    <row r="340" spans="1:11" ht="12.75">
      <c r="A340" s="43" t="s">
        <v>37</v>
      </c>
      <c r="B340" s="44" t="s">
        <v>604</v>
      </c>
      <c r="C340" s="18" t="s">
        <v>605</v>
      </c>
      <c r="D340" s="52">
        <v>167602856</v>
      </c>
      <c r="E340" s="52">
        <v>187952174</v>
      </c>
      <c r="F340" s="52">
        <v>157290857</v>
      </c>
      <c r="G340" s="27">
        <f t="shared" si="78"/>
        <v>0.9384736081108308</v>
      </c>
      <c r="H340" s="20">
        <f t="shared" si="79"/>
        <v>0.8368663881482956</v>
      </c>
      <c r="I340" s="53">
        <f t="shared" si="81"/>
        <v>0</v>
      </c>
      <c r="J340" s="67">
        <f t="shared" si="82"/>
        <v>30661317</v>
      </c>
      <c r="K340" s="31">
        <f t="shared" si="80"/>
        <v>0.16313361185170436</v>
      </c>
    </row>
    <row r="341" spans="1:11" ht="12.75">
      <c r="A341" s="43" t="s">
        <v>37</v>
      </c>
      <c r="B341" s="44" t="s">
        <v>606</v>
      </c>
      <c r="C341" s="18" t="s">
        <v>607</v>
      </c>
      <c r="D341" s="52">
        <v>181755770</v>
      </c>
      <c r="E341" s="52">
        <v>194644348</v>
      </c>
      <c r="F341" s="52">
        <v>176923293</v>
      </c>
      <c r="G341" s="27">
        <f t="shared" si="78"/>
        <v>0.9734122498559468</v>
      </c>
      <c r="H341" s="20">
        <f t="shared" si="79"/>
        <v>0.9089567450476393</v>
      </c>
      <c r="I341" s="53">
        <f t="shared" si="81"/>
        <v>0</v>
      </c>
      <c r="J341" s="67">
        <f t="shared" si="82"/>
        <v>17721055</v>
      </c>
      <c r="K341" s="31">
        <f t="shared" si="80"/>
        <v>0.0910432549523606</v>
      </c>
    </row>
    <row r="342" spans="1:11" ht="12.75">
      <c r="A342" s="43" t="s">
        <v>37</v>
      </c>
      <c r="B342" s="44" t="s">
        <v>608</v>
      </c>
      <c r="C342" s="18" t="s">
        <v>609</v>
      </c>
      <c r="D342" s="52">
        <v>712636492</v>
      </c>
      <c r="E342" s="52">
        <v>712636492</v>
      </c>
      <c r="F342" s="52">
        <v>479212071</v>
      </c>
      <c r="G342" s="27">
        <f t="shared" si="78"/>
        <v>0.6724495256411877</v>
      </c>
      <c r="H342" s="20">
        <f t="shared" si="79"/>
        <v>0.6724495256411877</v>
      </c>
      <c r="I342" s="53">
        <f t="shared" si="81"/>
        <v>0</v>
      </c>
      <c r="J342" s="67">
        <f t="shared" si="82"/>
        <v>233424421</v>
      </c>
      <c r="K342" s="31">
        <f t="shared" si="80"/>
        <v>0.32755047435881235</v>
      </c>
    </row>
    <row r="343" spans="1:11" ht="12.75">
      <c r="A343" s="43" t="s">
        <v>37</v>
      </c>
      <c r="B343" s="44" t="s">
        <v>610</v>
      </c>
      <c r="C343" s="18" t="s">
        <v>611</v>
      </c>
      <c r="D343" s="52">
        <v>409103100</v>
      </c>
      <c r="E343" s="52">
        <v>463293472</v>
      </c>
      <c r="F343" s="52">
        <v>355978936</v>
      </c>
      <c r="G343" s="27">
        <f t="shared" si="78"/>
        <v>0.870144802129341</v>
      </c>
      <c r="H343" s="20">
        <f t="shared" si="79"/>
        <v>0.7683659656659267</v>
      </c>
      <c r="I343" s="53">
        <f t="shared" si="81"/>
        <v>0</v>
      </c>
      <c r="J343" s="67">
        <f t="shared" si="82"/>
        <v>107314536</v>
      </c>
      <c r="K343" s="31">
        <f t="shared" si="80"/>
        <v>0.23163403433407323</v>
      </c>
    </row>
    <row r="344" spans="1:11" ht="12.75">
      <c r="A344" s="43" t="s">
        <v>56</v>
      </c>
      <c r="B344" s="44" t="s">
        <v>612</v>
      </c>
      <c r="C344" s="18" t="s">
        <v>613</v>
      </c>
      <c r="D344" s="52">
        <v>299817140</v>
      </c>
      <c r="E344" s="52">
        <v>299817140</v>
      </c>
      <c r="F344" s="52">
        <v>302393429</v>
      </c>
      <c r="G344" s="27">
        <f t="shared" si="78"/>
        <v>1.008592867639255</v>
      </c>
      <c r="H344" s="20">
        <f t="shared" si="79"/>
        <v>1.008592867639255</v>
      </c>
      <c r="I344" s="53">
        <f t="shared" si="81"/>
        <v>-2576289</v>
      </c>
      <c r="J344" s="67">
        <f t="shared" si="82"/>
        <v>0</v>
      </c>
      <c r="K344" s="31">
        <f t="shared" si="80"/>
        <v>-0.008592867639255047</v>
      </c>
    </row>
    <row r="345" spans="1:11" ht="16.5">
      <c r="A345" s="45"/>
      <c r="B345" s="46" t="s">
        <v>614</v>
      </c>
      <c r="C345" s="47"/>
      <c r="D345" s="58">
        <f>SUM(D339:D344)</f>
        <v>1972642332</v>
      </c>
      <c r="E345" s="58">
        <f>SUM(E339:E344)</f>
        <v>2060070600</v>
      </c>
      <c r="F345" s="58">
        <f>SUM(F339:F344)</f>
        <v>1632646502</v>
      </c>
      <c r="G345" s="28">
        <f t="shared" si="78"/>
        <v>0.8276444622095842</v>
      </c>
      <c r="H345" s="26">
        <f t="shared" si="79"/>
        <v>0.79251968451955</v>
      </c>
      <c r="I345" s="70">
        <f>SUM(I339:I344)</f>
        <v>-2576289</v>
      </c>
      <c r="J345" s="78">
        <f>SUM(J339:J344)</f>
        <v>430000387</v>
      </c>
      <c r="K345" s="32">
        <f t="shared" si="80"/>
        <v>0.20748031548045004</v>
      </c>
    </row>
    <row r="346" spans="1:11" ht="12.75">
      <c r="A346" s="43" t="s">
        <v>37</v>
      </c>
      <c r="B346" s="44" t="s">
        <v>615</v>
      </c>
      <c r="C346" s="18" t="s">
        <v>616</v>
      </c>
      <c r="D346" s="52">
        <v>329352896</v>
      </c>
      <c r="E346" s="52">
        <v>336340349</v>
      </c>
      <c r="F346" s="52">
        <v>279197219</v>
      </c>
      <c r="G346" s="27">
        <f t="shared" si="78"/>
        <v>0.8477144800937169</v>
      </c>
      <c r="H346" s="20">
        <f t="shared" si="79"/>
        <v>0.8301032565081866</v>
      </c>
      <c r="I346" s="53">
        <f aca="true" t="shared" si="83" ref="I346:I351">IF($F346&gt;$E346,$E346-$F346,0)</f>
        <v>0</v>
      </c>
      <c r="J346" s="67">
        <f aca="true" t="shared" si="84" ref="J346:J351">IF($F346&lt;=$E346,$E346-$F346,0)</f>
        <v>57143130</v>
      </c>
      <c r="K346" s="31">
        <f t="shared" si="80"/>
        <v>0.1698967434918134</v>
      </c>
    </row>
    <row r="347" spans="1:11" ht="12.75">
      <c r="A347" s="43" t="s">
        <v>37</v>
      </c>
      <c r="B347" s="44" t="s">
        <v>617</v>
      </c>
      <c r="C347" s="18" t="s">
        <v>618</v>
      </c>
      <c r="D347" s="52">
        <v>1396225442</v>
      </c>
      <c r="E347" s="52">
        <v>1356777527</v>
      </c>
      <c r="F347" s="52">
        <v>1228944738</v>
      </c>
      <c r="G347" s="27">
        <f t="shared" si="78"/>
        <v>0.8801907636345736</v>
      </c>
      <c r="H347" s="20">
        <f t="shared" si="79"/>
        <v>0.9057820560437393</v>
      </c>
      <c r="I347" s="53">
        <f t="shared" si="83"/>
        <v>0</v>
      </c>
      <c r="J347" s="67">
        <f t="shared" si="84"/>
        <v>127832789</v>
      </c>
      <c r="K347" s="31">
        <f t="shared" si="80"/>
        <v>0.09421794395626071</v>
      </c>
    </row>
    <row r="348" spans="1:11" ht="12.75">
      <c r="A348" s="43" t="s">
        <v>37</v>
      </c>
      <c r="B348" s="44" t="s">
        <v>619</v>
      </c>
      <c r="C348" s="18" t="s">
        <v>620</v>
      </c>
      <c r="D348" s="52">
        <v>904263100</v>
      </c>
      <c r="E348" s="52">
        <v>892196016</v>
      </c>
      <c r="F348" s="52">
        <v>673929794</v>
      </c>
      <c r="G348" s="27">
        <f t="shared" si="78"/>
        <v>0.7452806533850602</v>
      </c>
      <c r="H348" s="20">
        <f t="shared" si="79"/>
        <v>0.7553606852241312</v>
      </c>
      <c r="I348" s="53">
        <f t="shared" si="83"/>
        <v>0</v>
      </c>
      <c r="J348" s="67">
        <f t="shared" si="84"/>
        <v>218266222</v>
      </c>
      <c r="K348" s="31">
        <f t="shared" si="80"/>
        <v>0.24463931477586873</v>
      </c>
    </row>
    <row r="349" spans="1:11" ht="12.75">
      <c r="A349" s="43" t="s">
        <v>37</v>
      </c>
      <c r="B349" s="44" t="s">
        <v>621</v>
      </c>
      <c r="C349" s="18" t="s">
        <v>622</v>
      </c>
      <c r="D349" s="52">
        <v>675937864</v>
      </c>
      <c r="E349" s="52">
        <v>732700825</v>
      </c>
      <c r="F349" s="52">
        <v>627373469</v>
      </c>
      <c r="G349" s="27">
        <f t="shared" si="78"/>
        <v>0.928152574982839</v>
      </c>
      <c r="H349" s="20">
        <f t="shared" si="79"/>
        <v>0.8562477993661328</v>
      </c>
      <c r="I349" s="53">
        <f t="shared" si="83"/>
        <v>0</v>
      </c>
      <c r="J349" s="67">
        <f t="shared" si="84"/>
        <v>105327356</v>
      </c>
      <c r="K349" s="31">
        <f t="shared" si="80"/>
        <v>0.14375220063386718</v>
      </c>
    </row>
    <row r="350" spans="1:11" ht="12.75">
      <c r="A350" s="43" t="s">
        <v>37</v>
      </c>
      <c r="B350" s="44" t="s">
        <v>623</v>
      </c>
      <c r="C350" s="18" t="s">
        <v>624</v>
      </c>
      <c r="D350" s="52">
        <v>415080171</v>
      </c>
      <c r="E350" s="52">
        <v>445511183</v>
      </c>
      <c r="F350" s="52">
        <v>374021525</v>
      </c>
      <c r="G350" s="27">
        <f t="shared" si="78"/>
        <v>0.9010826127851816</v>
      </c>
      <c r="H350" s="20">
        <f t="shared" si="79"/>
        <v>0.8395334152588488</v>
      </c>
      <c r="I350" s="53">
        <f t="shared" si="83"/>
        <v>0</v>
      </c>
      <c r="J350" s="67">
        <f t="shared" si="84"/>
        <v>71489658</v>
      </c>
      <c r="K350" s="31">
        <f t="shared" si="80"/>
        <v>0.16046658474115116</v>
      </c>
    </row>
    <row r="351" spans="1:11" ht="12.75">
      <c r="A351" s="43" t="s">
        <v>56</v>
      </c>
      <c r="B351" s="44" t="s">
        <v>625</v>
      </c>
      <c r="C351" s="18" t="s">
        <v>626</v>
      </c>
      <c r="D351" s="52">
        <v>473758395</v>
      </c>
      <c r="E351" s="52">
        <v>533518533</v>
      </c>
      <c r="F351" s="52">
        <v>387593980</v>
      </c>
      <c r="G351" s="27">
        <f t="shared" si="78"/>
        <v>0.818125829728041</v>
      </c>
      <c r="H351" s="20">
        <f t="shared" si="79"/>
        <v>0.7264864405375774</v>
      </c>
      <c r="I351" s="53">
        <f t="shared" si="83"/>
        <v>0</v>
      </c>
      <c r="J351" s="67">
        <f t="shared" si="84"/>
        <v>145924553</v>
      </c>
      <c r="K351" s="31">
        <f t="shared" si="80"/>
        <v>0.2735135594624227</v>
      </c>
    </row>
    <row r="352" spans="1:11" ht="16.5">
      <c r="A352" s="45"/>
      <c r="B352" s="46" t="s">
        <v>627</v>
      </c>
      <c r="C352" s="47"/>
      <c r="D352" s="58">
        <f>SUM(D346:D351)</f>
        <v>4194617868</v>
      </c>
      <c r="E352" s="58">
        <f>SUM(E346:E351)</f>
        <v>4297044433</v>
      </c>
      <c r="F352" s="58">
        <f>SUM(F346:F351)</f>
        <v>3571060725</v>
      </c>
      <c r="G352" s="28">
        <f t="shared" si="78"/>
        <v>0.8513435162337415</v>
      </c>
      <c r="H352" s="26">
        <f t="shared" si="79"/>
        <v>0.8310504535571788</v>
      </c>
      <c r="I352" s="70">
        <f>SUM(I346:I351)</f>
        <v>0</v>
      </c>
      <c r="J352" s="78">
        <f>SUM(J346:J351)</f>
        <v>725983708</v>
      </c>
      <c r="K352" s="32">
        <f t="shared" si="80"/>
        <v>0.16894954644282126</v>
      </c>
    </row>
    <row r="353" spans="1:11" ht="12.75">
      <c r="A353" s="43" t="s">
        <v>37</v>
      </c>
      <c r="B353" s="44" t="s">
        <v>628</v>
      </c>
      <c r="C353" s="18" t="s">
        <v>629</v>
      </c>
      <c r="D353" s="52">
        <v>318729216</v>
      </c>
      <c r="E353" s="52">
        <v>324502651</v>
      </c>
      <c r="F353" s="52">
        <v>264461854</v>
      </c>
      <c r="G353" s="27">
        <f t="shared" si="78"/>
        <v>0.8297383506882532</v>
      </c>
      <c r="H353" s="20">
        <f t="shared" si="79"/>
        <v>0.8149759429854396</v>
      </c>
      <c r="I353" s="53">
        <f aca="true" t="shared" si="85" ref="I353:I366">IF($F353&gt;$E353,$E353-$F353,0)</f>
        <v>0</v>
      </c>
      <c r="J353" s="67">
        <f>IF($F353&lt;=$E353,$E353-$F353,0)</f>
        <v>60040797</v>
      </c>
      <c r="K353" s="31">
        <f t="shared" si="80"/>
        <v>0.18502405701456043</v>
      </c>
    </row>
    <row r="354" spans="1:11" ht="12.75">
      <c r="A354" s="43" t="s">
        <v>37</v>
      </c>
      <c r="B354" s="44" t="s">
        <v>630</v>
      </c>
      <c r="C354" s="18" t="s">
        <v>631</v>
      </c>
      <c r="D354" s="52">
        <v>869813949</v>
      </c>
      <c r="E354" s="52">
        <v>848967114</v>
      </c>
      <c r="F354" s="52">
        <v>784581414</v>
      </c>
      <c r="G354" s="27">
        <f t="shared" si="78"/>
        <v>0.902010613766324</v>
      </c>
      <c r="H354" s="20">
        <f t="shared" si="79"/>
        <v>0.924159959863887</v>
      </c>
      <c r="I354" s="53">
        <f t="shared" si="85"/>
        <v>0</v>
      </c>
      <c r="J354" s="67">
        <f>IF($F354&lt;=$E354,$E354-$F354,0)</f>
        <v>64385700</v>
      </c>
      <c r="K354" s="31">
        <f t="shared" si="80"/>
        <v>0.07584004013611298</v>
      </c>
    </row>
    <row r="355" spans="1:11" ht="12.75">
      <c r="A355" s="43" t="s">
        <v>37</v>
      </c>
      <c r="B355" s="44" t="s">
        <v>632</v>
      </c>
      <c r="C355" s="18" t="s">
        <v>633</v>
      </c>
      <c r="D355" s="52">
        <v>180747948</v>
      </c>
      <c r="E355" s="52">
        <v>195853276</v>
      </c>
      <c r="F355" s="52">
        <v>164160213</v>
      </c>
      <c r="G355" s="27">
        <f t="shared" si="78"/>
        <v>0.9082272568870325</v>
      </c>
      <c r="H355" s="20">
        <f t="shared" si="79"/>
        <v>0.8381795615203291</v>
      </c>
      <c r="I355" s="53">
        <f t="shared" si="85"/>
        <v>0</v>
      </c>
      <c r="J355" s="67">
        <f>IF($F355&lt;=$E355,$E355-$F355,0)</f>
        <v>31693063</v>
      </c>
      <c r="K355" s="31">
        <f t="shared" si="80"/>
        <v>0.16182043847967087</v>
      </c>
    </row>
    <row r="356" spans="1:11" ht="12.75">
      <c r="A356" s="43" t="s">
        <v>37</v>
      </c>
      <c r="B356" s="44" t="s">
        <v>634</v>
      </c>
      <c r="C356" s="18" t="s">
        <v>635</v>
      </c>
      <c r="D356" s="52">
        <v>197556042</v>
      </c>
      <c r="E356" s="52">
        <v>198133932</v>
      </c>
      <c r="F356" s="52">
        <v>133294876</v>
      </c>
      <c r="G356" s="27">
        <f t="shared" si="78"/>
        <v>0.6747193082558315</v>
      </c>
      <c r="H356" s="20">
        <f t="shared" si="79"/>
        <v>0.6727513791024952</v>
      </c>
      <c r="I356" s="53">
        <f t="shared" si="85"/>
        <v>0</v>
      </c>
      <c r="J356" s="67">
        <f>IF($F356&lt;=$E356,$E356-$F356,0)</f>
        <v>64839056</v>
      </c>
      <c r="K356" s="31">
        <f t="shared" si="80"/>
        <v>0.32724862089750484</v>
      </c>
    </row>
    <row r="357" spans="1:11" ht="12.75">
      <c r="A357" s="43" t="s">
        <v>56</v>
      </c>
      <c r="B357" s="44" t="s">
        <v>636</v>
      </c>
      <c r="C357" s="18" t="s">
        <v>637</v>
      </c>
      <c r="D357" s="52">
        <v>123068509</v>
      </c>
      <c r="E357" s="52">
        <v>142107525</v>
      </c>
      <c r="F357" s="52">
        <v>104374196</v>
      </c>
      <c r="G357" s="27">
        <f t="shared" si="78"/>
        <v>0.8480983222117365</v>
      </c>
      <c r="H357" s="20">
        <f t="shared" si="79"/>
        <v>0.7344733925947975</v>
      </c>
      <c r="I357" s="53">
        <f t="shared" si="85"/>
        <v>0</v>
      </c>
      <c r="J357" s="67">
        <f>IF($F357&lt;=$E357,$E357-$F357,0)</f>
        <v>37733329</v>
      </c>
      <c r="K357" s="31">
        <f t="shared" si="80"/>
        <v>0.2655266074052025</v>
      </c>
    </row>
    <row r="358" spans="1:11" ht="16.5">
      <c r="A358" s="45"/>
      <c r="B358" s="46" t="s">
        <v>638</v>
      </c>
      <c r="C358" s="47"/>
      <c r="D358" s="58">
        <f>SUM(D353:D357)</f>
        <v>1689915664</v>
      </c>
      <c r="E358" s="58">
        <f>SUM(E353:E357)</f>
        <v>1709564498</v>
      </c>
      <c r="F358" s="58">
        <f>SUM(F353:F357)</f>
        <v>1450872553</v>
      </c>
      <c r="G358" s="28">
        <f t="shared" si="78"/>
        <v>0.8585473132817828</v>
      </c>
      <c r="H358" s="26">
        <f t="shared" si="79"/>
        <v>0.8486796226157944</v>
      </c>
      <c r="I358" s="70">
        <f>SUM(I353:I357)</f>
        <v>0</v>
      </c>
      <c r="J358" s="78">
        <f>SUM(J353:J357)</f>
        <v>258691945</v>
      </c>
      <c r="K358" s="32">
        <f t="shared" si="80"/>
        <v>0.1513203773842056</v>
      </c>
    </row>
    <row r="359" spans="1:11" ht="12.75">
      <c r="A359" s="43" t="s">
        <v>37</v>
      </c>
      <c r="B359" s="44" t="s">
        <v>639</v>
      </c>
      <c r="C359" s="18" t="s">
        <v>640</v>
      </c>
      <c r="D359" s="52">
        <v>87726642</v>
      </c>
      <c r="E359" s="52">
        <v>87726642</v>
      </c>
      <c r="F359" s="52">
        <v>69550769</v>
      </c>
      <c r="G359" s="27">
        <f t="shared" si="78"/>
        <v>0.792812393297808</v>
      </c>
      <c r="H359" s="20">
        <f t="shared" si="79"/>
        <v>0.792812393297808</v>
      </c>
      <c r="I359" s="53">
        <f t="shared" si="85"/>
        <v>0</v>
      </c>
      <c r="J359" s="67">
        <f aca="true" t="shared" si="86" ref="J359:J366">IF($F359&lt;=$E359,$E359-$F359,0)</f>
        <v>18175873</v>
      </c>
      <c r="K359" s="31">
        <f t="shared" si="80"/>
        <v>0.20718760670219202</v>
      </c>
    </row>
    <row r="360" spans="1:11" ht="12.75">
      <c r="A360" s="43" t="s">
        <v>37</v>
      </c>
      <c r="B360" s="44" t="s">
        <v>641</v>
      </c>
      <c r="C360" s="18" t="s">
        <v>642</v>
      </c>
      <c r="D360" s="52">
        <v>315302575</v>
      </c>
      <c r="E360" s="52">
        <v>316241123</v>
      </c>
      <c r="F360" s="52">
        <v>250671103</v>
      </c>
      <c r="G360" s="27">
        <f t="shared" si="78"/>
        <v>0.7950176207726816</v>
      </c>
      <c r="H360" s="20">
        <f t="shared" si="79"/>
        <v>0.7926581483838204</v>
      </c>
      <c r="I360" s="53">
        <f t="shared" si="85"/>
        <v>0</v>
      </c>
      <c r="J360" s="67">
        <f t="shared" si="86"/>
        <v>65570020</v>
      </c>
      <c r="K360" s="31">
        <f t="shared" si="80"/>
        <v>0.2073418516161796</v>
      </c>
    </row>
    <row r="361" spans="1:11" ht="12.75">
      <c r="A361" s="43" t="s">
        <v>37</v>
      </c>
      <c r="B361" s="44" t="s">
        <v>643</v>
      </c>
      <c r="C361" s="18" t="s">
        <v>644</v>
      </c>
      <c r="D361" s="52">
        <v>785548465</v>
      </c>
      <c r="E361" s="52">
        <v>875118427</v>
      </c>
      <c r="F361" s="52">
        <v>772316420</v>
      </c>
      <c r="G361" s="27">
        <f t="shared" si="78"/>
        <v>0.9831556605485825</v>
      </c>
      <c r="H361" s="20">
        <f t="shared" si="79"/>
        <v>0.8825278912793365</v>
      </c>
      <c r="I361" s="53">
        <f t="shared" si="85"/>
        <v>0</v>
      </c>
      <c r="J361" s="67">
        <f t="shared" si="86"/>
        <v>102802007</v>
      </c>
      <c r="K361" s="31">
        <f t="shared" si="80"/>
        <v>0.11747210872066347</v>
      </c>
    </row>
    <row r="362" spans="1:11" ht="12.75">
      <c r="A362" s="43" t="s">
        <v>37</v>
      </c>
      <c r="B362" s="44" t="s">
        <v>645</v>
      </c>
      <c r="C362" s="18" t="s">
        <v>646</v>
      </c>
      <c r="D362" s="52">
        <v>1183705813</v>
      </c>
      <c r="E362" s="52">
        <v>1212399506</v>
      </c>
      <c r="F362" s="52">
        <v>877973819</v>
      </c>
      <c r="G362" s="27">
        <f t="shared" si="78"/>
        <v>0.7417162350287453</v>
      </c>
      <c r="H362" s="20">
        <f t="shared" si="79"/>
        <v>0.724162138515421</v>
      </c>
      <c r="I362" s="53">
        <f t="shared" si="85"/>
        <v>0</v>
      </c>
      <c r="J362" s="67">
        <f t="shared" si="86"/>
        <v>334425687</v>
      </c>
      <c r="K362" s="31">
        <f t="shared" si="80"/>
        <v>0.275837861484579</v>
      </c>
    </row>
    <row r="363" spans="1:11" ht="12.75">
      <c r="A363" s="43" t="s">
        <v>37</v>
      </c>
      <c r="B363" s="44" t="s">
        <v>647</v>
      </c>
      <c r="C363" s="18" t="s">
        <v>648</v>
      </c>
      <c r="D363" s="52">
        <v>413584908</v>
      </c>
      <c r="E363" s="52">
        <v>427052846</v>
      </c>
      <c r="F363" s="52">
        <v>333350654</v>
      </c>
      <c r="G363" s="27">
        <f t="shared" si="78"/>
        <v>0.8060029453492534</v>
      </c>
      <c r="H363" s="20">
        <f t="shared" si="79"/>
        <v>0.7805840825610608</v>
      </c>
      <c r="I363" s="53">
        <f t="shared" si="85"/>
        <v>0</v>
      </c>
      <c r="J363" s="67">
        <f t="shared" si="86"/>
        <v>93702192</v>
      </c>
      <c r="K363" s="31">
        <f t="shared" si="80"/>
        <v>0.21941591743893915</v>
      </c>
    </row>
    <row r="364" spans="1:11" ht="12.75">
      <c r="A364" s="43" t="s">
        <v>37</v>
      </c>
      <c r="B364" s="44" t="s">
        <v>649</v>
      </c>
      <c r="C364" s="18" t="s">
        <v>650</v>
      </c>
      <c r="D364" s="52">
        <v>392845871</v>
      </c>
      <c r="E364" s="52">
        <v>388116489</v>
      </c>
      <c r="F364" s="52">
        <v>357165771</v>
      </c>
      <c r="G364" s="27">
        <f t="shared" si="78"/>
        <v>0.909175321331047</v>
      </c>
      <c r="H364" s="20">
        <f t="shared" si="79"/>
        <v>0.9202540503245663</v>
      </c>
      <c r="I364" s="53">
        <f t="shared" si="85"/>
        <v>0</v>
      </c>
      <c r="J364" s="67">
        <f t="shared" si="86"/>
        <v>30950718</v>
      </c>
      <c r="K364" s="31">
        <f t="shared" si="80"/>
        <v>0.07974594967543365</v>
      </c>
    </row>
    <row r="365" spans="1:11" ht="12.75">
      <c r="A365" s="43" t="s">
        <v>37</v>
      </c>
      <c r="B365" s="44" t="s">
        <v>651</v>
      </c>
      <c r="C365" s="18" t="s">
        <v>652</v>
      </c>
      <c r="D365" s="52">
        <v>540915990</v>
      </c>
      <c r="E365" s="52">
        <v>534864770</v>
      </c>
      <c r="F365" s="52">
        <v>517253228</v>
      </c>
      <c r="G365" s="27">
        <f t="shared" si="78"/>
        <v>0.9562542752711007</v>
      </c>
      <c r="H365" s="20">
        <f t="shared" si="79"/>
        <v>0.9670729070452705</v>
      </c>
      <c r="I365" s="53">
        <f t="shared" si="85"/>
        <v>0</v>
      </c>
      <c r="J365" s="67">
        <f t="shared" si="86"/>
        <v>17611542</v>
      </c>
      <c r="K365" s="31">
        <f t="shared" si="80"/>
        <v>0.032927092954729474</v>
      </c>
    </row>
    <row r="366" spans="1:11" ht="12.75">
      <c r="A366" s="43" t="s">
        <v>56</v>
      </c>
      <c r="B366" s="44" t="s">
        <v>653</v>
      </c>
      <c r="C366" s="18" t="s">
        <v>654</v>
      </c>
      <c r="D366" s="52">
        <v>251574286</v>
      </c>
      <c r="E366" s="52">
        <v>257769822</v>
      </c>
      <c r="F366" s="52">
        <v>205282072</v>
      </c>
      <c r="G366" s="27">
        <f t="shared" si="78"/>
        <v>0.8159898822091857</v>
      </c>
      <c r="H366" s="20">
        <f t="shared" si="79"/>
        <v>0.7963774440593748</v>
      </c>
      <c r="I366" s="53">
        <f t="shared" si="85"/>
        <v>0</v>
      </c>
      <c r="J366" s="67">
        <f t="shared" si="86"/>
        <v>52487750</v>
      </c>
      <c r="K366" s="31">
        <f t="shared" si="80"/>
        <v>0.2036225559406252</v>
      </c>
    </row>
    <row r="367" spans="1:11" ht="16.5">
      <c r="A367" s="45"/>
      <c r="B367" s="46" t="s">
        <v>655</v>
      </c>
      <c r="C367" s="47"/>
      <c r="D367" s="58">
        <f>SUM(D359:D366)</f>
        <v>3971204550</v>
      </c>
      <c r="E367" s="58">
        <f>SUM(E359:E366)</f>
        <v>4099289625</v>
      </c>
      <c r="F367" s="58">
        <f>SUM(F359:F366)</f>
        <v>3383563836</v>
      </c>
      <c r="G367" s="28">
        <f t="shared" si="78"/>
        <v>0.852024566702312</v>
      </c>
      <c r="H367" s="26">
        <f t="shared" si="79"/>
        <v>0.8254024832412274</v>
      </c>
      <c r="I367" s="70">
        <f>SUM(I359:I366)</f>
        <v>0</v>
      </c>
      <c r="J367" s="78">
        <f>SUM(J359:J366)</f>
        <v>715725789</v>
      </c>
      <c r="K367" s="32">
        <f t="shared" si="80"/>
        <v>0.17459751675877255</v>
      </c>
    </row>
    <row r="368" spans="1:11" ht="12.75">
      <c r="A368" s="43" t="s">
        <v>37</v>
      </c>
      <c r="B368" s="44" t="s">
        <v>656</v>
      </c>
      <c r="C368" s="18" t="s">
        <v>657</v>
      </c>
      <c r="D368" s="52">
        <v>46393611</v>
      </c>
      <c r="E368" s="52">
        <v>46393611</v>
      </c>
      <c r="F368" s="52">
        <v>32102790</v>
      </c>
      <c r="G368" s="27">
        <f t="shared" si="78"/>
        <v>0.6919657536465528</v>
      </c>
      <c r="H368" s="20">
        <f t="shared" si="79"/>
        <v>0.6919657536465528</v>
      </c>
      <c r="I368" s="53">
        <f>IF($F368&gt;$E368,$E368-$F368,0)</f>
        <v>0</v>
      </c>
      <c r="J368" s="67">
        <f>IF($F368&lt;=$E368,$E368-$F368,0)</f>
        <v>14290821</v>
      </c>
      <c r="K368" s="31">
        <f t="shared" si="80"/>
        <v>0.3080342463534472</v>
      </c>
    </row>
    <row r="369" spans="1:11" ht="12.75">
      <c r="A369" s="43" t="s">
        <v>37</v>
      </c>
      <c r="B369" s="44" t="s">
        <v>658</v>
      </c>
      <c r="C369" s="18" t="s">
        <v>659</v>
      </c>
      <c r="D369" s="52">
        <v>39326432</v>
      </c>
      <c r="E369" s="52">
        <v>45054009</v>
      </c>
      <c r="F369" s="52">
        <v>41950734</v>
      </c>
      <c r="G369" s="27">
        <f t="shared" si="78"/>
        <v>1.0667312508798155</v>
      </c>
      <c r="H369" s="20">
        <f t="shared" si="79"/>
        <v>0.9311210019068448</v>
      </c>
      <c r="I369" s="53">
        <f>IF($F369&gt;$E369,$E369-$F369,0)</f>
        <v>0</v>
      </c>
      <c r="J369" s="67">
        <f>IF($F369&lt;=$E369,$E369-$F369,0)</f>
        <v>3103275</v>
      </c>
      <c r="K369" s="31">
        <f t="shared" si="80"/>
        <v>0.06887899809315526</v>
      </c>
    </row>
    <row r="370" spans="1:11" ht="12.75">
      <c r="A370" s="43" t="s">
        <v>37</v>
      </c>
      <c r="B370" s="44" t="s">
        <v>660</v>
      </c>
      <c r="C370" s="18" t="s">
        <v>661</v>
      </c>
      <c r="D370" s="52">
        <v>217115228</v>
      </c>
      <c r="E370" s="52">
        <v>211710142</v>
      </c>
      <c r="F370" s="52">
        <v>159854261</v>
      </c>
      <c r="G370" s="27">
        <f t="shared" si="78"/>
        <v>0.7362646207386245</v>
      </c>
      <c r="H370" s="20">
        <f t="shared" si="79"/>
        <v>0.7550618949563597</v>
      </c>
      <c r="I370" s="53">
        <f>IF($F370&gt;$E370,$E370-$F370,0)</f>
        <v>0</v>
      </c>
      <c r="J370" s="67">
        <f>IF($F370&lt;=$E370,$E370-$F370,0)</f>
        <v>51855881</v>
      </c>
      <c r="K370" s="31">
        <f t="shared" si="80"/>
        <v>0.24493810504364028</v>
      </c>
    </row>
    <row r="371" spans="1:11" ht="12.75">
      <c r="A371" s="43" t="s">
        <v>56</v>
      </c>
      <c r="B371" s="44" t="s">
        <v>662</v>
      </c>
      <c r="C371" s="18" t="s">
        <v>663</v>
      </c>
      <c r="D371" s="52">
        <v>64834482</v>
      </c>
      <c r="E371" s="52">
        <v>82533800</v>
      </c>
      <c r="F371" s="52">
        <v>61800073</v>
      </c>
      <c r="G371" s="27">
        <f t="shared" si="78"/>
        <v>0.9531976055581041</v>
      </c>
      <c r="H371" s="20">
        <f t="shared" si="79"/>
        <v>0.7487850189861608</v>
      </c>
      <c r="I371" s="53">
        <f>IF($F371&gt;$E371,$E371-$F371,0)</f>
        <v>0</v>
      </c>
      <c r="J371" s="67">
        <f>IF($F371&lt;=$E371,$E371-$F371,0)</f>
        <v>20733727</v>
      </c>
      <c r="K371" s="31">
        <f t="shared" si="80"/>
        <v>0.25121498101383916</v>
      </c>
    </row>
    <row r="372" spans="1:11" ht="16.5">
      <c r="A372" s="45"/>
      <c r="B372" s="46" t="s">
        <v>664</v>
      </c>
      <c r="C372" s="47"/>
      <c r="D372" s="58">
        <f>SUM(D368:D371)</f>
        <v>367669753</v>
      </c>
      <c r="E372" s="58">
        <f>SUM(E368:E371)</f>
        <v>385691562</v>
      </c>
      <c r="F372" s="58">
        <f>SUM(F368:F371)</f>
        <v>295707858</v>
      </c>
      <c r="G372" s="28">
        <f t="shared" si="78"/>
        <v>0.8042757272992211</v>
      </c>
      <c r="H372" s="26">
        <f t="shared" si="79"/>
        <v>0.7666951707903841</v>
      </c>
      <c r="I372" s="70">
        <f>SUM(I368:I371)</f>
        <v>0</v>
      </c>
      <c r="J372" s="78">
        <f>SUM(J368:J371)</f>
        <v>89983704</v>
      </c>
      <c r="K372" s="32">
        <f t="shared" si="80"/>
        <v>0.23330482920961595</v>
      </c>
    </row>
    <row r="373" spans="1:11" ht="16.5">
      <c r="A373" s="49"/>
      <c r="B373" s="50" t="s">
        <v>665</v>
      </c>
      <c r="C373" s="51"/>
      <c r="D373" s="60">
        <f>SUM(D337,D339:D344,D346:D351,D353:D357,D359:D366,D368:D371)</f>
        <v>42779478758</v>
      </c>
      <c r="E373" s="60">
        <f>SUM(E337,E339:E344,E346:E351,E353:E357,E359:E366,E368:E371)</f>
        <v>43514025709</v>
      </c>
      <c r="F373" s="60">
        <f>SUM(F337,F339:F344,F346:F351,F353:F357,F359:F366,F368:F371)</f>
        <v>39036247772</v>
      </c>
      <c r="G373" s="33">
        <f t="shared" si="78"/>
        <v>0.9124993783310182</v>
      </c>
      <c r="H373" s="34">
        <f t="shared" si="79"/>
        <v>0.8970957555859085</v>
      </c>
      <c r="I373" s="82">
        <f>I372+I367+I358+I352+I345+I338</f>
        <v>-2576289</v>
      </c>
      <c r="J373" s="78">
        <f>J372+J367+J358+J352+J345+J338</f>
        <v>4480354226</v>
      </c>
      <c r="K373" s="35">
        <f t="shared" si="80"/>
        <v>0.10290424441409156</v>
      </c>
    </row>
    <row r="374" spans="1:11" ht="16.5">
      <c r="A374" s="83"/>
      <c r="B374" s="84"/>
      <c r="C374" s="85"/>
      <c r="D374" s="86"/>
      <c r="E374" s="86"/>
      <c r="F374" s="86"/>
      <c r="G374" s="87"/>
      <c r="H374" s="76" t="s">
        <v>667</v>
      </c>
      <c r="I374" s="103">
        <f>+E373-F373</f>
        <v>4477777937</v>
      </c>
      <c r="J374" s="104"/>
      <c r="K374" s="35"/>
    </row>
    <row r="375" spans="1:11" ht="16.5">
      <c r="A375" s="45"/>
      <c r="B375" s="48" t="s">
        <v>666</v>
      </c>
      <c r="C375" s="47"/>
      <c r="D375" s="54">
        <f>SUM(SUM(D8,D10:D19,D21:D29,D31:D39,D41:D45,D47:D54,D56:D58,D64:D67,D69:D72,D74:D79,D81:D86,D88:D92,D98:D100,D102:D105,D107:D109,D111:D115,D121,D123:D129,D131:D138,D140:D145,D147:D151,D153:D156,D158:D163,D165:D170,D172:D178,D180:D184,D186:D191,D197:D202,D204:D208,D210:D215),SUM(D217:D223,D225:D230,D236:D243,D245:D251,D253:D258,D264:D269,D271:D276,D278:D284,D286:D290,D296:D299,D301:D307,D309:D317,D319:D325,D327:D331,D337,D339:D344,D346:D351,D353:D357,D359:D366,D368:D371))</f>
        <v>235243243929</v>
      </c>
      <c r="E375" s="54">
        <f>SUM(SUM(E8,E10:E19,E21:E29,E31:E39,E41:E45,E47:E54,E56:E58,E64:E67,E69:E72,E74:E79,E81:E86,E88:E92,E98:E100,E102:E105,E107:E109,E111:E115,E121,E123:E129,E131:E138,E140:E145,E147:E151,E153:E156,E158:E163,E165:E170,E172:E178,E180:E184,E186:E191,E197:E202,E204:E208,E210:E215),SUM(E217:E223,E225:E230,E236:E243,E245:E251,E253:E258,E264:E269,E271:E276,E278:E284,E286:E290,E296:E299,E301:E307,E309:E317,E319:E325,E327:E331,E337,E339:E344,E346:E351,E353:E357,E359:E366,E368:E371))</f>
        <v>237981842361</v>
      </c>
      <c r="F375" s="54">
        <f>SUM(SUM(F8,F10:F19,F21:F29,F31:F39,F41:F45,F47:F54,F56:F58,F64:F67,F69:F72,F74:F79,F81:F86,F88:F92,F98:F100,F102:F105,F107:F109,F111:F115,F121,F123:F129,F131:F138,F140:F145,F147:F151,F153:F156,F158:F163,F165:F170,F172:F178,F180:F184,F186:F191,F197:F202,F204:F208,F210:F215),SUM(F217:F223,F225:F230,F236:F243,F245:F251,F253:F258,F264:F269,F271:F276,F278:F284,F286:F290,F296:F299,F301:F307,F309:F317,F319:F325,F327:F331,F337,F339:F344,F346:F351,F353:F357,F359:F366,F368:F371))</f>
        <v>213407086824</v>
      </c>
      <c r="G375" s="28">
        <f t="shared" si="78"/>
        <v>0.907176262577001</v>
      </c>
      <c r="H375" s="26">
        <f t="shared" si="79"/>
        <v>0.8967368464198961</v>
      </c>
      <c r="I375" s="78">
        <f>I373+I333+I292+I260+I232+I193+I117+I94+I60</f>
        <v>-3874337341</v>
      </c>
      <c r="J375" s="78">
        <f>J373+J333+J292+J260+J232+J193+J117+J94+J60</f>
        <v>28449092878</v>
      </c>
      <c r="K375" s="32">
        <f t="shared" si="80"/>
        <v>0.10326315358010382</v>
      </c>
    </row>
    <row r="376" spans="5:10" ht="16.5">
      <c r="E376" s="57"/>
      <c r="F376" s="57"/>
      <c r="H376" s="88" t="s">
        <v>667</v>
      </c>
      <c r="I376" s="103">
        <f>+E375-F375</f>
        <v>24574755537</v>
      </c>
      <c r="J376" s="104"/>
    </row>
  </sheetData>
  <sheetProtection password="F954" sheet="1" objects="1" scenarios="1"/>
  <mergeCells count="22">
    <mergeCell ref="I118:J118"/>
    <mergeCell ref="I95:J95"/>
    <mergeCell ref="I61:J61"/>
    <mergeCell ref="I261:J261"/>
    <mergeCell ref="I4:I5"/>
    <mergeCell ref="J4:J5"/>
    <mergeCell ref="I334:J334"/>
    <mergeCell ref="I376:J376"/>
    <mergeCell ref="I293:J293"/>
    <mergeCell ref="I374:J374"/>
    <mergeCell ref="I233:J233"/>
    <mergeCell ref="I194:J194"/>
    <mergeCell ref="B2:K2"/>
    <mergeCell ref="B4:B5"/>
    <mergeCell ref="C4:C5"/>
    <mergeCell ref="D4:D5"/>
    <mergeCell ref="E4:E5"/>
    <mergeCell ref="F4:F5"/>
    <mergeCell ref="K4:K5"/>
    <mergeCell ref="G4:G5"/>
    <mergeCell ref="H4:H5"/>
    <mergeCell ref="B3:K3"/>
  </mergeCells>
  <printOptions horizontalCentered="1"/>
  <pageMargins left="0.03937007874015748" right="0.03937007874015748" top="0.5905511811023623" bottom="0.5905511811023623" header="0.31496062992125984" footer="0.31496062992125984"/>
  <pageSetup horizontalDpi="300" verticalDpi="300" orientation="portrait" paperSize="9" scale="65" r:id="rId1"/>
  <rowBreaks count="8" manualBreakCount="8">
    <brk id="61" max="10" man="1"/>
    <brk id="95" max="10" man="1"/>
    <brk id="118" max="10" man="1"/>
    <brk id="194" max="10" man="1"/>
    <brk id="233" max="10" man="1"/>
    <brk id="261" max="10" man="1"/>
    <brk id="293" max="10" man="1"/>
    <brk id="33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7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28125" style="3" customWidth="1"/>
    <col min="2" max="2" width="23.28125" style="3" customWidth="1"/>
    <col min="3" max="3" width="7.421875" style="3" customWidth="1"/>
    <col min="4" max="4" width="12.7109375" style="3" customWidth="1"/>
    <col min="5" max="11" width="12.140625" style="3" customWidth="1"/>
    <col min="12" max="16384" width="9.140625" style="3" customWidth="1"/>
  </cols>
  <sheetData>
    <row r="1" spans="1:1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4"/>
      <c r="B2" s="105" t="s">
        <v>30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6.5">
      <c r="A3" s="1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30" customHeight="1">
      <c r="A4" s="37"/>
      <c r="B4" s="120" t="s">
        <v>1</v>
      </c>
      <c r="C4" s="108" t="s">
        <v>2</v>
      </c>
      <c r="D4" s="101" t="s">
        <v>3</v>
      </c>
      <c r="E4" s="101" t="s">
        <v>4</v>
      </c>
      <c r="F4" s="101" t="s">
        <v>5</v>
      </c>
      <c r="G4" s="110" t="s">
        <v>6</v>
      </c>
      <c r="H4" s="101" t="s">
        <v>7</v>
      </c>
      <c r="I4" s="110" t="s">
        <v>8</v>
      </c>
      <c r="J4" s="99" t="s">
        <v>9</v>
      </c>
      <c r="K4" s="118" t="s">
        <v>10</v>
      </c>
    </row>
    <row r="5" spans="1:11" ht="30" customHeight="1">
      <c r="A5" s="38"/>
      <c r="B5" s="121"/>
      <c r="C5" s="109"/>
      <c r="D5" s="102"/>
      <c r="E5" s="102"/>
      <c r="F5" s="102"/>
      <c r="G5" s="111"/>
      <c r="H5" s="102"/>
      <c r="I5" s="111"/>
      <c r="J5" s="100"/>
      <c r="K5" s="119"/>
    </row>
    <row r="6" spans="1:11" ht="16.5">
      <c r="A6" s="37"/>
      <c r="B6" s="29"/>
      <c r="C6" s="5"/>
      <c r="D6" s="5"/>
      <c r="E6" s="5"/>
      <c r="F6" s="5"/>
      <c r="G6" s="6"/>
      <c r="H6" s="5"/>
      <c r="I6" s="6"/>
      <c r="J6" s="39"/>
      <c r="K6" s="29"/>
    </row>
    <row r="7" spans="1:11" ht="16.5">
      <c r="A7" s="38"/>
      <c r="B7" s="40" t="s">
        <v>32</v>
      </c>
      <c r="C7" s="41"/>
      <c r="D7" s="12"/>
      <c r="E7" s="12"/>
      <c r="F7" s="12"/>
      <c r="G7" s="13"/>
      <c r="H7" s="12"/>
      <c r="I7" s="13"/>
      <c r="J7" s="42"/>
      <c r="K7" s="30"/>
    </row>
    <row r="8" spans="1:11" ht="12.75">
      <c r="A8" s="43" t="s">
        <v>33</v>
      </c>
      <c r="B8" s="44" t="s">
        <v>34</v>
      </c>
      <c r="C8" s="18" t="s">
        <v>35</v>
      </c>
      <c r="D8" s="52">
        <v>2183122880</v>
      </c>
      <c r="E8" s="52">
        <v>1626634050</v>
      </c>
      <c r="F8" s="52">
        <v>1394721383</v>
      </c>
      <c r="G8" s="27">
        <f>IF($D8=0,0,$F8/$D8)</f>
        <v>0.6388652676298276</v>
      </c>
      <c r="H8" s="20">
        <f>IF($E8=0,0,$F8/$E8)</f>
        <v>0.8574278787536754</v>
      </c>
      <c r="I8" s="53">
        <f>IF($F8&gt;$E8,$E8-$F8,0)</f>
        <v>0</v>
      </c>
      <c r="J8" s="67">
        <f>IF($F8&lt;=$E8,$E8-$F8,0)</f>
        <v>231912667</v>
      </c>
      <c r="K8" s="31">
        <f>IF($E8=0,0,($E8-$F8)/$E8)</f>
        <v>0.14257212124632457</v>
      </c>
    </row>
    <row r="9" spans="1:11" ht="16.5">
      <c r="A9" s="45"/>
      <c r="B9" s="46" t="s">
        <v>36</v>
      </c>
      <c r="C9" s="47"/>
      <c r="D9" s="58">
        <f>D8</f>
        <v>2183122880</v>
      </c>
      <c r="E9" s="58">
        <f>E8</f>
        <v>1626634050</v>
      </c>
      <c r="F9" s="58">
        <f>F8</f>
        <v>1394721383</v>
      </c>
      <c r="G9" s="28">
        <f>IF($D9=0,0,$F9/$D9)</f>
        <v>0.6388652676298276</v>
      </c>
      <c r="H9" s="26">
        <f>IF($E9=0,0,$F9/$E9)</f>
        <v>0.8574278787536754</v>
      </c>
      <c r="I9" s="70">
        <f>SUM(I8)</f>
        <v>0</v>
      </c>
      <c r="J9" s="78">
        <f>SUM(J8)</f>
        <v>231912667</v>
      </c>
      <c r="K9" s="32">
        <f>IF($E9=0,0,($E9-$F9)/$E9)</f>
        <v>0.14257212124632457</v>
      </c>
    </row>
    <row r="10" spans="1:11" ht="12.75">
      <c r="A10" s="43" t="s">
        <v>37</v>
      </c>
      <c r="B10" s="44" t="s">
        <v>38</v>
      </c>
      <c r="C10" s="18" t="s">
        <v>39</v>
      </c>
      <c r="D10" s="52">
        <v>47966544</v>
      </c>
      <c r="E10" s="52">
        <v>47966544</v>
      </c>
      <c r="F10" s="52">
        <v>7443304</v>
      </c>
      <c r="G10" s="27">
        <f aca="true" t="shared" si="0" ref="G10:G41">IF($D10=0,0,$F10/$D10)</f>
        <v>0.15517699169654584</v>
      </c>
      <c r="H10" s="20">
        <f aca="true" t="shared" si="1" ref="H10:H41">IF($E10=0,0,$F10/$E10)</f>
        <v>0.15517699169654584</v>
      </c>
      <c r="I10" s="53">
        <f aca="true" t="shared" si="2" ref="I10:I19">IF($F10&gt;$E10,$E10-$F10,0)</f>
        <v>0</v>
      </c>
      <c r="J10" s="67">
        <f aca="true" t="shared" si="3" ref="J10:J19">IF($F10&lt;=$E10,$E10-$F10,0)</f>
        <v>40523240</v>
      </c>
      <c r="K10" s="31">
        <f aca="true" t="shared" si="4" ref="K10:K41">IF($E10=0,0,($E10-$F10)/$E10)</f>
        <v>0.8448230083034541</v>
      </c>
    </row>
    <row r="11" spans="1:11" ht="12.75">
      <c r="A11" s="43" t="s">
        <v>37</v>
      </c>
      <c r="B11" s="44" t="s">
        <v>40</v>
      </c>
      <c r="C11" s="18" t="s">
        <v>41</v>
      </c>
      <c r="D11" s="52">
        <v>17834702</v>
      </c>
      <c r="E11" s="52">
        <v>17834702</v>
      </c>
      <c r="F11" s="52">
        <v>17517330</v>
      </c>
      <c r="G11" s="27">
        <f t="shared" si="0"/>
        <v>0.9822048049919757</v>
      </c>
      <c r="H11" s="20">
        <f t="shared" si="1"/>
        <v>0.9822048049919757</v>
      </c>
      <c r="I11" s="53">
        <f t="shared" si="2"/>
        <v>0</v>
      </c>
      <c r="J11" s="67">
        <f t="shared" si="3"/>
        <v>317372</v>
      </c>
      <c r="K11" s="31">
        <f t="shared" si="4"/>
        <v>0.017795195008024244</v>
      </c>
    </row>
    <row r="12" spans="1:11" ht="12.75">
      <c r="A12" s="43" t="s">
        <v>37</v>
      </c>
      <c r="B12" s="44" t="s">
        <v>42</v>
      </c>
      <c r="C12" s="18" t="s">
        <v>43</v>
      </c>
      <c r="D12" s="52">
        <v>14647000</v>
      </c>
      <c r="E12" s="52">
        <v>14647000</v>
      </c>
      <c r="F12" s="52">
        <v>18086904</v>
      </c>
      <c r="G12" s="27">
        <f t="shared" si="0"/>
        <v>1.2348538267221956</v>
      </c>
      <c r="H12" s="20">
        <f t="shared" si="1"/>
        <v>1.2348538267221956</v>
      </c>
      <c r="I12" s="53">
        <f t="shared" si="2"/>
        <v>-3439904</v>
      </c>
      <c r="J12" s="67">
        <f t="shared" si="3"/>
        <v>0</v>
      </c>
      <c r="K12" s="31">
        <f t="shared" si="4"/>
        <v>-0.23485382672219568</v>
      </c>
    </row>
    <row r="13" spans="1:11" ht="12.75">
      <c r="A13" s="43" t="s">
        <v>37</v>
      </c>
      <c r="B13" s="44" t="s">
        <v>44</v>
      </c>
      <c r="C13" s="18" t="s">
        <v>45</v>
      </c>
      <c r="D13" s="52">
        <v>60911920</v>
      </c>
      <c r="E13" s="52">
        <v>60911920</v>
      </c>
      <c r="F13" s="52">
        <v>30382062</v>
      </c>
      <c r="G13" s="27">
        <f t="shared" si="0"/>
        <v>0.49878680560389493</v>
      </c>
      <c r="H13" s="20">
        <f t="shared" si="1"/>
        <v>0.49878680560389493</v>
      </c>
      <c r="I13" s="53">
        <f t="shared" si="2"/>
        <v>0</v>
      </c>
      <c r="J13" s="67">
        <f t="shared" si="3"/>
        <v>30529858</v>
      </c>
      <c r="K13" s="31">
        <f t="shared" si="4"/>
        <v>0.501213194396105</v>
      </c>
    </row>
    <row r="14" spans="1:11" ht="12.75">
      <c r="A14" s="43" t="s">
        <v>37</v>
      </c>
      <c r="B14" s="44" t="s">
        <v>46</v>
      </c>
      <c r="C14" s="18" t="s">
        <v>47</v>
      </c>
      <c r="D14" s="52">
        <v>12174430</v>
      </c>
      <c r="E14" s="52">
        <v>12174430</v>
      </c>
      <c r="F14" s="52">
        <v>33865193</v>
      </c>
      <c r="G14" s="27">
        <f t="shared" si="0"/>
        <v>2.7816655892719413</v>
      </c>
      <c r="H14" s="20">
        <f t="shared" si="1"/>
        <v>2.7816655892719413</v>
      </c>
      <c r="I14" s="53">
        <f t="shared" si="2"/>
        <v>-21690763</v>
      </c>
      <c r="J14" s="67">
        <f t="shared" si="3"/>
        <v>0</v>
      </c>
      <c r="K14" s="31">
        <f t="shared" si="4"/>
        <v>-1.7816655892719413</v>
      </c>
    </row>
    <row r="15" spans="1:11" ht="12.75">
      <c r="A15" s="43" t="s">
        <v>37</v>
      </c>
      <c r="B15" s="44" t="s">
        <v>48</v>
      </c>
      <c r="C15" s="18" t="s">
        <v>49</v>
      </c>
      <c r="D15" s="52">
        <v>14457700</v>
      </c>
      <c r="E15" s="52">
        <v>14457700</v>
      </c>
      <c r="F15" s="52">
        <v>11867796</v>
      </c>
      <c r="G15" s="27">
        <f t="shared" si="0"/>
        <v>0.8208633461753945</v>
      </c>
      <c r="H15" s="20">
        <f t="shared" si="1"/>
        <v>0.8208633461753945</v>
      </c>
      <c r="I15" s="53">
        <f t="shared" si="2"/>
        <v>0</v>
      </c>
      <c r="J15" s="67">
        <f t="shared" si="3"/>
        <v>2589904</v>
      </c>
      <c r="K15" s="31">
        <f t="shared" si="4"/>
        <v>0.17913665382460559</v>
      </c>
    </row>
    <row r="16" spans="1:11" ht="12.75">
      <c r="A16" s="43" t="s">
        <v>37</v>
      </c>
      <c r="B16" s="44" t="s">
        <v>50</v>
      </c>
      <c r="C16" s="18" t="s">
        <v>51</v>
      </c>
      <c r="D16" s="52">
        <v>8929051</v>
      </c>
      <c r="E16" s="52">
        <v>8929051</v>
      </c>
      <c r="F16" s="52">
        <v>9444279</v>
      </c>
      <c r="G16" s="27">
        <f t="shared" si="0"/>
        <v>1.0577024366867207</v>
      </c>
      <c r="H16" s="20">
        <f t="shared" si="1"/>
        <v>1.0577024366867207</v>
      </c>
      <c r="I16" s="53">
        <f t="shared" si="2"/>
        <v>-515228</v>
      </c>
      <c r="J16" s="67">
        <f t="shared" si="3"/>
        <v>0</v>
      </c>
      <c r="K16" s="31">
        <f t="shared" si="4"/>
        <v>-0.05770243668672068</v>
      </c>
    </row>
    <row r="17" spans="1:11" ht="12.75">
      <c r="A17" s="43" t="s">
        <v>37</v>
      </c>
      <c r="B17" s="44" t="s">
        <v>52</v>
      </c>
      <c r="C17" s="18" t="s">
        <v>53</v>
      </c>
      <c r="D17" s="52">
        <v>39867800</v>
      </c>
      <c r="E17" s="52">
        <v>39867800</v>
      </c>
      <c r="F17" s="52">
        <v>25084923</v>
      </c>
      <c r="G17" s="27">
        <f t="shared" si="0"/>
        <v>0.6292025895584908</v>
      </c>
      <c r="H17" s="20">
        <f t="shared" si="1"/>
        <v>0.6292025895584908</v>
      </c>
      <c r="I17" s="53">
        <f t="shared" si="2"/>
        <v>0</v>
      </c>
      <c r="J17" s="67">
        <f t="shared" si="3"/>
        <v>14782877</v>
      </c>
      <c r="K17" s="31">
        <f t="shared" si="4"/>
        <v>0.3707974104415092</v>
      </c>
    </row>
    <row r="18" spans="1:11" ht="12.75">
      <c r="A18" s="43" t="s">
        <v>37</v>
      </c>
      <c r="B18" s="44" t="s">
        <v>54</v>
      </c>
      <c r="C18" s="18" t="s">
        <v>55</v>
      </c>
      <c r="D18" s="52">
        <v>0</v>
      </c>
      <c r="E18" s="52">
        <v>0</v>
      </c>
      <c r="F18" s="52">
        <v>0</v>
      </c>
      <c r="G18" s="27">
        <f t="shared" si="0"/>
        <v>0</v>
      </c>
      <c r="H18" s="20">
        <f t="shared" si="1"/>
        <v>0</v>
      </c>
      <c r="I18" s="53">
        <f t="shared" si="2"/>
        <v>0</v>
      </c>
      <c r="J18" s="67">
        <f t="shared" si="3"/>
        <v>0</v>
      </c>
      <c r="K18" s="31">
        <f t="shared" si="4"/>
        <v>0</v>
      </c>
    </row>
    <row r="19" spans="1:11" ht="12.75">
      <c r="A19" s="43" t="s">
        <v>56</v>
      </c>
      <c r="B19" s="44" t="s">
        <v>57</v>
      </c>
      <c r="C19" s="18" t="s">
        <v>58</v>
      </c>
      <c r="D19" s="52">
        <v>6176000</v>
      </c>
      <c r="E19" s="52">
        <v>6176000</v>
      </c>
      <c r="F19" s="52">
        <v>2126540</v>
      </c>
      <c r="G19" s="27">
        <f t="shared" si="0"/>
        <v>0.3443231865284974</v>
      </c>
      <c r="H19" s="20">
        <f t="shared" si="1"/>
        <v>0.3443231865284974</v>
      </c>
      <c r="I19" s="53">
        <f t="shared" si="2"/>
        <v>0</v>
      </c>
      <c r="J19" s="67">
        <f t="shared" si="3"/>
        <v>4049460</v>
      </c>
      <c r="K19" s="31">
        <f t="shared" si="4"/>
        <v>0.6556768134715026</v>
      </c>
    </row>
    <row r="20" spans="1:11" ht="16.5">
      <c r="A20" s="45"/>
      <c r="B20" s="46" t="s">
        <v>59</v>
      </c>
      <c r="C20" s="47"/>
      <c r="D20" s="58">
        <f>SUM(D10:D19)</f>
        <v>222965147</v>
      </c>
      <c r="E20" s="58">
        <f>SUM(E10:E19)</f>
        <v>222965147</v>
      </c>
      <c r="F20" s="58">
        <f>SUM(F10:F19)</f>
        <v>155818331</v>
      </c>
      <c r="G20" s="28">
        <f t="shared" si="0"/>
        <v>0.6988461340103528</v>
      </c>
      <c r="H20" s="26">
        <f t="shared" si="1"/>
        <v>0.6988461340103528</v>
      </c>
      <c r="I20" s="70">
        <f>SUM(I10:I19)</f>
        <v>-25645895</v>
      </c>
      <c r="J20" s="78">
        <f>SUM(J10:J19)</f>
        <v>92792711</v>
      </c>
      <c r="K20" s="32">
        <f t="shared" si="4"/>
        <v>0.3011538659896473</v>
      </c>
    </row>
    <row r="21" spans="1:11" ht="12.75">
      <c r="A21" s="43" t="s">
        <v>37</v>
      </c>
      <c r="B21" s="44" t="s">
        <v>60</v>
      </c>
      <c r="C21" s="18" t="s">
        <v>61</v>
      </c>
      <c r="D21" s="52">
        <v>41327000</v>
      </c>
      <c r="E21" s="52">
        <v>41327000</v>
      </c>
      <c r="F21" s="52">
        <v>35694427</v>
      </c>
      <c r="G21" s="27">
        <f t="shared" si="0"/>
        <v>0.8637071890047668</v>
      </c>
      <c r="H21" s="20">
        <f t="shared" si="1"/>
        <v>0.8637071890047668</v>
      </c>
      <c r="I21" s="53">
        <f aca="true" t="shared" si="5" ref="I21:I29">IF($F21&gt;$E21,$E21-$F21,0)</f>
        <v>0</v>
      </c>
      <c r="J21" s="67">
        <f aca="true" t="shared" si="6" ref="J21:J29">IF($F21&lt;=$E21,$E21-$F21,0)</f>
        <v>5632573</v>
      </c>
      <c r="K21" s="31">
        <f t="shared" si="4"/>
        <v>0.13629281099523313</v>
      </c>
    </row>
    <row r="22" spans="1:11" ht="12.75">
      <c r="A22" s="43" t="s">
        <v>37</v>
      </c>
      <c r="B22" s="44" t="s">
        <v>62</v>
      </c>
      <c r="C22" s="18" t="s">
        <v>63</v>
      </c>
      <c r="D22" s="52">
        <v>45059100</v>
      </c>
      <c r="E22" s="52">
        <v>54149804</v>
      </c>
      <c r="F22" s="52">
        <v>17373779</v>
      </c>
      <c r="G22" s="27">
        <f t="shared" si="0"/>
        <v>0.3855775858816532</v>
      </c>
      <c r="H22" s="20">
        <f t="shared" si="1"/>
        <v>0.32084657222397334</v>
      </c>
      <c r="I22" s="53">
        <f t="shared" si="5"/>
        <v>0</v>
      </c>
      <c r="J22" s="67">
        <f t="shared" si="6"/>
        <v>36776025</v>
      </c>
      <c r="K22" s="31">
        <f t="shared" si="4"/>
        <v>0.6791534277760267</v>
      </c>
    </row>
    <row r="23" spans="1:11" ht="12.75">
      <c r="A23" s="43" t="s">
        <v>37</v>
      </c>
      <c r="B23" s="44" t="s">
        <v>64</v>
      </c>
      <c r="C23" s="18" t="s">
        <v>65</v>
      </c>
      <c r="D23" s="52">
        <v>12172000</v>
      </c>
      <c r="E23" s="52">
        <v>12172000</v>
      </c>
      <c r="F23" s="52">
        <v>12544326</v>
      </c>
      <c r="G23" s="27">
        <f t="shared" si="0"/>
        <v>1.0305887282287216</v>
      </c>
      <c r="H23" s="20">
        <f t="shared" si="1"/>
        <v>1.0305887282287216</v>
      </c>
      <c r="I23" s="53">
        <f t="shared" si="5"/>
        <v>-372326</v>
      </c>
      <c r="J23" s="67">
        <f t="shared" si="6"/>
        <v>0</v>
      </c>
      <c r="K23" s="31">
        <f t="shared" si="4"/>
        <v>-0.030588728228721655</v>
      </c>
    </row>
    <row r="24" spans="1:11" ht="12.75">
      <c r="A24" s="43" t="s">
        <v>37</v>
      </c>
      <c r="B24" s="44" t="s">
        <v>66</v>
      </c>
      <c r="C24" s="18" t="s">
        <v>67</v>
      </c>
      <c r="D24" s="52">
        <v>7732512</v>
      </c>
      <c r="E24" s="52">
        <v>7732512</v>
      </c>
      <c r="F24" s="52">
        <v>15434657</v>
      </c>
      <c r="G24" s="27">
        <f t="shared" si="0"/>
        <v>1.9960728156645602</v>
      </c>
      <c r="H24" s="20">
        <f t="shared" si="1"/>
        <v>1.9960728156645602</v>
      </c>
      <c r="I24" s="53">
        <f t="shared" si="5"/>
        <v>-7702145</v>
      </c>
      <c r="J24" s="67">
        <f t="shared" si="6"/>
        <v>0</v>
      </c>
      <c r="K24" s="31">
        <f t="shared" si="4"/>
        <v>-0.9960728156645602</v>
      </c>
    </row>
    <row r="25" spans="1:11" ht="12.75">
      <c r="A25" s="43" t="s">
        <v>37</v>
      </c>
      <c r="B25" s="44" t="s">
        <v>68</v>
      </c>
      <c r="C25" s="18" t="s">
        <v>69</v>
      </c>
      <c r="D25" s="52">
        <v>480112356</v>
      </c>
      <c r="E25" s="52">
        <v>750575892</v>
      </c>
      <c r="F25" s="52">
        <v>367739256</v>
      </c>
      <c r="G25" s="27">
        <f t="shared" si="0"/>
        <v>0.7659441616203687</v>
      </c>
      <c r="H25" s="20">
        <f t="shared" si="1"/>
        <v>0.4899428024794593</v>
      </c>
      <c r="I25" s="53">
        <f t="shared" si="5"/>
        <v>0</v>
      </c>
      <c r="J25" s="67">
        <f t="shared" si="6"/>
        <v>382836636</v>
      </c>
      <c r="K25" s="31">
        <f t="shared" si="4"/>
        <v>0.5100571975205407</v>
      </c>
    </row>
    <row r="26" spans="1:11" ht="12.75">
      <c r="A26" s="43" t="s">
        <v>37</v>
      </c>
      <c r="B26" s="44" t="s">
        <v>70</v>
      </c>
      <c r="C26" s="18" t="s">
        <v>71</v>
      </c>
      <c r="D26" s="52">
        <v>24261107</v>
      </c>
      <c r="E26" s="52">
        <v>24261107</v>
      </c>
      <c r="F26" s="52">
        <v>15131769</v>
      </c>
      <c r="G26" s="27">
        <f t="shared" si="0"/>
        <v>0.6237048045664199</v>
      </c>
      <c r="H26" s="20">
        <f t="shared" si="1"/>
        <v>0.6237048045664199</v>
      </c>
      <c r="I26" s="53">
        <f t="shared" si="5"/>
        <v>0</v>
      </c>
      <c r="J26" s="67">
        <f t="shared" si="6"/>
        <v>9129338</v>
      </c>
      <c r="K26" s="31">
        <f t="shared" si="4"/>
        <v>0.3762951954335802</v>
      </c>
    </row>
    <row r="27" spans="1:11" ht="12.75">
      <c r="A27" s="43" t="s">
        <v>37</v>
      </c>
      <c r="B27" s="44" t="s">
        <v>72</v>
      </c>
      <c r="C27" s="18" t="s">
        <v>73</v>
      </c>
      <c r="D27" s="52">
        <v>24760150</v>
      </c>
      <c r="E27" s="52">
        <v>24760150</v>
      </c>
      <c r="F27" s="52">
        <v>14757164</v>
      </c>
      <c r="G27" s="27">
        <f t="shared" si="0"/>
        <v>0.5960046284049167</v>
      </c>
      <c r="H27" s="20">
        <f t="shared" si="1"/>
        <v>0.5960046284049167</v>
      </c>
      <c r="I27" s="53">
        <f t="shared" si="5"/>
        <v>0</v>
      </c>
      <c r="J27" s="67">
        <f t="shared" si="6"/>
        <v>10002986</v>
      </c>
      <c r="K27" s="31">
        <f t="shared" si="4"/>
        <v>0.40399537159508325</v>
      </c>
    </row>
    <row r="28" spans="1:11" ht="12.75">
      <c r="A28" s="43" t="s">
        <v>37</v>
      </c>
      <c r="B28" s="44" t="s">
        <v>74</v>
      </c>
      <c r="C28" s="18" t="s">
        <v>75</v>
      </c>
      <c r="D28" s="52">
        <v>9629000</v>
      </c>
      <c r="E28" s="52">
        <v>9629000</v>
      </c>
      <c r="F28" s="52">
        <v>4537866</v>
      </c>
      <c r="G28" s="27">
        <f t="shared" si="0"/>
        <v>0.47127074462561014</v>
      </c>
      <c r="H28" s="20">
        <f t="shared" si="1"/>
        <v>0.47127074462561014</v>
      </c>
      <c r="I28" s="53">
        <f t="shared" si="5"/>
        <v>0</v>
      </c>
      <c r="J28" s="67">
        <f t="shared" si="6"/>
        <v>5091134</v>
      </c>
      <c r="K28" s="31">
        <f t="shared" si="4"/>
        <v>0.5287292553743899</v>
      </c>
    </row>
    <row r="29" spans="1:11" ht="12.75">
      <c r="A29" s="43" t="s">
        <v>56</v>
      </c>
      <c r="B29" s="44" t="s">
        <v>76</v>
      </c>
      <c r="C29" s="18" t="s">
        <v>77</v>
      </c>
      <c r="D29" s="52">
        <v>324136374</v>
      </c>
      <c r="E29" s="52">
        <v>324136374</v>
      </c>
      <c r="F29" s="52">
        <v>291982672</v>
      </c>
      <c r="G29" s="27">
        <f t="shared" si="0"/>
        <v>0.9008019322138774</v>
      </c>
      <c r="H29" s="20">
        <f t="shared" si="1"/>
        <v>0.9008019322138774</v>
      </c>
      <c r="I29" s="53">
        <f t="shared" si="5"/>
        <v>0</v>
      </c>
      <c r="J29" s="67">
        <f t="shared" si="6"/>
        <v>32153702</v>
      </c>
      <c r="K29" s="31">
        <f t="shared" si="4"/>
        <v>0.09919806778612264</v>
      </c>
    </row>
    <row r="30" spans="1:11" ht="16.5">
      <c r="A30" s="45"/>
      <c r="B30" s="46" t="s">
        <v>78</v>
      </c>
      <c r="C30" s="47"/>
      <c r="D30" s="58">
        <f>SUM(D21:D29)</f>
        <v>969189599</v>
      </c>
      <c r="E30" s="58">
        <f>SUM(E21:E29)</f>
        <v>1248743839</v>
      </c>
      <c r="F30" s="58">
        <f>SUM(F21:F29)</f>
        <v>775195916</v>
      </c>
      <c r="G30" s="28">
        <f t="shared" si="0"/>
        <v>0.7998392851097859</v>
      </c>
      <c r="H30" s="26">
        <f t="shared" si="1"/>
        <v>0.6207805730763649</v>
      </c>
      <c r="I30" s="70">
        <f>SUM(I21:I29)</f>
        <v>-8074471</v>
      </c>
      <c r="J30" s="78">
        <f>SUM(J21:J29)</f>
        <v>481622394</v>
      </c>
      <c r="K30" s="32">
        <f t="shared" si="4"/>
        <v>0.3792194269236351</v>
      </c>
    </row>
    <row r="31" spans="1:11" ht="12.75">
      <c r="A31" s="43" t="s">
        <v>37</v>
      </c>
      <c r="B31" s="44" t="s">
        <v>79</v>
      </c>
      <c r="C31" s="18" t="s">
        <v>80</v>
      </c>
      <c r="D31" s="52">
        <v>0</v>
      </c>
      <c r="E31" s="52">
        <v>0</v>
      </c>
      <c r="F31" s="52">
        <v>0</v>
      </c>
      <c r="G31" s="27">
        <f t="shared" si="0"/>
        <v>0</v>
      </c>
      <c r="H31" s="20">
        <f t="shared" si="1"/>
        <v>0</v>
      </c>
      <c r="I31" s="53">
        <f aca="true" t="shared" si="7" ref="I31:I39">IF($F31&gt;$E31,$E31-$F31,0)</f>
        <v>0</v>
      </c>
      <c r="J31" s="67">
        <f aca="true" t="shared" si="8" ref="J31:J39">IF($F31&lt;=$E31,$E31-$F31,0)</f>
        <v>0</v>
      </c>
      <c r="K31" s="31">
        <f t="shared" si="4"/>
        <v>0</v>
      </c>
    </row>
    <row r="32" spans="1:11" ht="12.75">
      <c r="A32" s="43" t="s">
        <v>37</v>
      </c>
      <c r="B32" s="44" t="s">
        <v>81</v>
      </c>
      <c r="C32" s="18" t="s">
        <v>82</v>
      </c>
      <c r="D32" s="52">
        <v>12707060</v>
      </c>
      <c r="E32" s="52">
        <v>12707060</v>
      </c>
      <c r="F32" s="52">
        <v>792038</v>
      </c>
      <c r="G32" s="27">
        <f t="shared" si="0"/>
        <v>0.062330546955786784</v>
      </c>
      <c r="H32" s="20">
        <f t="shared" si="1"/>
        <v>0.062330546955786784</v>
      </c>
      <c r="I32" s="53">
        <f t="shared" si="7"/>
        <v>0</v>
      </c>
      <c r="J32" s="67">
        <f t="shared" si="8"/>
        <v>11915022</v>
      </c>
      <c r="K32" s="31">
        <f t="shared" si="4"/>
        <v>0.9376694530442132</v>
      </c>
    </row>
    <row r="33" spans="1:11" ht="12.75">
      <c r="A33" s="43" t="s">
        <v>37</v>
      </c>
      <c r="B33" s="44" t="s">
        <v>83</v>
      </c>
      <c r="C33" s="18" t="s">
        <v>84</v>
      </c>
      <c r="D33" s="52">
        <v>7539044</v>
      </c>
      <c r="E33" s="52">
        <v>7539044</v>
      </c>
      <c r="F33" s="52">
        <v>2755210</v>
      </c>
      <c r="G33" s="27">
        <f t="shared" si="0"/>
        <v>0.36545880352999666</v>
      </c>
      <c r="H33" s="20">
        <f t="shared" si="1"/>
        <v>0.36545880352999666</v>
      </c>
      <c r="I33" s="53">
        <f t="shared" si="7"/>
        <v>0</v>
      </c>
      <c r="J33" s="67">
        <f t="shared" si="8"/>
        <v>4783834</v>
      </c>
      <c r="K33" s="31">
        <f t="shared" si="4"/>
        <v>0.6345411964700034</v>
      </c>
    </row>
    <row r="34" spans="1:11" ht="12.75">
      <c r="A34" s="43" t="s">
        <v>37</v>
      </c>
      <c r="B34" s="44" t="s">
        <v>85</v>
      </c>
      <c r="C34" s="18" t="s">
        <v>86</v>
      </c>
      <c r="D34" s="52">
        <v>43285543</v>
      </c>
      <c r="E34" s="52">
        <v>43285543</v>
      </c>
      <c r="F34" s="52">
        <v>11141325</v>
      </c>
      <c r="G34" s="27">
        <f t="shared" si="0"/>
        <v>0.2573913650569198</v>
      </c>
      <c r="H34" s="20">
        <f t="shared" si="1"/>
        <v>0.2573913650569198</v>
      </c>
      <c r="I34" s="53">
        <f t="shared" si="7"/>
        <v>0</v>
      </c>
      <c r="J34" s="67">
        <f t="shared" si="8"/>
        <v>32144218</v>
      </c>
      <c r="K34" s="31">
        <f t="shared" si="4"/>
        <v>0.7426086349430802</v>
      </c>
    </row>
    <row r="35" spans="1:11" ht="12.75">
      <c r="A35" s="43" t="s">
        <v>37</v>
      </c>
      <c r="B35" s="44" t="s">
        <v>87</v>
      </c>
      <c r="C35" s="18" t="s">
        <v>88</v>
      </c>
      <c r="D35" s="52">
        <v>22795705</v>
      </c>
      <c r="E35" s="52">
        <v>22795705</v>
      </c>
      <c r="F35" s="52">
        <v>24811785</v>
      </c>
      <c r="G35" s="27">
        <f t="shared" si="0"/>
        <v>1.088441221712599</v>
      </c>
      <c r="H35" s="20">
        <f t="shared" si="1"/>
        <v>1.088441221712599</v>
      </c>
      <c r="I35" s="53">
        <f t="shared" si="7"/>
        <v>-2016080</v>
      </c>
      <c r="J35" s="67">
        <f t="shared" si="8"/>
        <v>0</v>
      </c>
      <c r="K35" s="31">
        <f t="shared" si="4"/>
        <v>-0.08844122171259892</v>
      </c>
    </row>
    <row r="36" spans="1:11" ht="12.75">
      <c r="A36" s="43" t="s">
        <v>37</v>
      </c>
      <c r="B36" s="44" t="s">
        <v>89</v>
      </c>
      <c r="C36" s="18" t="s">
        <v>90</v>
      </c>
      <c r="D36" s="52">
        <v>27850000</v>
      </c>
      <c r="E36" s="52">
        <v>27850000</v>
      </c>
      <c r="F36" s="52">
        <v>19046951</v>
      </c>
      <c r="G36" s="27">
        <f t="shared" si="0"/>
        <v>0.6839120646319569</v>
      </c>
      <c r="H36" s="20">
        <f t="shared" si="1"/>
        <v>0.6839120646319569</v>
      </c>
      <c r="I36" s="53">
        <f t="shared" si="7"/>
        <v>0</v>
      </c>
      <c r="J36" s="67">
        <f t="shared" si="8"/>
        <v>8803049</v>
      </c>
      <c r="K36" s="31">
        <f t="shared" si="4"/>
        <v>0.3160879353680431</v>
      </c>
    </row>
    <row r="37" spans="1:11" ht="12.75">
      <c r="A37" s="43" t="s">
        <v>37</v>
      </c>
      <c r="B37" s="44" t="s">
        <v>91</v>
      </c>
      <c r="C37" s="18" t="s">
        <v>92</v>
      </c>
      <c r="D37" s="52">
        <v>84202000</v>
      </c>
      <c r="E37" s="52">
        <v>84202000</v>
      </c>
      <c r="F37" s="52">
        <v>28428423</v>
      </c>
      <c r="G37" s="27">
        <f t="shared" si="0"/>
        <v>0.33762170732286645</v>
      </c>
      <c r="H37" s="20">
        <f t="shared" si="1"/>
        <v>0.33762170732286645</v>
      </c>
      <c r="I37" s="53">
        <f t="shared" si="7"/>
        <v>0</v>
      </c>
      <c r="J37" s="67">
        <f t="shared" si="8"/>
        <v>55773577</v>
      </c>
      <c r="K37" s="31">
        <f t="shared" si="4"/>
        <v>0.6623782926771336</v>
      </c>
    </row>
    <row r="38" spans="1:11" ht="12.75">
      <c r="A38" s="43" t="s">
        <v>37</v>
      </c>
      <c r="B38" s="44" t="s">
        <v>93</v>
      </c>
      <c r="C38" s="18" t="s">
        <v>94</v>
      </c>
      <c r="D38" s="52">
        <v>18521000</v>
      </c>
      <c r="E38" s="52">
        <v>18521000</v>
      </c>
      <c r="F38" s="52">
        <v>5491087</v>
      </c>
      <c r="G38" s="27">
        <f t="shared" si="0"/>
        <v>0.2964789698180444</v>
      </c>
      <c r="H38" s="20">
        <f t="shared" si="1"/>
        <v>0.2964789698180444</v>
      </c>
      <c r="I38" s="53">
        <f t="shared" si="7"/>
        <v>0</v>
      </c>
      <c r="J38" s="67">
        <f t="shared" si="8"/>
        <v>13029913</v>
      </c>
      <c r="K38" s="31">
        <f t="shared" si="4"/>
        <v>0.7035210301819557</v>
      </c>
    </row>
    <row r="39" spans="1:11" ht="12.75">
      <c r="A39" s="43" t="s">
        <v>56</v>
      </c>
      <c r="B39" s="44" t="s">
        <v>95</v>
      </c>
      <c r="C39" s="18" t="s">
        <v>96</v>
      </c>
      <c r="D39" s="52">
        <v>288559996</v>
      </c>
      <c r="E39" s="52">
        <v>288559996</v>
      </c>
      <c r="F39" s="52">
        <v>3941848</v>
      </c>
      <c r="G39" s="27">
        <f t="shared" si="0"/>
        <v>0.013660410502639457</v>
      </c>
      <c r="H39" s="20">
        <f t="shared" si="1"/>
        <v>0.013660410502639457</v>
      </c>
      <c r="I39" s="53">
        <f t="shared" si="7"/>
        <v>0</v>
      </c>
      <c r="J39" s="67">
        <f t="shared" si="8"/>
        <v>284618148</v>
      </c>
      <c r="K39" s="31">
        <f t="shared" si="4"/>
        <v>0.9863395894973606</v>
      </c>
    </row>
    <row r="40" spans="1:11" ht="16.5">
      <c r="A40" s="45"/>
      <c r="B40" s="46" t="s">
        <v>97</v>
      </c>
      <c r="C40" s="47"/>
      <c r="D40" s="58">
        <f>SUM(D31:D39)</f>
        <v>505460348</v>
      </c>
      <c r="E40" s="58">
        <f>SUM(E31:E39)</f>
        <v>505460348</v>
      </c>
      <c r="F40" s="58">
        <f>SUM(F31:F39)</f>
        <v>96408667</v>
      </c>
      <c r="G40" s="28">
        <f t="shared" si="0"/>
        <v>0.19073438179961844</v>
      </c>
      <c r="H40" s="26">
        <f t="shared" si="1"/>
        <v>0.19073438179961844</v>
      </c>
      <c r="I40" s="70">
        <f>SUM(I31:I39)</f>
        <v>-2016080</v>
      </c>
      <c r="J40" s="78">
        <f>SUM(J31:J39)</f>
        <v>411067761</v>
      </c>
      <c r="K40" s="32">
        <f t="shared" si="4"/>
        <v>0.8092656182003816</v>
      </c>
    </row>
    <row r="41" spans="1:11" ht="12.75">
      <c r="A41" s="43" t="s">
        <v>37</v>
      </c>
      <c r="B41" s="44" t="s">
        <v>98</v>
      </c>
      <c r="C41" s="18" t="s">
        <v>99</v>
      </c>
      <c r="D41" s="52">
        <v>29754168</v>
      </c>
      <c r="E41" s="52">
        <v>80871304</v>
      </c>
      <c r="F41" s="52">
        <v>48569329</v>
      </c>
      <c r="G41" s="27">
        <f t="shared" si="0"/>
        <v>1.6323537932567969</v>
      </c>
      <c r="H41" s="20">
        <f t="shared" si="1"/>
        <v>0.6005755638613173</v>
      </c>
      <c r="I41" s="53">
        <f>IF($F41&gt;$E41,$E41-$F41,0)</f>
        <v>0</v>
      </c>
      <c r="J41" s="67">
        <f>IF($F41&lt;=$E41,$E41-$F41,0)</f>
        <v>32301975</v>
      </c>
      <c r="K41" s="31">
        <f t="shared" si="4"/>
        <v>0.3994244361386828</v>
      </c>
    </row>
    <row r="42" spans="1:11" ht="12.75">
      <c r="A42" s="43" t="s">
        <v>37</v>
      </c>
      <c r="B42" s="44" t="s">
        <v>100</v>
      </c>
      <c r="C42" s="18" t="s">
        <v>101</v>
      </c>
      <c r="D42" s="52">
        <v>60624230</v>
      </c>
      <c r="E42" s="52">
        <v>60624230</v>
      </c>
      <c r="F42" s="52">
        <v>55493498</v>
      </c>
      <c r="G42" s="27">
        <f aca="true" t="shared" si="9" ref="G42:G60">IF($D42=0,0,$F42/$D42)</f>
        <v>0.9153682941622516</v>
      </c>
      <c r="H42" s="20">
        <f aca="true" t="shared" si="10" ref="H42:H60">IF($E42=0,0,$F42/$E42)</f>
        <v>0.9153682941622516</v>
      </c>
      <c r="I42" s="53">
        <f>IF($F42&gt;$E42,$E42-$F42,0)</f>
        <v>0</v>
      </c>
      <c r="J42" s="67">
        <f>IF($F42&lt;=$E42,$E42-$F42,0)</f>
        <v>5130732</v>
      </c>
      <c r="K42" s="31">
        <f aca="true" t="shared" si="11" ref="K42:K60">IF($E42=0,0,($E42-$F42)/$E42)</f>
        <v>0.08463170583774837</v>
      </c>
    </row>
    <row r="43" spans="1:11" ht="12.75">
      <c r="A43" s="43" t="s">
        <v>37</v>
      </c>
      <c r="B43" s="44" t="s">
        <v>102</v>
      </c>
      <c r="C43" s="18" t="s">
        <v>103</v>
      </c>
      <c r="D43" s="52">
        <v>27190256</v>
      </c>
      <c r="E43" s="52">
        <v>27190256</v>
      </c>
      <c r="F43" s="52">
        <v>21648302</v>
      </c>
      <c r="G43" s="27">
        <f t="shared" si="9"/>
        <v>0.7961786751842278</v>
      </c>
      <c r="H43" s="20">
        <f t="shared" si="10"/>
        <v>0.7961786751842278</v>
      </c>
      <c r="I43" s="53">
        <f>IF($F43&gt;$E43,$E43-$F43,0)</f>
        <v>0</v>
      </c>
      <c r="J43" s="67">
        <f>IF($F43&lt;=$E43,$E43-$F43,0)</f>
        <v>5541954</v>
      </c>
      <c r="K43" s="31">
        <f t="shared" si="11"/>
        <v>0.20382132481577223</v>
      </c>
    </row>
    <row r="44" spans="1:11" ht="12.75">
      <c r="A44" s="43" t="s">
        <v>37</v>
      </c>
      <c r="B44" s="44" t="s">
        <v>104</v>
      </c>
      <c r="C44" s="18" t="s">
        <v>105</v>
      </c>
      <c r="D44" s="52">
        <v>22088000</v>
      </c>
      <c r="E44" s="52">
        <v>22088000</v>
      </c>
      <c r="F44" s="52">
        <v>18454677</v>
      </c>
      <c r="G44" s="27">
        <f t="shared" si="9"/>
        <v>0.8355069268381021</v>
      </c>
      <c r="H44" s="20">
        <f t="shared" si="10"/>
        <v>0.8355069268381021</v>
      </c>
      <c r="I44" s="53">
        <f>IF($F44&gt;$E44,$E44-$F44,0)</f>
        <v>0</v>
      </c>
      <c r="J44" s="67">
        <f>IF($F44&lt;=$E44,$E44-$F44,0)</f>
        <v>3633323</v>
      </c>
      <c r="K44" s="31">
        <f t="shared" si="11"/>
        <v>0.16449307316189787</v>
      </c>
    </row>
    <row r="45" spans="1:11" ht="12.75">
      <c r="A45" s="43" t="s">
        <v>56</v>
      </c>
      <c r="B45" s="44" t="s">
        <v>106</v>
      </c>
      <c r="C45" s="18" t="s">
        <v>107</v>
      </c>
      <c r="D45" s="52">
        <v>166991496</v>
      </c>
      <c r="E45" s="52">
        <v>166991496</v>
      </c>
      <c r="F45" s="52">
        <v>69050104</v>
      </c>
      <c r="G45" s="27">
        <f t="shared" si="9"/>
        <v>0.41349473268986103</v>
      </c>
      <c r="H45" s="20">
        <f t="shared" si="10"/>
        <v>0.41349473268986103</v>
      </c>
      <c r="I45" s="53">
        <f>IF($F45&gt;$E45,$E45-$F45,0)</f>
        <v>0</v>
      </c>
      <c r="J45" s="67">
        <f>IF($F45&lt;=$E45,$E45-$F45,0)</f>
        <v>97941392</v>
      </c>
      <c r="K45" s="31">
        <f t="shared" si="11"/>
        <v>0.586505267310139</v>
      </c>
    </row>
    <row r="46" spans="1:11" ht="16.5">
      <c r="A46" s="45"/>
      <c r="B46" s="46" t="s">
        <v>108</v>
      </c>
      <c r="C46" s="47"/>
      <c r="D46" s="58">
        <f>SUM(D41:D45)</f>
        <v>306648150</v>
      </c>
      <c r="E46" s="58">
        <f>SUM(E41:E45)</f>
        <v>357765286</v>
      </c>
      <c r="F46" s="58">
        <f>SUM(F41:F45)</f>
        <v>213215910</v>
      </c>
      <c r="G46" s="28">
        <f t="shared" si="9"/>
        <v>0.6953112549350127</v>
      </c>
      <c r="H46" s="26">
        <f t="shared" si="10"/>
        <v>0.5959658981559212</v>
      </c>
      <c r="I46" s="70">
        <f>SUM(I41:I45)</f>
        <v>0</v>
      </c>
      <c r="J46" s="78">
        <f>SUM(J41:J45)</f>
        <v>144549376</v>
      </c>
      <c r="K46" s="32">
        <f t="shared" si="11"/>
        <v>0.40403410184407884</v>
      </c>
    </row>
    <row r="47" spans="1:11" ht="12.75">
      <c r="A47" s="43" t="s">
        <v>37</v>
      </c>
      <c r="B47" s="44" t="s">
        <v>109</v>
      </c>
      <c r="C47" s="18" t="s">
        <v>110</v>
      </c>
      <c r="D47" s="52">
        <v>0</v>
      </c>
      <c r="E47" s="52">
        <v>0</v>
      </c>
      <c r="F47" s="52">
        <v>32317627</v>
      </c>
      <c r="G47" s="27">
        <f t="shared" si="9"/>
        <v>0</v>
      </c>
      <c r="H47" s="20">
        <f t="shared" si="10"/>
        <v>0</v>
      </c>
      <c r="I47" s="53">
        <f aca="true" t="shared" si="12" ref="I47:I54">IF($F47&gt;$E47,$E47-$F47,0)</f>
        <v>-32317627</v>
      </c>
      <c r="J47" s="67">
        <f aca="true" t="shared" si="13" ref="J47:J54">IF($F47&lt;=$E47,$E47-$F47,0)</f>
        <v>0</v>
      </c>
      <c r="K47" s="31">
        <f t="shared" si="11"/>
        <v>0</v>
      </c>
    </row>
    <row r="48" spans="1:11" ht="12.75">
      <c r="A48" s="43" t="s">
        <v>37</v>
      </c>
      <c r="B48" s="44" t="s">
        <v>111</v>
      </c>
      <c r="C48" s="18" t="s">
        <v>112</v>
      </c>
      <c r="D48" s="52">
        <v>25470000</v>
      </c>
      <c r="E48" s="52">
        <v>25470000</v>
      </c>
      <c r="F48" s="52">
        <v>9422954</v>
      </c>
      <c r="G48" s="27">
        <f t="shared" si="9"/>
        <v>0.36996285826462505</v>
      </c>
      <c r="H48" s="20">
        <f t="shared" si="10"/>
        <v>0.36996285826462505</v>
      </c>
      <c r="I48" s="53">
        <f t="shared" si="12"/>
        <v>0</v>
      </c>
      <c r="J48" s="67">
        <f t="shared" si="13"/>
        <v>16047046</v>
      </c>
      <c r="K48" s="31">
        <f t="shared" si="11"/>
        <v>0.630037141735375</v>
      </c>
    </row>
    <row r="49" spans="1:11" ht="12.75">
      <c r="A49" s="43" t="s">
        <v>37</v>
      </c>
      <c r="B49" s="44" t="s">
        <v>113</v>
      </c>
      <c r="C49" s="18" t="s">
        <v>114</v>
      </c>
      <c r="D49" s="52">
        <v>64542809</v>
      </c>
      <c r="E49" s="52">
        <v>64542809</v>
      </c>
      <c r="F49" s="52">
        <v>35209881</v>
      </c>
      <c r="G49" s="27">
        <f t="shared" si="9"/>
        <v>0.5455275583063018</v>
      </c>
      <c r="H49" s="20">
        <f t="shared" si="10"/>
        <v>0.5455275583063018</v>
      </c>
      <c r="I49" s="53">
        <f t="shared" si="12"/>
        <v>0</v>
      </c>
      <c r="J49" s="67">
        <f t="shared" si="13"/>
        <v>29332928</v>
      </c>
      <c r="K49" s="31">
        <f t="shared" si="11"/>
        <v>0.4544724416936982</v>
      </c>
    </row>
    <row r="50" spans="1:11" ht="12.75">
      <c r="A50" s="43" t="s">
        <v>37</v>
      </c>
      <c r="B50" s="44" t="s">
        <v>115</v>
      </c>
      <c r="C50" s="18" t="s">
        <v>116</v>
      </c>
      <c r="D50" s="52">
        <v>27457850</v>
      </c>
      <c r="E50" s="52">
        <v>27457850</v>
      </c>
      <c r="F50" s="52">
        <v>22889262</v>
      </c>
      <c r="G50" s="27">
        <f t="shared" si="9"/>
        <v>0.8336145036847387</v>
      </c>
      <c r="H50" s="20">
        <f t="shared" si="10"/>
        <v>0.8336145036847387</v>
      </c>
      <c r="I50" s="53">
        <f t="shared" si="12"/>
        <v>0</v>
      </c>
      <c r="J50" s="67">
        <f t="shared" si="13"/>
        <v>4568588</v>
      </c>
      <c r="K50" s="31">
        <f t="shared" si="11"/>
        <v>0.1663854963152614</v>
      </c>
    </row>
    <row r="51" spans="1:11" ht="12.75">
      <c r="A51" s="43" t="s">
        <v>37</v>
      </c>
      <c r="B51" s="44" t="s">
        <v>117</v>
      </c>
      <c r="C51" s="18" t="s">
        <v>118</v>
      </c>
      <c r="D51" s="52">
        <v>34014650</v>
      </c>
      <c r="E51" s="52">
        <v>34014650</v>
      </c>
      <c r="F51" s="52">
        <v>25332086</v>
      </c>
      <c r="G51" s="27">
        <f t="shared" si="9"/>
        <v>0.7447404574205526</v>
      </c>
      <c r="H51" s="20">
        <f t="shared" si="10"/>
        <v>0.7447404574205526</v>
      </c>
      <c r="I51" s="53">
        <f t="shared" si="12"/>
        <v>0</v>
      </c>
      <c r="J51" s="67">
        <f t="shared" si="13"/>
        <v>8682564</v>
      </c>
      <c r="K51" s="31">
        <f t="shared" si="11"/>
        <v>0.2552595425794474</v>
      </c>
    </row>
    <row r="52" spans="1:11" ht="12.75">
      <c r="A52" s="43" t="s">
        <v>37</v>
      </c>
      <c r="B52" s="44" t="s">
        <v>119</v>
      </c>
      <c r="C52" s="18" t="s">
        <v>120</v>
      </c>
      <c r="D52" s="52">
        <v>0</v>
      </c>
      <c r="E52" s="52">
        <v>0</v>
      </c>
      <c r="F52" s="52">
        <v>41312620</v>
      </c>
      <c r="G52" s="27">
        <f t="shared" si="9"/>
        <v>0</v>
      </c>
      <c r="H52" s="20">
        <f t="shared" si="10"/>
        <v>0</v>
      </c>
      <c r="I52" s="53">
        <f t="shared" si="12"/>
        <v>-41312620</v>
      </c>
      <c r="J52" s="67">
        <f t="shared" si="13"/>
        <v>0</v>
      </c>
      <c r="K52" s="31">
        <f t="shared" si="11"/>
        <v>0</v>
      </c>
    </row>
    <row r="53" spans="1:11" ht="12.75">
      <c r="A53" s="43" t="s">
        <v>37</v>
      </c>
      <c r="B53" s="44" t="s">
        <v>121</v>
      </c>
      <c r="C53" s="18" t="s">
        <v>122</v>
      </c>
      <c r="D53" s="52">
        <v>292565306</v>
      </c>
      <c r="E53" s="52">
        <v>292565306</v>
      </c>
      <c r="F53" s="52">
        <v>52717018</v>
      </c>
      <c r="G53" s="27">
        <f t="shared" si="9"/>
        <v>0.18018889088646758</v>
      </c>
      <c r="H53" s="20">
        <f t="shared" si="10"/>
        <v>0.18018889088646758</v>
      </c>
      <c r="I53" s="53">
        <f t="shared" si="12"/>
        <v>0</v>
      </c>
      <c r="J53" s="67">
        <f t="shared" si="13"/>
        <v>239848288</v>
      </c>
      <c r="K53" s="31">
        <f t="shared" si="11"/>
        <v>0.8198111091135324</v>
      </c>
    </row>
    <row r="54" spans="1:11" ht="12.75">
      <c r="A54" s="43" t="s">
        <v>56</v>
      </c>
      <c r="B54" s="44" t="s">
        <v>123</v>
      </c>
      <c r="C54" s="18" t="s">
        <v>124</v>
      </c>
      <c r="D54" s="52">
        <v>617108140</v>
      </c>
      <c r="E54" s="52">
        <v>617108140</v>
      </c>
      <c r="F54" s="52">
        <v>255378064</v>
      </c>
      <c r="G54" s="27">
        <f t="shared" si="9"/>
        <v>0.41383032801998043</v>
      </c>
      <c r="H54" s="20">
        <f t="shared" si="10"/>
        <v>0.41383032801998043</v>
      </c>
      <c r="I54" s="53">
        <f t="shared" si="12"/>
        <v>0</v>
      </c>
      <c r="J54" s="67">
        <f t="shared" si="13"/>
        <v>361730076</v>
      </c>
      <c r="K54" s="31">
        <f t="shared" si="11"/>
        <v>0.5861696719800196</v>
      </c>
    </row>
    <row r="55" spans="1:11" ht="16.5">
      <c r="A55" s="45"/>
      <c r="B55" s="46" t="s">
        <v>125</v>
      </c>
      <c r="C55" s="47"/>
      <c r="D55" s="58">
        <f>SUM(D47:D54)</f>
        <v>1061158755</v>
      </c>
      <c r="E55" s="58">
        <f>SUM(E47:E54)</f>
        <v>1061158755</v>
      </c>
      <c r="F55" s="58">
        <f>SUM(F47:F54)</f>
        <v>474579512</v>
      </c>
      <c r="G55" s="28">
        <f t="shared" si="9"/>
        <v>0.4472276271235212</v>
      </c>
      <c r="H55" s="26">
        <f t="shared" si="10"/>
        <v>0.4472276271235212</v>
      </c>
      <c r="I55" s="70">
        <f>SUM(I47:I54)</f>
        <v>-73630247</v>
      </c>
      <c r="J55" s="78">
        <f>SUM(J47:J54)</f>
        <v>660209490</v>
      </c>
      <c r="K55" s="32">
        <f t="shared" si="11"/>
        <v>0.5527723728764787</v>
      </c>
    </row>
    <row r="56" spans="1:11" ht="12.75">
      <c r="A56" s="43" t="s">
        <v>37</v>
      </c>
      <c r="B56" s="44" t="s">
        <v>126</v>
      </c>
      <c r="C56" s="18" t="s">
        <v>127</v>
      </c>
      <c r="D56" s="52">
        <v>121930000</v>
      </c>
      <c r="E56" s="52">
        <v>120503534</v>
      </c>
      <c r="F56" s="52">
        <v>56769341</v>
      </c>
      <c r="G56" s="27">
        <f t="shared" si="9"/>
        <v>0.4655896087919298</v>
      </c>
      <c r="H56" s="20">
        <f t="shared" si="10"/>
        <v>0.4711010467128707</v>
      </c>
      <c r="I56" s="53">
        <f>IF($F56&gt;$E56,$E56-$F56,0)</f>
        <v>0</v>
      </c>
      <c r="J56" s="67">
        <f>IF($F56&lt;=$E56,$E56-$F56,0)</f>
        <v>63734193</v>
      </c>
      <c r="K56" s="31">
        <f t="shared" si="11"/>
        <v>0.5288989532871293</v>
      </c>
    </row>
    <row r="57" spans="1:11" ht="12.75">
      <c r="A57" s="43" t="s">
        <v>37</v>
      </c>
      <c r="B57" s="44" t="s">
        <v>128</v>
      </c>
      <c r="C57" s="18" t="s">
        <v>129</v>
      </c>
      <c r="D57" s="52">
        <v>70475700</v>
      </c>
      <c r="E57" s="52">
        <v>70475700</v>
      </c>
      <c r="F57" s="52">
        <v>81451592</v>
      </c>
      <c r="G57" s="27">
        <f t="shared" si="9"/>
        <v>1.1557400919749645</v>
      </c>
      <c r="H57" s="20">
        <f t="shared" si="10"/>
        <v>1.1557400919749645</v>
      </c>
      <c r="I57" s="53">
        <f>IF($F57&gt;$E57,$E57-$F57,0)</f>
        <v>-10975892</v>
      </c>
      <c r="J57" s="67">
        <f>IF($F57&lt;=$E57,$E57-$F57,0)</f>
        <v>0</v>
      </c>
      <c r="K57" s="31">
        <f t="shared" si="11"/>
        <v>-0.1557400919749644</v>
      </c>
    </row>
    <row r="58" spans="1:11" ht="12.75">
      <c r="A58" s="43" t="s">
        <v>56</v>
      </c>
      <c r="B58" s="44" t="s">
        <v>130</v>
      </c>
      <c r="C58" s="18" t="s">
        <v>131</v>
      </c>
      <c r="D58" s="52">
        <v>201635269</v>
      </c>
      <c r="E58" s="52">
        <v>201635269</v>
      </c>
      <c r="F58" s="52">
        <v>201434559</v>
      </c>
      <c r="G58" s="27">
        <f t="shared" si="9"/>
        <v>0.9990045888251822</v>
      </c>
      <c r="H58" s="20">
        <f t="shared" si="10"/>
        <v>0.9990045888251822</v>
      </c>
      <c r="I58" s="53">
        <f>IF($F58&gt;$E58,$E58-$F58,0)</f>
        <v>0</v>
      </c>
      <c r="J58" s="67">
        <f>IF($F58&lt;=$E58,$E58-$F58,0)</f>
        <v>200710</v>
      </c>
      <c r="K58" s="31">
        <f t="shared" si="11"/>
        <v>0.0009954111748178341</v>
      </c>
    </row>
    <row r="59" spans="1:11" ht="16.5">
      <c r="A59" s="45"/>
      <c r="B59" s="46" t="s">
        <v>132</v>
      </c>
      <c r="C59" s="47"/>
      <c r="D59" s="58">
        <f>SUM(D56:D58)</f>
        <v>394040969</v>
      </c>
      <c r="E59" s="58">
        <f>SUM(E56:E58)</f>
        <v>392614503</v>
      </c>
      <c r="F59" s="58">
        <f>SUM(F56:F58)</f>
        <v>339655492</v>
      </c>
      <c r="G59" s="28">
        <f t="shared" si="9"/>
        <v>0.8619801460289273</v>
      </c>
      <c r="H59" s="26">
        <f t="shared" si="10"/>
        <v>0.8651119339827342</v>
      </c>
      <c r="I59" s="70">
        <f>SUM(I56:I58)</f>
        <v>-10975892</v>
      </c>
      <c r="J59" s="78">
        <f>SUM(J56:J58)</f>
        <v>63934903</v>
      </c>
      <c r="K59" s="32">
        <f t="shared" si="11"/>
        <v>0.1348880660172658</v>
      </c>
    </row>
    <row r="60" spans="1:11" ht="16.5">
      <c r="A60" s="45"/>
      <c r="B60" s="48" t="s">
        <v>133</v>
      </c>
      <c r="C60" s="47"/>
      <c r="D60" s="58">
        <f>SUM(D8,D10:D19,D21:D29,D31:D39,D41:D45,D47:D54,D56:D58)</f>
        <v>5642585848</v>
      </c>
      <c r="E60" s="58">
        <f>SUM(E8,E10:E19,E21:E29,E31:E39,E41:E45,E47:E54,E56:E58)</f>
        <v>5415341928</v>
      </c>
      <c r="F60" s="58">
        <f>SUM(F8,F10:F19,F21:F29,F31:F39,F41:F45,F47:F54,F56:F58)</f>
        <v>3449595211</v>
      </c>
      <c r="G60" s="28">
        <f t="shared" si="9"/>
        <v>0.611350062528991</v>
      </c>
      <c r="H60" s="26">
        <f t="shared" si="10"/>
        <v>0.6370041369251098</v>
      </c>
      <c r="I60" s="70">
        <f>I59+I55+I46+I40+I30+I20+I9</f>
        <v>-120342585</v>
      </c>
      <c r="J60" s="78">
        <f>J59+J55+J46+J40+J30+J20+J9</f>
        <v>2086089302</v>
      </c>
      <c r="K60" s="32">
        <f t="shared" si="11"/>
        <v>0.36299586307489023</v>
      </c>
    </row>
    <row r="61" spans="1:11" ht="16.5">
      <c r="A61" s="72"/>
      <c r="B61" s="73"/>
      <c r="C61" s="73"/>
      <c r="D61" s="74"/>
      <c r="E61" s="74"/>
      <c r="F61" s="74"/>
      <c r="G61" s="75"/>
      <c r="H61" s="76" t="s">
        <v>667</v>
      </c>
      <c r="I61" s="124">
        <f>I60+J60</f>
        <v>1965746717</v>
      </c>
      <c r="J61" s="125"/>
      <c r="K61" s="77"/>
    </row>
    <row r="62" spans="1:11" ht="16.5">
      <c r="A62" s="38"/>
      <c r="B62" s="30"/>
      <c r="C62" s="12"/>
      <c r="D62" s="59"/>
      <c r="E62" s="59"/>
      <c r="F62" s="59"/>
      <c r="G62" s="27"/>
      <c r="H62" s="20"/>
      <c r="I62" s="91"/>
      <c r="J62" s="92"/>
      <c r="K62" s="30"/>
    </row>
    <row r="63" spans="1:11" ht="16.5">
      <c r="A63" s="38"/>
      <c r="B63" s="40" t="s">
        <v>134</v>
      </c>
      <c r="C63" s="41"/>
      <c r="D63" s="59"/>
      <c r="E63" s="59"/>
      <c r="F63" s="59"/>
      <c r="G63" s="27"/>
      <c r="H63" s="20"/>
      <c r="I63" s="81"/>
      <c r="J63" s="69"/>
      <c r="K63" s="30"/>
    </row>
    <row r="64" spans="1:11" ht="12.75">
      <c r="A64" s="43" t="s">
        <v>37</v>
      </c>
      <c r="B64" s="44" t="s">
        <v>135</v>
      </c>
      <c r="C64" s="18" t="s">
        <v>136</v>
      </c>
      <c r="D64" s="52">
        <v>19494001</v>
      </c>
      <c r="E64" s="52">
        <v>20154000</v>
      </c>
      <c r="F64" s="52">
        <v>16394219</v>
      </c>
      <c r="G64" s="27">
        <f aca="true" t="shared" si="14" ref="G64:G94">IF($D64=0,0,$F64/$D64)</f>
        <v>0.8409879018678618</v>
      </c>
      <c r="H64" s="20">
        <f aca="true" t="shared" si="15" ref="H64:H94">IF($E64=0,0,$F64/$E64)</f>
        <v>0.8134474049816414</v>
      </c>
      <c r="I64" s="53">
        <f>IF($F64&gt;$E64,$E64-$F64,0)</f>
        <v>0</v>
      </c>
      <c r="J64" s="67">
        <f>IF($F64&lt;=$E64,$E64-$F64,0)</f>
        <v>3759781</v>
      </c>
      <c r="K64" s="31">
        <f aca="true" t="shared" si="16" ref="K64:K94">IF($E64=0,0,($E64-$F64)/$E64)</f>
        <v>0.18655259501835864</v>
      </c>
    </row>
    <row r="65" spans="1:11" ht="12.75">
      <c r="A65" s="43" t="s">
        <v>37</v>
      </c>
      <c r="B65" s="44" t="s">
        <v>137</v>
      </c>
      <c r="C65" s="18" t="s">
        <v>138</v>
      </c>
      <c r="D65" s="52">
        <v>33222000</v>
      </c>
      <c r="E65" s="52">
        <v>33222000</v>
      </c>
      <c r="F65" s="52">
        <v>29347640</v>
      </c>
      <c r="G65" s="27">
        <f t="shared" si="14"/>
        <v>0.8833796881584492</v>
      </c>
      <c r="H65" s="20">
        <f t="shared" si="15"/>
        <v>0.8833796881584492</v>
      </c>
      <c r="I65" s="53">
        <f>IF($F65&gt;$E65,$E65-$F65,0)</f>
        <v>0</v>
      </c>
      <c r="J65" s="67">
        <f>IF($F65&lt;=$E65,$E65-$F65,0)</f>
        <v>3874360</v>
      </c>
      <c r="K65" s="31">
        <f t="shared" si="16"/>
        <v>0.11662031184155078</v>
      </c>
    </row>
    <row r="66" spans="1:11" ht="12.75">
      <c r="A66" s="43" t="s">
        <v>37</v>
      </c>
      <c r="B66" s="44" t="s">
        <v>139</v>
      </c>
      <c r="C66" s="18" t="s">
        <v>140</v>
      </c>
      <c r="D66" s="52">
        <v>56986000</v>
      </c>
      <c r="E66" s="52">
        <v>38616000</v>
      </c>
      <c r="F66" s="52">
        <v>18735673</v>
      </c>
      <c r="G66" s="27">
        <f t="shared" si="14"/>
        <v>0.32877676973291686</v>
      </c>
      <c r="H66" s="20">
        <f t="shared" si="15"/>
        <v>0.4851790190594572</v>
      </c>
      <c r="I66" s="53">
        <f>IF($F66&gt;$E66,$E66-$F66,0)</f>
        <v>0</v>
      </c>
      <c r="J66" s="67">
        <f>IF($F66&lt;=$E66,$E66-$F66,0)</f>
        <v>19880327</v>
      </c>
      <c r="K66" s="31">
        <f t="shared" si="16"/>
        <v>0.5148209809405427</v>
      </c>
    </row>
    <row r="67" spans="1:11" ht="12.75">
      <c r="A67" s="43" t="s">
        <v>56</v>
      </c>
      <c r="B67" s="44" t="s">
        <v>141</v>
      </c>
      <c r="C67" s="18" t="s">
        <v>142</v>
      </c>
      <c r="D67" s="52">
        <v>2054544</v>
      </c>
      <c r="E67" s="52">
        <v>2534043</v>
      </c>
      <c r="F67" s="52">
        <v>1930515</v>
      </c>
      <c r="G67" s="27">
        <f t="shared" si="14"/>
        <v>0.939631859916361</v>
      </c>
      <c r="H67" s="20">
        <f t="shared" si="15"/>
        <v>0.7618319815409604</v>
      </c>
      <c r="I67" s="53">
        <f>IF($F67&gt;$E67,$E67-$F67,0)</f>
        <v>0</v>
      </c>
      <c r="J67" s="67">
        <f>IF($F67&lt;=$E67,$E67-$F67,0)</f>
        <v>603528</v>
      </c>
      <c r="K67" s="31">
        <f t="shared" si="16"/>
        <v>0.23816801845903957</v>
      </c>
    </row>
    <row r="68" spans="1:11" ht="16.5">
      <c r="A68" s="45"/>
      <c r="B68" s="46" t="s">
        <v>143</v>
      </c>
      <c r="C68" s="47"/>
      <c r="D68" s="58">
        <f>SUM(D64:D67)</f>
        <v>111756545</v>
      </c>
      <c r="E68" s="58">
        <f>SUM(E64:E67)</f>
        <v>94526043</v>
      </c>
      <c r="F68" s="58">
        <f>SUM(F64:F67)</f>
        <v>66408047</v>
      </c>
      <c r="G68" s="28">
        <f t="shared" si="14"/>
        <v>0.5942206516853219</v>
      </c>
      <c r="H68" s="26">
        <f t="shared" si="15"/>
        <v>0.7025370457959401</v>
      </c>
      <c r="I68" s="70">
        <f>SUM(I64:I67)</f>
        <v>0</v>
      </c>
      <c r="J68" s="78">
        <f>SUM(J64:J67)</f>
        <v>28117996</v>
      </c>
      <c r="K68" s="32">
        <f t="shared" si="16"/>
        <v>0.29746295420405994</v>
      </c>
    </row>
    <row r="69" spans="1:11" ht="12.75">
      <c r="A69" s="43" t="s">
        <v>37</v>
      </c>
      <c r="B69" s="44" t="s">
        <v>144</v>
      </c>
      <c r="C69" s="18" t="s">
        <v>145</v>
      </c>
      <c r="D69" s="52">
        <v>12744000</v>
      </c>
      <c r="E69" s="52">
        <v>12744000</v>
      </c>
      <c r="F69" s="52">
        <v>16523695</v>
      </c>
      <c r="G69" s="27">
        <f t="shared" si="14"/>
        <v>1.2965862366603893</v>
      </c>
      <c r="H69" s="20">
        <f t="shared" si="15"/>
        <v>1.2965862366603893</v>
      </c>
      <c r="I69" s="53">
        <f>IF($F69&gt;$E69,$E69-$F69,0)</f>
        <v>-3779695</v>
      </c>
      <c r="J69" s="67">
        <f>IF($F69&lt;=$E69,$E69-$F69,0)</f>
        <v>0</v>
      </c>
      <c r="K69" s="31">
        <f t="shared" si="16"/>
        <v>-0.2965862366603892</v>
      </c>
    </row>
    <row r="70" spans="1:11" ht="12.75">
      <c r="A70" s="43" t="s">
        <v>37</v>
      </c>
      <c r="B70" s="44" t="s">
        <v>146</v>
      </c>
      <c r="C70" s="18" t="s">
        <v>147</v>
      </c>
      <c r="D70" s="52">
        <v>373255940</v>
      </c>
      <c r="E70" s="52">
        <v>789710869</v>
      </c>
      <c r="F70" s="52">
        <v>447906147</v>
      </c>
      <c r="G70" s="27">
        <f t="shared" si="14"/>
        <v>1.1999973717765884</v>
      </c>
      <c r="H70" s="20">
        <f t="shared" si="15"/>
        <v>0.5671773867911649</v>
      </c>
      <c r="I70" s="53">
        <f>IF($F70&gt;$E70,$E70-$F70,0)</f>
        <v>0</v>
      </c>
      <c r="J70" s="67">
        <f>IF($F70&lt;=$E70,$E70-$F70,0)</f>
        <v>341804722</v>
      </c>
      <c r="K70" s="31">
        <f t="shared" si="16"/>
        <v>0.432822613208835</v>
      </c>
    </row>
    <row r="71" spans="1:11" ht="12.75">
      <c r="A71" s="43" t="s">
        <v>37</v>
      </c>
      <c r="B71" s="44" t="s">
        <v>148</v>
      </c>
      <c r="C71" s="18" t="s">
        <v>149</v>
      </c>
      <c r="D71" s="52">
        <v>39532250</v>
      </c>
      <c r="E71" s="52">
        <v>39532250</v>
      </c>
      <c r="F71" s="52">
        <v>31392337</v>
      </c>
      <c r="G71" s="27">
        <f t="shared" si="14"/>
        <v>0.7940943659923227</v>
      </c>
      <c r="H71" s="20">
        <f t="shared" si="15"/>
        <v>0.7940943659923227</v>
      </c>
      <c r="I71" s="53">
        <f>IF($F71&gt;$E71,$E71-$F71,0)</f>
        <v>0</v>
      </c>
      <c r="J71" s="67">
        <f>IF($F71&lt;=$E71,$E71-$F71,0)</f>
        <v>8139913</v>
      </c>
      <c r="K71" s="31">
        <f t="shared" si="16"/>
        <v>0.20590563400767728</v>
      </c>
    </row>
    <row r="72" spans="1:11" ht="12.75">
      <c r="A72" s="43" t="s">
        <v>56</v>
      </c>
      <c r="B72" s="44" t="s">
        <v>150</v>
      </c>
      <c r="C72" s="18" t="s">
        <v>151</v>
      </c>
      <c r="D72" s="52">
        <v>150000</v>
      </c>
      <c r="E72" s="52">
        <v>927200</v>
      </c>
      <c r="F72" s="52">
        <v>868701</v>
      </c>
      <c r="G72" s="27">
        <f t="shared" si="14"/>
        <v>5.79134</v>
      </c>
      <c r="H72" s="20">
        <f t="shared" si="15"/>
        <v>0.9369078947368421</v>
      </c>
      <c r="I72" s="53">
        <f>IF($F72&gt;$E72,$E72-$F72,0)</f>
        <v>0</v>
      </c>
      <c r="J72" s="67">
        <f>IF($F72&lt;=$E72,$E72-$F72,0)</f>
        <v>58499</v>
      </c>
      <c r="K72" s="31">
        <f t="shared" si="16"/>
        <v>0.0630921052631579</v>
      </c>
    </row>
    <row r="73" spans="1:11" ht="16.5">
      <c r="A73" s="45"/>
      <c r="B73" s="46" t="s">
        <v>152</v>
      </c>
      <c r="C73" s="47"/>
      <c r="D73" s="58">
        <f>SUM(D69:D72)</f>
        <v>425682190</v>
      </c>
      <c r="E73" s="58">
        <f>SUM(E69:E72)</f>
        <v>842914319</v>
      </c>
      <c r="F73" s="58">
        <f>SUM(F69:F72)</f>
        <v>496690880</v>
      </c>
      <c r="G73" s="28">
        <f t="shared" si="14"/>
        <v>1.1668115125981662</v>
      </c>
      <c r="H73" s="26">
        <f t="shared" si="15"/>
        <v>0.5892542916927243</v>
      </c>
      <c r="I73" s="70">
        <f>SUM(I69:I72)</f>
        <v>-3779695</v>
      </c>
      <c r="J73" s="78">
        <f>SUM(J69:J72)</f>
        <v>350003134</v>
      </c>
      <c r="K73" s="32">
        <f t="shared" si="16"/>
        <v>0.41074570830727575</v>
      </c>
    </row>
    <row r="74" spans="1:11" ht="12.75">
      <c r="A74" s="43" t="s">
        <v>37</v>
      </c>
      <c r="B74" s="44" t="s">
        <v>153</v>
      </c>
      <c r="C74" s="18" t="s">
        <v>154</v>
      </c>
      <c r="D74" s="52">
        <v>37061000</v>
      </c>
      <c r="E74" s="52">
        <v>29061000</v>
      </c>
      <c r="F74" s="52">
        <v>33928886</v>
      </c>
      <c r="G74" s="27">
        <f t="shared" si="14"/>
        <v>0.9154876015218154</v>
      </c>
      <c r="H74" s="20">
        <f t="shared" si="15"/>
        <v>1.1675057981487216</v>
      </c>
      <c r="I74" s="53">
        <f aca="true" t="shared" si="17" ref="I74:I79">IF($F74&gt;$E74,$E74-$F74,0)</f>
        <v>-4867886</v>
      </c>
      <c r="J74" s="67">
        <f aca="true" t="shared" si="18" ref="J74:J79">IF($F74&lt;=$E74,$E74-$F74,0)</f>
        <v>0</v>
      </c>
      <c r="K74" s="31">
        <f t="shared" si="16"/>
        <v>-0.16750579814872166</v>
      </c>
    </row>
    <row r="75" spans="1:11" ht="12.75">
      <c r="A75" s="43" t="s">
        <v>37</v>
      </c>
      <c r="B75" s="44" t="s">
        <v>155</v>
      </c>
      <c r="C75" s="18" t="s">
        <v>156</v>
      </c>
      <c r="D75" s="52">
        <v>14845000</v>
      </c>
      <c r="E75" s="52">
        <v>14845000</v>
      </c>
      <c r="F75" s="52">
        <v>55854938</v>
      </c>
      <c r="G75" s="27">
        <f t="shared" si="14"/>
        <v>3.762542135399124</v>
      </c>
      <c r="H75" s="20">
        <f t="shared" si="15"/>
        <v>3.762542135399124</v>
      </c>
      <c r="I75" s="53">
        <f t="shared" si="17"/>
        <v>-41009938</v>
      </c>
      <c r="J75" s="67">
        <f t="shared" si="18"/>
        <v>0</v>
      </c>
      <c r="K75" s="31">
        <f t="shared" si="16"/>
        <v>-2.762542135399124</v>
      </c>
    </row>
    <row r="76" spans="1:11" ht="12.75">
      <c r="A76" s="43" t="s">
        <v>37</v>
      </c>
      <c r="B76" s="44" t="s">
        <v>157</v>
      </c>
      <c r="C76" s="18" t="s">
        <v>158</v>
      </c>
      <c r="D76" s="52">
        <v>21291030</v>
      </c>
      <c r="E76" s="52">
        <v>20799000</v>
      </c>
      <c r="F76" s="52">
        <v>14016066</v>
      </c>
      <c r="G76" s="27">
        <f t="shared" si="14"/>
        <v>0.6583084989312401</v>
      </c>
      <c r="H76" s="20">
        <f t="shared" si="15"/>
        <v>0.6738817250829366</v>
      </c>
      <c r="I76" s="53">
        <f t="shared" si="17"/>
        <v>0</v>
      </c>
      <c r="J76" s="67">
        <f t="shared" si="18"/>
        <v>6782934</v>
      </c>
      <c r="K76" s="31">
        <f t="shared" si="16"/>
        <v>0.3261182749170633</v>
      </c>
    </row>
    <row r="77" spans="1:11" ht="12.75">
      <c r="A77" s="43" t="s">
        <v>37</v>
      </c>
      <c r="B77" s="44" t="s">
        <v>159</v>
      </c>
      <c r="C77" s="18" t="s">
        <v>160</v>
      </c>
      <c r="D77" s="52">
        <v>159604000</v>
      </c>
      <c r="E77" s="52">
        <v>159604000</v>
      </c>
      <c r="F77" s="52">
        <v>144518971</v>
      </c>
      <c r="G77" s="27">
        <f t="shared" si="14"/>
        <v>0.905484643242024</v>
      </c>
      <c r="H77" s="20">
        <f t="shared" si="15"/>
        <v>0.905484643242024</v>
      </c>
      <c r="I77" s="53">
        <f t="shared" si="17"/>
        <v>0</v>
      </c>
      <c r="J77" s="67">
        <f t="shared" si="18"/>
        <v>15085029</v>
      </c>
      <c r="K77" s="31">
        <f t="shared" si="16"/>
        <v>0.094515356757976</v>
      </c>
    </row>
    <row r="78" spans="1:11" ht="12.75">
      <c r="A78" s="43" t="s">
        <v>37</v>
      </c>
      <c r="B78" s="44" t="s">
        <v>161</v>
      </c>
      <c r="C78" s="18" t="s">
        <v>162</v>
      </c>
      <c r="D78" s="52">
        <v>61766492</v>
      </c>
      <c r="E78" s="52">
        <v>61766492</v>
      </c>
      <c r="F78" s="52">
        <v>27385288</v>
      </c>
      <c r="G78" s="27">
        <f t="shared" si="14"/>
        <v>0.44336803197435914</v>
      </c>
      <c r="H78" s="20">
        <f t="shared" si="15"/>
        <v>0.44336803197435914</v>
      </c>
      <c r="I78" s="53">
        <f t="shared" si="17"/>
        <v>0</v>
      </c>
      <c r="J78" s="67">
        <f t="shared" si="18"/>
        <v>34381204</v>
      </c>
      <c r="K78" s="31">
        <f t="shared" si="16"/>
        <v>0.5566319680256409</v>
      </c>
    </row>
    <row r="79" spans="1:11" ht="12.75">
      <c r="A79" s="43" t="s">
        <v>56</v>
      </c>
      <c r="B79" s="44" t="s">
        <v>163</v>
      </c>
      <c r="C79" s="18" t="s">
        <v>164</v>
      </c>
      <c r="D79" s="52">
        <v>16239744</v>
      </c>
      <c r="E79" s="52">
        <v>20305960</v>
      </c>
      <c r="F79" s="52">
        <v>8950904</v>
      </c>
      <c r="G79" s="27">
        <f t="shared" si="14"/>
        <v>0.5511727278459562</v>
      </c>
      <c r="H79" s="20">
        <f t="shared" si="15"/>
        <v>0.44080181385169676</v>
      </c>
      <c r="I79" s="53">
        <f t="shared" si="17"/>
        <v>0</v>
      </c>
      <c r="J79" s="67">
        <f t="shared" si="18"/>
        <v>11355056</v>
      </c>
      <c r="K79" s="31">
        <f t="shared" si="16"/>
        <v>0.5591981861483033</v>
      </c>
    </row>
    <row r="80" spans="1:11" ht="16.5">
      <c r="A80" s="45"/>
      <c r="B80" s="46" t="s">
        <v>165</v>
      </c>
      <c r="C80" s="47"/>
      <c r="D80" s="58">
        <f>SUM(D74:D79)</f>
        <v>310807266</v>
      </c>
      <c r="E80" s="58">
        <f>SUM(E74:E79)</f>
        <v>306381452</v>
      </c>
      <c r="F80" s="58">
        <f>SUM(F74:F79)</f>
        <v>284655053</v>
      </c>
      <c r="G80" s="28">
        <f t="shared" si="14"/>
        <v>0.9158571376513444</v>
      </c>
      <c r="H80" s="26">
        <f t="shared" si="15"/>
        <v>0.9290870943453848</v>
      </c>
      <c r="I80" s="70">
        <f>SUM(I74:I79)</f>
        <v>-45877824</v>
      </c>
      <c r="J80" s="78">
        <f>SUM(J74:J79)</f>
        <v>67604223</v>
      </c>
      <c r="K80" s="32">
        <f t="shared" si="16"/>
        <v>0.07091290565461515</v>
      </c>
    </row>
    <row r="81" spans="1:11" ht="12.75">
      <c r="A81" s="43" t="s">
        <v>37</v>
      </c>
      <c r="B81" s="44" t="s">
        <v>166</v>
      </c>
      <c r="C81" s="18" t="s">
        <v>167</v>
      </c>
      <c r="D81" s="52">
        <v>92718925</v>
      </c>
      <c r="E81" s="52">
        <v>92718925</v>
      </c>
      <c r="F81" s="52">
        <v>19921502</v>
      </c>
      <c r="G81" s="27">
        <f t="shared" si="14"/>
        <v>0.21485907003343707</v>
      </c>
      <c r="H81" s="20">
        <f t="shared" si="15"/>
        <v>0.21485907003343707</v>
      </c>
      <c r="I81" s="53">
        <f aca="true" t="shared" si="19" ref="I81:I86">IF($F81&gt;$E81,$E81-$F81,0)</f>
        <v>0</v>
      </c>
      <c r="J81" s="67">
        <f aca="true" t="shared" si="20" ref="J81:J86">IF($F81&lt;=$E81,$E81-$F81,0)</f>
        <v>72797423</v>
      </c>
      <c r="K81" s="31">
        <f t="shared" si="16"/>
        <v>0.7851409299665629</v>
      </c>
    </row>
    <row r="82" spans="1:11" ht="12.75">
      <c r="A82" s="43" t="s">
        <v>37</v>
      </c>
      <c r="B82" s="44" t="s">
        <v>168</v>
      </c>
      <c r="C82" s="18" t="s">
        <v>169</v>
      </c>
      <c r="D82" s="52">
        <v>95767000</v>
      </c>
      <c r="E82" s="52">
        <v>76175931</v>
      </c>
      <c r="F82" s="52">
        <v>73359478</v>
      </c>
      <c r="G82" s="27">
        <f t="shared" si="14"/>
        <v>0.7660204245721386</v>
      </c>
      <c r="H82" s="20">
        <f t="shared" si="15"/>
        <v>0.9630269960205672</v>
      </c>
      <c r="I82" s="53">
        <f t="shared" si="19"/>
        <v>0</v>
      </c>
      <c r="J82" s="67">
        <f t="shared" si="20"/>
        <v>2816453</v>
      </c>
      <c r="K82" s="31">
        <f t="shared" si="16"/>
        <v>0.036973003979432824</v>
      </c>
    </row>
    <row r="83" spans="1:11" ht="12.75">
      <c r="A83" s="43" t="s">
        <v>37</v>
      </c>
      <c r="B83" s="44" t="s">
        <v>170</v>
      </c>
      <c r="C83" s="18" t="s">
        <v>171</v>
      </c>
      <c r="D83" s="52">
        <v>32612000</v>
      </c>
      <c r="E83" s="52">
        <v>0</v>
      </c>
      <c r="F83" s="52">
        <v>19504542</v>
      </c>
      <c r="G83" s="27">
        <f t="shared" si="14"/>
        <v>0.5980786826934871</v>
      </c>
      <c r="H83" s="20">
        <f t="shared" si="15"/>
        <v>0</v>
      </c>
      <c r="I83" s="53">
        <f t="shared" si="19"/>
        <v>-19504542</v>
      </c>
      <c r="J83" s="67">
        <f t="shared" si="20"/>
        <v>0</v>
      </c>
      <c r="K83" s="31">
        <f t="shared" si="16"/>
        <v>0</v>
      </c>
    </row>
    <row r="84" spans="1:11" ht="12.75">
      <c r="A84" s="43" t="s">
        <v>37</v>
      </c>
      <c r="B84" s="44" t="s">
        <v>172</v>
      </c>
      <c r="C84" s="18" t="s">
        <v>173</v>
      </c>
      <c r="D84" s="52">
        <v>266439572</v>
      </c>
      <c r="E84" s="52">
        <v>286577719</v>
      </c>
      <c r="F84" s="52">
        <v>249594306</v>
      </c>
      <c r="G84" s="27">
        <f t="shared" si="14"/>
        <v>0.9367764109754687</v>
      </c>
      <c r="H84" s="20">
        <f t="shared" si="15"/>
        <v>0.8709480516173694</v>
      </c>
      <c r="I84" s="53">
        <f t="shared" si="19"/>
        <v>0</v>
      </c>
      <c r="J84" s="67">
        <f t="shared" si="20"/>
        <v>36983413</v>
      </c>
      <c r="K84" s="31">
        <f t="shared" si="16"/>
        <v>0.12905194838263054</v>
      </c>
    </row>
    <row r="85" spans="1:11" ht="12.75">
      <c r="A85" s="43" t="s">
        <v>37</v>
      </c>
      <c r="B85" s="44" t="s">
        <v>174</v>
      </c>
      <c r="C85" s="18" t="s">
        <v>175</v>
      </c>
      <c r="D85" s="52">
        <v>60468008</v>
      </c>
      <c r="E85" s="52">
        <v>60468008</v>
      </c>
      <c r="F85" s="52">
        <v>30246739</v>
      </c>
      <c r="G85" s="27">
        <f t="shared" si="14"/>
        <v>0.5002106072354823</v>
      </c>
      <c r="H85" s="20">
        <f t="shared" si="15"/>
        <v>0.5002106072354823</v>
      </c>
      <c r="I85" s="53">
        <f t="shared" si="19"/>
        <v>0</v>
      </c>
      <c r="J85" s="67">
        <f t="shared" si="20"/>
        <v>30221269</v>
      </c>
      <c r="K85" s="31">
        <f t="shared" si="16"/>
        <v>0.4997893927645177</v>
      </c>
    </row>
    <row r="86" spans="1:11" ht="12.75">
      <c r="A86" s="43" t="s">
        <v>56</v>
      </c>
      <c r="B86" s="44" t="s">
        <v>176</v>
      </c>
      <c r="C86" s="18" t="s">
        <v>177</v>
      </c>
      <c r="D86" s="52">
        <v>19176754</v>
      </c>
      <c r="E86" s="52">
        <v>11906707</v>
      </c>
      <c r="F86" s="52">
        <v>6078609</v>
      </c>
      <c r="G86" s="27">
        <f t="shared" si="14"/>
        <v>0.3169779932516212</v>
      </c>
      <c r="H86" s="20">
        <f t="shared" si="15"/>
        <v>0.510519743200198</v>
      </c>
      <c r="I86" s="53">
        <f t="shared" si="19"/>
        <v>0</v>
      </c>
      <c r="J86" s="67">
        <f t="shared" si="20"/>
        <v>5828098</v>
      </c>
      <c r="K86" s="31">
        <f t="shared" si="16"/>
        <v>0.489480256799802</v>
      </c>
    </row>
    <row r="87" spans="1:11" ht="16.5">
      <c r="A87" s="45"/>
      <c r="B87" s="46" t="s">
        <v>178</v>
      </c>
      <c r="C87" s="47"/>
      <c r="D87" s="58">
        <f>SUM(D81:D86)</f>
        <v>567182259</v>
      </c>
      <c r="E87" s="58">
        <f>SUM(E81:E86)</f>
        <v>527847290</v>
      </c>
      <c r="F87" s="58">
        <f>SUM(F81:F86)</f>
        <v>398705176</v>
      </c>
      <c r="G87" s="28">
        <f t="shared" si="14"/>
        <v>0.7029577700525361</v>
      </c>
      <c r="H87" s="26">
        <f t="shared" si="15"/>
        <v>0.7553419020110911</v>
      </c>
      <c r="I87" s="70">
        <f>SUM(I81:I86)</f>
        <v>-19504542</v>
      </c>
      <c r="J87" s="78">
        <f>SUM(J81:J86)</f>
        <v>148646656</v>
      </c>
      <c r="K87" s="32">
        <f t="shared" si="16"/>
        <v>0.24465809798890886</v>
      </c>
    </row>
    <row r="88" spans="1:11" ht="12.75">
      <c r="A88" s="43" t="s">
        <v>37</v>
      </c>
      <c r="B88" s="44" t="s">
        <v>179</v>
      </c>
      <c r="C88" s="18" t="s">
        <v>180</v>
      </c>
      <c r="D88" s="52">
        <v>126266981</v>
      </c>
      <c r="E88" s="52">
        <v>126266981</v>
      </c>
      <c r="F88" s="52">
        <v>15871995</v>
      </c>
      <c r="G88" s="27">
        <f t="shared" si="14"/>
        <v>0.12570186500301295</v>
      </c>
      <c r="H88" s="20">
        <f t="shared" si="15"/>
        <v>0.12570186500301295</v>
      </c>
      <c r="I88" s="53">
        <f>IF($F88&gt;$E88,$E88-$F88,0)</f>
        <v>0</v>
      </c>
      <c r="J88" s="67">
        <f>IF($F88&lt;=$E88,$E88-$F88,0)</f>
        <v>110394986</v>
      </c>
      <c r="K88" s="31">
        <f t="shared" si="16"/>
        <v>0.874298134996987</v>
      </c>
    </row>
    <row r="89" spans="1:11" ht="12.75">
      <c r="A89" s="43" t="s">
        <v>37</v>
      </c>
      <c r="B89" s="44" t="s">
        <v>181</v>
      </c>
      <c r="C89" s="18" t="s">
        <v>182</v>
      </c>
      <c r="D89" s="52">
        <v>67663775</v>
      </c>
      <c r="E89" s="52">
        <v>67664232</v>
      </c>
      <c r="F89" s="52">
        <v>16578677</v>
      </c>
      <c r="G89" s="27">
        <f t="shared" si="14"/>
        <v>0.24501554930980424</v>
      </c>
      <c r="H89" s="20">
        <f t="shared" si="15"/>
        <v>0.24501389449007566</v>
      </c>
      <c r="I89" s="53">
        <f>IF($F89&gt;$E89,$E89-$F89,0)</f>
        <v>0</v>
      </c>
      <c r="J89" s="67">
        <f>IF($F89&lt;=$E89,$E89-$F89,0)</f>
        <v>51085555</v>
      </c>
      <c r="K89" s="31">
        <f t="shared" si="16"/>
        <v>0.7549861055099244</v>
      </c>
    </row>
    <row r="90" spans="1:11" ht="12.75">
      <c r="A90" s="43" t="s">
        <v>37</v>
      </c>
      <c r="B90" s="44" t="s">
        <v>183</v>
      </c>
      <c r="C90" s="18" t="s">
        <v>184</v>
      </c>
      <c r="D90" s="52">
        <v>344317150</v>
      </c>
      <c r="E90" s="52">
        <v>133025810</v>
      </c>
      <c r="F90" s="52">
        <v>56469889</v>
      </c>
      <c r="G90" s="27">
        <f t="shared" si="14"/>
        <v>0.16400544962689195</v>
      </c>
      <c r="H90" s="20">
        <f t="shared" si="15"/>
        <v>0.4245032524139488</v>
      </c>
      <c r="I90" s="53">
        <f>IF($F90&gt;$E90,$E90-$F90,0)</f>
        <v>0</v>
      </c>
      <c r="J90" s="67">
        <f>IF($F90&lt;=$E90,$E90-$F90,0)</f>
        <v>76555921</v>
      </c>
      <c r="K90" s="31">
        <f t="shared" si="16"/>
        <v>0.5754967475860512</v>
      </c>
    </row>
    <row r="91" spans="1:11" ht="12.75">
      <c r="A91" s="43" t="s">
        <v>37</v>
      </c>
      <c r="B91" s="44" t="s">
        <v>185</v>
      </c>
      <c r="C91" s="18" t="s">
        <v>186</v>
      </c>
      <c r="D91" s="52">
        <v>25712400</v>
      </c>
      <c r="E91" s="52">
        <v>25712000</v>
      </c>
      <c r="F91" s="52">
        <v>23635159</v>
      </c>
      <c r="G91" s="27">
        <f t="shared" si="14"/>
        <v>0.9192124811375056</v>
      </c>
      <c r="H91" s="20">
        <f t="shared" si="15"/>
        <v>0.9192267812694461</v>
      </c>
      <c r="I91" s="53">
        <f>IF($F91&gt;$E91,$E91-$F91,0)</f>
        <v>0</v>
      </c>
      <c r="J91" s="67">
        <f>IF($F91&lt;=$E91,$E91-$F91,0)</f>
        <v>2076841</v>
      </c>
      <c r="K91" s="31">
        <f t="shared" si="16"/>
        <v>0.08077321873055383</v>
      </c>
    </row>
    <row r="92" spans="1:11" ht="12.75">
      <c r="A92" s="43" t="s">
        <v>56</v>
      </c>
      <c r="B92" s="44" t="s">
        <v>187</v>
      </c>
      <c r="C92" s="18" t="s">
        <v>188</v>
      </c>
      <c r="D92" s="52">
        <v>6290000</v>
      </c>
      <c r="E92" s="52">
        <v>5370000</v>
      </c>
      <c r="F92" s="52">
        <v>3501037</v>
      </c>
      <c r="G92" s="27">
        <f t="shared" si="14"/>
        <v>0.5566036565977742</v>
      </c>
      <c r="H92" s="20">
        <f t="shared" si="15"/>
        <v>0.6519621973929236</v>
      </c>
      <c r="I92" s="53">
        <f>IF($F92&gt;$E92,$E92-$F92,0)</f>
        <v>0</v>
      </c>
      <c r="J92" s="67">
        <f>IF($F92&lt;=$E92,$E92-$F92,0)</f>
        <v>1868963</v>
      </c>
      <c r="K92" s="31">
        <f t="shared" si="16"/>
        <v>0.34803780260707634</v>
      </c>
    </row>
    <row r="93" spans="1:11" ht="16.5">
      <c r="A93" s="45"/>
      <c r="B93" s="46" t="s">
        <v>189</v>
      </c>
      <c r="C93" s="47"/>
      <c r="D93" s="58">
        <f>SUM(D88:D92)</f>
        <v>570250306</v>
      </c>
      <c r="E93" s="58">
        <f>SUM(E88:E92)</f>
        <v>358039023</v>
      </c>
      <c r="F93" s="58">
        <f>SUM(F88:F92)</f>
        <v>116056757</v>
      </c>
      <c r="G93" s="28">
        <f t="shared" si="14"/>
        <v>0.20351897364874014</v>
      </c>
      <c r="H93" s="26">
        <f t="shared" si="15"/>
        <v>0.32414555270418105</v>
      </c>
      <c r="I93" s="70">
        <f>SUM(I88:I92)</f>
        <v>0</v>
      </c>
      <c r="J93" s="78">
        <f>SUM(J88:J92)</f>
        <v>241982266</v>
      </c>
      <c r="K93" s="32">
        <f t="shared" si="16"/>
        <v>0.6758544472958189</v>
      </c>
    </row>
    <row r="94" spans="1:11" ht="16.5">
      <c r="A94" s="49"/>
      <c r="B94" s="50" t="s">
        <v>190</v>
      </c>
      <c r="C94" s="51"/>
      <c r="D94" s="60">
        <f>SUM(D64:D67,D69:D72,D74:D79,D81:D86,D88:D92)</f>
        <v>1985678566</v>
      </c>
      <c r="E94" s="60">
        <f>SUM(E64:E67,E69:E72,E74:E79,E81:E86,E88:E92)</f>
        <v>2129708127</v>
      </c>
      <c r="F94" s="60">
        <f>SUM(F64:F67,F69:F72,F74:F79,F81:F86,F88:F92)</f>
        <v>1362515913</v>
      </c>
      <c r="G94" s="33">
        <f t="shared" si="14"/>
        <v>0.6861714359664393</v>
      </c>
      <c r="H94" s="34">
        <f t="shared" si="15"/>
        <v>0.6397664993274451</v>
      </c>
      <c r="I94" s="82">
        <f>I93+I87+I80+I73+I68</f>
        <v>-69162061</v>
      </c>
      <c r="J94" s="78">
        <f>J93+J87+J80+J73+J68</f>
        <v>836354275</v>
      </c>
      <c r="K94" s="35">
        <f t="shared" si="16"/>
        <v>0.36023350067255483</v>
      </c>
    </row>
    <row r="95" spans="1:11" ht="16.5">
      <c r="A95" s="72"/>
      <c r="B95" s="73"/>
      <c r="C95" s="73"/>
      <c r="D95" s="74"/>
      <c r="E95" s="74"/>
      <c r="F95" s="74"/>
      <c r="G95" s="75"/>
      <c r="H95" s="76" t="s">
        <v>667</v>
      </c>
      <c r="I95" s="124">
        <f>I94+J94</f>
        <v>767192214</v>
      </c>
      <c r="J95" s="125"/>
      <c r="K95" s="77"/>
    </row>
    <row r="96" spans="1:11" ht="16.5">
      <c r="A96" s="38"/>
      <c r="B96" s="30"/>
      <c r="C96" s="12"/>
      <c r="D96" s="59"/>
      <c r="E96" s="59"/>
      <c r="F96" s="59"/>
      <c r="G96" s="27"/>
      <c r="H96" s="20"/>
      <c r="I96" s="91"/>
      <c r="J96" s="92"/>
      <c r="K96" s="31"/>
    </row>
    <row r="97" spans="1:11" ht="16.5">
      <c r="A97" s="38"/>
      <c r="B97" s="40" t="s">
        <v>191</v>
      </c>
      <c r="C97" s="41"/>
      <c r="D97" s="59"/>
      <c r="E97" s="59"/>
      <c r="F97" s="59"/>
      <c r="G97" s="27"/>
      <c r="H97" s="20"/>
      <c r="I97" s="81"/>
      <c r="J97" s="69"/>
      <c r="K97" s="31"/>
    </row>
    <row r="98" spans="1:11" ht="12.75">
      <c r="A98" s="43" t="s">
        <v>33</v>
      </c>
      <c r="B98" s="44" t="s">
        <v>192</v>
      </c>
      <c r="C98" s="18" t="s">
        <v>193</v>
      </c>
      <c r="D98" s="52">
        <v>2160091107</v>
      </c>
      <c r="E98" s="52">
        <v>2230533190</v>
      </c>
      <c r="F98" s="52">
        <v>1502253948</v>
      </c>
      <c r="G98" s="27">
        <f>IF($D98=0,0,$F98/$D98)</f>
        <v>0.6954586050244778</v>
      </c>
      <c r="H98" s="20">
        <f>IF($E98=0,0,$F98/$E98)</f>
        <v>0.6734954470684205</v>
      </c>
      <c r="I98" s="53">
        <f>IF($F98&gt;$E98,$E98-$F98,0)</f>
        <v>0</v>
      </c>
      <c r="J98" s="67">
        <f>IF($F98&lt;=$E98,$E98-$F98,0)</f>
        <v>728279242</v>
      </c>
      <c r="K98" s="31">
        <f>IF($E98=0,0,($E98-$F98)/$E98)</f>
        <v>0.32650455293157954</v>
      </c>
    </row>
    <row r="99" spans="1:11" ht="12.75">
      <c r="A99" s="43" t="s">
        <v>33</v>
      </c>
      <c r="B99" s="44" t="s">
        <v>194</v>
      </c>
      <c r="C99" s="18" t="s">
        <v>195</v>
      </c>
      <c r="D99" s="52">
        <v>3058761260</v>
      </c>
      <c r="E99" s="52">
        <v>3812517000</v>
      </c>
      <c r="F99" s="52">
        <v>3560772497</v>
      </c>
      <c r="G99" s="27">
        <f>IF($D99=0,0,$F99/$D99)</f>
        <v>1.1641223993401826</v>
      </c>
      <c r="H99" s="20">
        <f>IF($E99=0,0,$F99/$E99)</f>
        <v>0.9339689493843568</v>
      </c>
      <c r="I99" s="53">
        <f>IF($F99&gt;$E99,$E99-$F99,0)</f>
        <v>0</v>
      </c>
      <c r="J99" s="67">
        <f>IF($F99&lt;=$E99,$E99-$F99,0)</f>
        <v>251744503</v>
      </c>
      <c r="K99" s="31">
        <f>IF($E99=0,0,($E99-$F99)/$E99)</f>
        <v>0.06603105061564316</v>
      </c>
    </row>
    <row r="100" spans="1:11" ht="12.75">
      <c r="A100" s="43" t="s">
        <v>33</v>
      </c>
      <c r="B100" s="44" t="s">
        <v>196</v>
      </c>
      <c r="C100" s="18" t="s">
        <v>197</v>
      </c>
      <c r="D100" s="52">
        <v>3194974947</v>
      </c>
      <c r="E100" s="52">
        <v>2424280488</v>
      </c>
      <c r="F100" s="52">
        <v>2161383889</v>
      </c>
      <c r="G100" s="27">
        <f>IF($D100=0,0,$F100/$D100)</f>
        <v>0.6764947847335968</v>
      </c>
      <c r="H100" s="20">
        <f>IF($E100=0,0,$F100/$E100)</f>
        <v>0.891556855610843</v>
      </c>
      <c r="I100" s="53">
        <f>IF($F100&gt;$E100,$E100-$F100,0)</f>
        <v>0</v>
      </c>
      <c r="J100" s="67">
        <f aca="true" t="shared" si="21" ref="J100:J115">IF($F100&lt;=$E100,$E100-$F100,0)</f>
        <v>262896599</v>
      </c>
      <c r="K100" s="31">
        <f>IF($E100=0,0,($E100-$F100)/$E100)</f>
        <v>0.108443144389157</v>
      </c>
    </row>
    <row r="101" spans="1:11" ht="16.5">
      <c r="A101" s="45"/>
      <c r="B101" s="46" t="s">
        <v>36</v>
      </c>
      <c r="C101" s="47"/>
      <c r="D101" s="58">
        <f>SUM(D98:D100)</f>
        <v>8413827314</v>
      </c>
      <c r="E101" s="58">
        <f>SUM(E98:E100)</f>
        <v>8467330678</v>
      </c>
      <c r="F101" s="58">
        <f>SUM(F98:F100)</f>
        <v>7224410334</v>
      </c>
      <c r="G101" s="28">
        <f>IF($D101=0,0,$F101/$D101)</f>
        <v>0.8586354419205994</v>
      </c>
      <c r="H101" s="26">
        <f>IF($E101=0,0,$F101/$E101)</f>
        <v>0.8532098968061584</v>
      </c>
      <c r="I101" s="70">
        <f>SUM(I98:I100)</f>
        <v>0</v>
      </c>
      <c r="J101" s="78">
        <f>SUM(J98:J100)</f>
        <v>1242920344</v>
      </c>
      <c r="K101" s="32">
        <f>IF($E101=0,0,($E101-$F101)/$E101)</f>
        <v>0.1467901031938415</v>
      </c>
    </row>
    <row r="102" spans="1:11" ht="12.75">
      <c r="A102" s="43" t="s">
        <v>37</v>
      </c>
      <c r="B102" s="44" t="s">
        <v>198</v>
      </c>
      <c r="C102" s="18" t="s">
        <v>199</v>
      </c>
      <c r="D102" s="52">
        <v>337147600</v>
      </c>
      <c r="E102" s="52">
        <v>337147600</v>
      </c>
      <c r="F102" s="52">
        <v>173059681</v>
      </c>
      <c r="G102" s="27">
        <f aca="true" t="shared" si="22" ref="G102:G117">IF($D102=0,0,$F102/$D102)</f>
        <v>0.5133053920597388</v>
      </c>
      <c r="H102" s="20">
        <f aca="true" t="shared" si="23" ref="H102:H117">IF($E102=0,0,$F102/$E102)</f>
        <v>0.5133053920597388</v>
      </c>
      <c r="I102" s="53">
        <f>IF($F102&gt;$E102,$E102-$F102,0)</f>
        <v>0</v>
      </c>
      <c r="J102" s="67">
        <f t="shared" si="21"/>
        <v>164087919</v>
      </c>
      <c r="K102" s="31">
        <f aca="true" t="shared" si="24" ref="K102:K117">IF($E102=0,0,($E102-$F102)/$E102)</f>
        <v>0.4866946079402612</v>
      </c>
    </row>
    <row r="103" spans="1:11" ht="12.75">
      <c r="A103" s="43" t="s">
        <v>37</v>
      </c>
      <c r="B103" s="44" t="s">
        <v>200</v>
      </c>
      <c r="C103" s="18" t="s">
        <v>201</v>
      </c>
      <c r="D103" s="52">
        <v>40235000</v>
      </c>
      <c r="E103" s="52">
        <v>189981390</v>
      </c>
      <c r="F103" s="52">
        <v>180597189</v>
      </c>
      <c r="G103" s="27">
        <f t="shared" si="22"/>
        <v>4.488559438299988</v>
      </c>
      <c r="H103" s="20">
        <f t="shared" si="23"/>
        <v>0.9506046302745759</v>
      </c>
      <c r="I103" s="53">
        <f>IF($F103&gt;$E103,$E103-$F103,0)</f>
        <v>0</v>
      </c>
      <c r="J103" s="67">
        <f t="shared" si="21"/>
        <v>9384201</v>
      </c>
      <c r="K103" s="31">
        <f t="shared" si="24"/>
        <v>0.04939536972542416</v>
      </c>
    </row>
    <row r="104" spans="1:11" ht="12.75">
      <c r="A104" s="43" t="s">
        <v>37</v>
      </c>
      <c r="B104" s="44" t="s">
        <v>202</v>
      </c>
      <c r="C104" s="18" t="s">
        <v>203</v>
      </c>
      <c r="D104" s="52">
        <v>70890200</v>
      </c>
      <c r="E104" s="52">
        <v>70890200</v>
      </c>
      <c r="F104" s="52">
        <v>58655682</v>
      </c>
      <c r="G104" s="27">
        <f t="shared" si="22"/>
        <v>0.8274159474793413</v>
      </c>
      <c r="H104" s="20">
        <f t="shared" si="23"/>
        <v>0.8274159474793413</v>
      </c>
      <c r="I104" s="53">
        <f>IF($F104&gt;$E104,$E104-$F104,0)</f>
        <v>0</v>
      </c>
      <c r="J104" s="67">
        <f t="shared" si="21"/>
        <v>12234518</v>
      </c>
      <c r="K104" s="31">
        <f t="shared" si="24"/>
        <v>0.1725840525206587</v>
      </c>
    </row>
    <row r="105" spans="1:11" ht="12.75">
      <c r="A105" s="43" t="s">
        <v>56</v>
      </c>
      <c r="B105" s="44" t="s">
        <v>204</v>
      </c>
      <c r="C105" s="18" t="s">
        <v>205</v>
      </c>
      <c r="D105" s="52">
        <v>0</v>
      </c>
      <c r="E105" s="52">
        <v>0</v>
      </c>
      <c r="F105" s="52">
        <v>23891240</v>
      </c>
      <c r="G105" s="27">
        <f t="shared" si="22"/>
        <v>0</v>
      </c>
      <c r="H105" s="20">
        <f t="shared" si="23"/>
        <v>0</v>
      </c>
      <c r="I105" s="53">
        <f>IF($F105&gt;$E105,$E105-$F105,0)</f>
        <v>-23891240</v>
      </c>
      <c r="J105" s="67">
        <f t="shared" si="21"/>
        <v>0</v>
      </c>
      <c r="K105" s="31">
        <f t="shared" si="24"/>
        <v>0</v>
      </c>
    </row>
    <row r="106" spans="1:11" ht="16.5">
      <c r="A106" s="45"/>
      <c r="B106" s="46" t="s">
        <v>206</v>
      </c>
      <c r="C106" s="47"/>
      <c r="D106" s="58">
        <f>SUM(D102:D105)</f>
        <v>448272800</v>
      </c>
      <c r="E106" s="58">
        <f>SUM(E102:E105)</f>
        <v>598019190</v>
      </c>
      <c r="F106" s="58">
        <f>SUM(F102:F105)</f>
        <v>436203792</v>
      </c>
      <c r="G106" s="28">
        <f t="shared" si="22"/>
        <v>0.9730766444004633</v>
      </c>
      <c r="H106" s="26">
        <f t="shared" si="23"/>
        <v>0.729414372137456</v>
      </c>
      <c r="I106" s="70">
        <f>SUM(I102:I105)</f>
        <v>-23891240</v>
      </c>
      <c r="J106" s="78">
        <f>SUM(J102:J105)</f>
        <v>185706638</v>
      </c>
      <c r="K106" s="32">
        <f t="shared" si="24"/>
        <v>0.27058562786254403</v>
      </c>
    </row>
    <row r="107" spans="1:11" ht="12.75">
      <c r="A107" s="43" t="s">
        <v>37</v>
      </c>
      <c r="B107" s="44" t="s">
        <v>207</v>
      </c>
      <c r="C107" s="18" t="s">
        <v>208</v>
      </c>
      <c r="D107" s="52">
        <v>16915000</v>
      </c>
      <c r="E107" s="52">
        <v>16915000</v>
      </c>
      <c r="F107" s="52">
        <v>17504897</v>
      </c>
      <c r="G107" s="27">
        <f t="shared" si="22"/>
        <v>1.0348741945019213</v>
      </c>
      <c r="H107" s="20">
        <f t="shared" si="23"/>
        <v>1.0348741945019213</v>
      </c>
      <c r="I107" s="53">
        <f>IF($F107&gt;$E107,$E107-$F107,0)</f>
        <v>-589897</v>
      </c>
      <c r="J107" s="67">
        <f t="shared" si="21"/>
        <v>0</v>
      </c>
      <c r="K107" s="31">
        <f t="shared" si="24"/>
        <v>-0.03487419450192137</v>
      </c>
    </row>
    <row r="108" spans="1:11" ht="12.75">
      <c r="A108" s="43" t="s">
        <v>37</v>
      </c>
      <c r="B108" s="44" t="s">
        <v>209</v>
      </c>
      <c r="C108" s="18" t="s">
        <v>210</v>
      </c>
      <c r="D108" s="52">
        <v>61068000</v>
      </c>
      <c r="E108" s="52">
        <v>61068000</v>
      </c>
      <c r="F108" s="52">
        <v>24148821</v>
      </c>
      <c r="G108" s="27">
        <f t="shared" si="22"/>
        <v>0.3954414914521517</v>
      </c>
      <c r="H108" s="20">
        <f t="shared" si="23"/>
        <v>0.3954414914521517</v>
      </c>
      <c r="I108" s="53">
        <f>IF($F108&gt;$E108,$E108-$F108,0)</f>
        <v>0</v>
      </c>
      <c r="J108" s="67">
        <f t="shared" si="21"/>
        <v>36919179</v>
      </c>
      <c r="K108" s="31">
        <f t="shared" si="24"/>
        <v>0.6045585085478483</v>
      </c>
    </row>
    <row r="109" spans="1:11" ht="12.75">
      <c r="A109" s="43" t="s">
        <v>56</v>
      </c>
      <c r="B109" s="44" t="s">
        <v>211</v>
      </c>
      <c r="C109" s="18" t="s">
        <v>212</v>
      </c>
      <c r="D109" s="52">
        <v>260000</v>
      </c>
      <c r="E109" s="52">
        <v>260000</v>
      </c>
      <c r="F109" s="52">
        <v>54252</v>
      </c>
      <c r="G109" s="27">
        <f t="shared" si="22"/>
        <v>0.20866153846153845</v>
      </c>
      <c r="H109" s="20">
        <f t="shared" si="23"/>
        <v>0.20866153846153845</v>
      </c>
      <c r="I109" s="53">
        <f>IF($F109&gt;$E109,$E109-$F109,0)</f>
        <v>0</v>
      </c>
      <c r="J109" s="67">
        <f t="shared" si="21"/>
        <v>205748</v>
      </c>
      <c r="K109" s="31">
        <f t="shared" si="24"/>
        <v>0.7913384615384615</v>
      </c>
    </row>
    <row r="110" spans="1:11" ht="16.5">
      <c r="A110" s="45"/>
      <c r="B110" s="46" t="s">
        <v>213</v>
      </c>
      <c r="C110" s="47"/>
      <c r="D110" s="58">
        <f>SUM(D107:D109)</f>
        <v>78243000</v>
      </c>
      <c r="E110" s="58">
        <f>SUM(E107:E109)</f>
        <v>78243000</v>
      </c>
      <c r="F110" s="58">
        <f>SUM(F107:F109)</f>
        <v>41707970</v>
      </c>
      <c r="G110" s="28">
        <f t="shared" si="22"/>
        <v>0.5330568868780594</v>
      </c>
      <c r="H110" s="26">
        <f t="shared" si="23"/>
        <v>0.5330568868780594</v>
      </c>
      <c r="I110" s="70">
        <f>SUM(I107:I109)</f>
        <v>-589897</v>
      </c>
      <c r="J110" s="78">
        <f>SUM(J107:J109)</f>
        <v>37124927</v>
      </c>
      <c r="K110" s="32">
        <f t="shared" si="24"/>
        <v>0.46694311312194065</v>
      </c>
    </row>
    <row r="111" spans="1:11" ht="12.75">
      <c r="A111" s="43" t="s">
        <v>37</v>
      </c>
      <c r="B111" s="44" t="s">
        <v>214</v>
      </c>
      <c r="C111" s="18" t="s">
        <v>215</v>
      </c>
      <c r="D111" s="52">
        <v>214330391</v>
      </c>
      <c r="E111" s="52">
        <v>200044035</v>
      </c>
      <c r="F111" s="52">
        <v>124692570</v>
      </c>
      <c r="G111" s="27">
        <f t="shared" si="22"/>
        <v>0.5817773644615802</v>
      </c>
      <c r="H111" s="20">
        <f t="shared" si="23"/>
        <v>0.6233256092839758</v>
      </c>
      <c r="I111" s="53">
        <f>IF($F111&gt;$E111,$E111-$F111,0)</f>
        <v>0</v>
      </c>
      <c r="J111" s="67">
        <f t="shared" si="21"/>
        <v>75351465</v>
      </c>
      <c r="K111" s="31">
        <f t="shared" si="24"/>
        <v>0.3766743907160241</v>
      </c>
    </row>
    <row r="112" spans="1:11" ht="12.75">
      <c r="A112" s="43" t="s">
        <v>37</v>
      </c>
      <c r="B112" s="44" t="s">
        <v>216</v>
      </c>
      <c r="C112" s="18" t="s">
        <v>217</v>
      </c>
      <c r="D112" s="52">
        <v>103156183</v>
      </c>
      <c r="E112" s="52">
        <v>103156183</v>
      </c>
      <c r="F112" s="52">
        <v>57575071</v>
      </c>
      <c r="G112" s="27">
        <f t="shared" si="22"/>
        <v>0.558134949603554</v>
      </c>
      <c r="H112" s="20">
        <f t="shared" si="23"/>
        <v>0.558134949603554</v>
      </c>
      <c r="I112" s="53">
        <f>IF($F112&gt;$E112,$E112-$F112,0)</f>
        <v>0</v>
      </c>
      <c r="J112" s="67">
        <f t="shared" si="21"/>
        <v>45581112</v>
      </c>
      <c r="K112" s="31">
        <f t="shared" si="24"/>
        <v>0.4418650503964459</v>
      </c>
    </row>
    <row r="113" spans="1:11" ht="12.75">
      <c r="A113" s="43" t="s">
        <v>37</v>
      </c>
      <c r="B113" s="44" t="s">
        <v>218</v>
      </c>
      <c r="C113" s="18" t="s">
        <v>219</v>
      </c>
      <c r="D113" s="52">
        <v>0</v>
      </c>
      <c r="E113" s="52">
        <v>0</v>
      </c>
      <c r="F113" s="52">
        <v>64628973</v>
      </c>
      <c r="G113" s="27">
        <f t="shared" si="22"/>
        <v>0</v>
      </c>
      <c r="H113" s="20">
        <f t="shared" si="23"/>
        <v>0</v>
      </c>
      <c r="I113" s="53">
        <f>IF($F113&gt;$E113,$E113-$F113,0)</f>
        <v>-64628973</v>
      </c>
      <c r="J113" s="67">
        <f t="shared" si="21"/>
        <v>0</v>
      </c>
      <c r="K113" s="31">
        <f t="shared" si="24"/>
        <v>0</v>
      </c>
    </row>
    <row r="114" spans="1:11" ht="12.75">
      <c r="A114" s="43" t="s">
        <v>37</v>
      </c>
      <c r="B114" s="44" t="s">
        <v>220</v>
      </c>
      <c r="C114" s="18" t="s">
        <v>221</v>
      </c>
      <c r="D114" s="52">
        <v>0</v>
      </c>
      <c r="E114" s="52">
        <v>0</v>
      </c>
      <c r="F114" s="52">
        <v>65605760</v>
      </c>
      <c r="G114" s="27">
        <f t="shared" si="22"/>
        <v>0</v>
      </c>
      <c r="H114" s="20">
        <f t="shared" si="23"/>
        <v>0</v>
      </c>
      <c r="I114" s="53">
        <f>IF($F114&gt;$E114,$E114-$F114,0)</f>
        <v>-65605760</v>
      </c>
      <c r="J114" s="67">
        <f t="shared" si="21"/>
        <v>0</v>
      </c>
      <c r="K114" s="31">
        <f t="shared" si="24"/>
        <v>0</v>
      </c>
    </row>
    <row r="115" spans="1:11" ht="12.75">
      <c r="A115" s="43" t="s">
        <v>56</v>
      </c>
      <c r="B115" s="44" t="s">
        <v>222</v>
      </c>
      <c r="C115" s="18" t="s">
        <v>223</v>
      </c>
      <c r="D115" s="52">
        <v>29828000</v>
      </c>
      <c r="E115" s="52">
        <v>17190440</v>
      </c>
      <c r="F115" s="52">
        <v>6629333</v>
      </c>
      <c r="G115" s="27">
        <f t="shared" si="22"/>
        <v>0.22225201153278798</v>
      </c>
      <c r="H115" s="20">
        <f t="shared" si="23"/>
        <v>0.3856406816812135</v>
      </c>
      <c r="I115" s="53">
        <f>IF($F115&gt;$E115,$E115-$F115,0)</f>
        <v>0</v>
      </c>
      <c r="J115" s="67">
        <f t="shared" si="21"/>
        <v>10561107</v>
      </c>
      <c r="K115" s="31">
        <f t="shared" si="24"/>
        <v>0.6143593183187865</v>
      </c>
    </row>
    <row r="116" spans="1:11" ht="16.5">
      <c r="A116" s="45"/>
      <c r="B116" s="46" t="s">
        <v>224</v>
      </c>
      <c r="C116" s="47"/>
      <c r="D116" s="58">
        <f>SUM(D111:D115)</f>
        <v>347314574</v>
      </c>
      <c r="E116" s="58">
        <f>SUM(E111:E115)</f>
        <v>320390658</v>
      </c>
      <c r="F116" s="58">
        <f>SUM(F111:F115)</f>
        <v>319131707</v>
      </c>
      <c r="G116" s="28">
        <f t="shared" si="22"/>
        <v>0.9188549254486511</v>
      </c>
      <c r="H116" s="26">
        <f t="shared" si="23"/>
        <v>0.9960705751913653</v>
      </c>
      <c r="I116" s="70">
        <f>SUM(I111:I115)</f>
        <v>-130234733</v>
      </c>
      <c r="J116" s="78">
        <f>SUM(J111:J115)</f>
        <v>131493684</v>
      </c>
      <c r="K116" s="32">
        <f t="shared" si="24"/>
        <v>0.003929424808634714</v>
      </c>
    </row>
    <row r="117" spans="1:11" ht="16.5">
      <c r="A117" s="49"/>
      <c r="B117" s="50" t="s">
        <v>225</v>
      </c>
      <c r="C117" s="51"/>
      <c r="D117" s="60">
        <f>SUM(D98:D100,D102:D105,D107:D109,D111:D115)</f>
        <v>9287657688</v>
      </c>
      <c r="E117" s="60">
        <f>SUM(E98:E100,E102:E105,E107:E109,E111:E115)</f>
        <v>9463983526</v>
      </c>
      <c r="F117" s="60">
        <f>SUM(F98:F100,F102:F105,F107:F109,F111:F115)</f>
        <v>8021453803</v>
      </c>
      <c r="G117" s="33">
        <f t="shared" si="22"/>
        <v>0.8636681144444005</v>
      </c>
      <c r="H117" s="34">
        <f t="shared" si="23"/>
        <v>0.8475768983497277</v>
      </c>
      <c r="I117" s="70">
        <f>I116+I110+I106+I101</f>
        <v>-154715870</v>
      </c>
      <c r="J117" s="78">
        <f>J116+J110+J106+J101</f>
        <v>1597245593</v>
      </c>
      <c r="K117" s="35">
        <f t="shared" si="24"/>
        <v>0.15242310165027226</v>
      </c>
    </row>
    <row r="118" spans="1:11" ht="16.5">
      <c r="A118" s="72"/>
      <c r="B118" s="73"/>
      <c r="C118" s="73"/>
      <c r="D118" s="74"/>
      <c r="E118" s="74"/>
      <c r="F118" s="74"/>
      <c r="G118" s="75"/>
      <c r="H118" s="76" t="s">
        <v>667</v>
      </c>
      <c r="I118" s="124">
        <f>I117+J117</f>
        <v>1442529723</v>
      </c>
      <c r="J118" s="125"/>
      <c r="K118" s="77"/>
    </row>
    <row r="119" spans="1:11" ht="16.5">
      <c r="A119" s="38"/>
      <c r="B119" s="30"/>
      <c r="C119" s="12"/>
      <c r="D119" s="59"/>
      <c r="E119" s="59"/>
      <c r="F119" s="59"/>
      <c r="G119" s="27"/>
      <c r="H119" s="20"/>
      <c r="I119" s="91"/>
      <c r="J119" s="92"/>
      <c r="K119" s="31"/>
    </row>
    <row r="120" spans="1:11" ht="16.5">
      <c r="A120" s="38"/>
      <c r="B120" s="40" t="s">
        <v>226</v>
      </c>
      <c r="C120" s="41"/>
      <c r="D120" s="59"/>
      <c r="E120" s="59"/>
      <c r="F120" s="59"/>
      <c r="G120" s="27"/>
      <c r="H120" s="20"/>
      <c r="I120" s="81"/>
      <c r="J120" s="69"/>
      <c r="K120" s="31"/>
    </row>
    <row r="121" spans="1:11" ht="12.75">
      <c r="A121" s="43" t="s">
        <v>33</v>
      </c>
      <c r="B121" s="44" t="s">
        <v>227</v>
      </c>
      <c r="C121" s="18" t="s">
        <v>228</v>
      </c>
      <c r="D121" s="52">
        <v>5370572000</v>
      </c>
      <c r="E121" s="52">
        <v>5125772000</v>
      </c>
      <c r="F121" s="52">
        <v>4890693000</v>
      </c>
      <c r="G121" s="27">
        <f aca="true" t="shared" si="25" ref="G121:G152">IF($D121=0,0,$F121/$D121)</f>
        <v>0.9106465754485742</v>
      </c>
      <c r="H121" s="20">
        <f aca="true" t="shared" si="26" ref="H121:H152">IF($E121=0,0,$F121/$E121)</f>
        <v>0.9541378352373067</v>
      </c>
      <c r="I121" s="53">
        <f>IF($F121&gt;$E121,$E121-$F121,0)</f>
        <v>0</v>
      </c>
      <c r="J121" s="67">
        <f aca="true" t="shared" si="27" ref="J121:J138">IF($F121&lt;=$E121,$E121-$F121,0)</f>
        <v>235079000</v>
      </c>
      <c r="K121" s="31">
        <f aca="true" t="shared" si="28" ref="K121:K152">IF($E121=0,0,($E121-$F121)/$E121)</f>
        <v>0.04586216476269331</v>
      </c>
    </row>
    <row r="122" spans="1:11" ht="16.5">
      <c r="A122" s="45"/>
      <c r="B122" s="46" t="s">
        <v>36</v>
      </c>
      <c r="C122" s="47"/>
      <c r="D122" s="58">
        <f>D121</f>
        <v>5370572000</v>
      </c>
      <c r="E122" s="58">
        <f>E121</f>
        <v>5125772000</v>
      </c>
      <c r="F122" s="58">
        <f>F121</f>
        <v>4890693000</v>
      </c>
      <c r="G122" s="28">
        <f t="shared" si="25"/>
        <v>0.9106465754485742</v>
      </c>
      <c r="H122" s="26">
        <f t="shared" si="26"/>
        <v>0.9541378352373067</v>
      </c>
      <c r="I122" s="70">
        <f>SUM(I121)</f>
        <v>0</v>
      </c>
      <c r="J122" s="78">
        <f>SUM(J121)</f>
        <v>235079000</v>
      </c>
      <c r="K122" s="32">
        <f t="shared" si="28"/>
        <v>0.04586216476269331</v>
      </c>
    </row>
    <row r="123" spans="1:11" ht="12.75">
      <c r="A123" s="43" t="s">
        <v>37</v>
      </c>
      <c r="B123" s="44" t="s">
        <v>229</v>
      </c>
      <c r="C123" s="18" t="s">
        <v>230</v>
      </c>
      <c r="D123" s="52">
        <v>12147000</v>
      </c>
      <c r="E123" s="52">
        <v>12147000</v>
      </c>
      <c r="F123" s="52">
        <v>11192082</v>
      </c>
      <c r="G123" s="27">
        <f t="shared" si="25"/>
        <v>0.9213865151889356</v>
      </c>
      <c r="H123" s="20">
        <f t="shared" si="26"/>
        <v>0.9213865151889356</v>
      </c>
      <c r="I123" s="53">
        <f aca="true" t="shared" si="29" ref="I123:I129">IF($F123&gt;$E123,$E123-$F123,0)</f>
        <v>0</v>
      </c>
      <c r="J123" s="67">
        <f t="shared" si="27"/>
        <v>954918</v>
      </c>
      <c r="K123" s="31">
        <f t="shared" si="28"/>
        <v>0.07861348481106446</v>
      </c>
    </row>
    <row r="124" spans="1:11" ht="12.75">
      <c r="A124" s="43" t="s">
        <v>37</v>
      </c>
      <c r="B124" s="44" t="s">
        <v>231</v>
      </c>
      <c r="C124" s="18" t="s">
        <v>232</v>
      </c>
      <c r="D124" s="52">
        <v>264355465</v>
      </c>
      <c r="E124" s="52">
        <v>274610467</v>
      </c>
      <c r="F124" s="52">
        <v>171840570</v>
      </c>
      <c r="G124" s="27">
        <f t="shared" si="25"/>
        <v>0.650036003605978</v>
      </c>
      <c r="H124" s="20">
        <f t="shared" si="26"/>
        <v>0.6257611804724108</v>
      </c>
      <c r="I124" s="53">
        <f t="shared" si="29"/>
        <v>0</v>
      </c>
      <c r="J124" s="67">
        <f t="shared" si="27"/>
        <v>102769897</v>
      </c>
      <c r="K124" s="31">
        <f t="shared" si="28"/>
        <v>0.37423881952758925</v>
      </c>
    </row>
    <row r="125" spans="1:11" ht="12.75">
      <c r="A125" s="43" t="s">
        <v>37</v>
      </c>
      <c r="B125" s="44" t="s">
        <v>233</v>
      </c>
      <c r="C125" s="18" t="s">
        <v>234</v>
      </c>
      <c r="D125" s="52">
        <v>33660409</v>
      </c>
      <c r="E125" s="52">
        <v>55238542</v>
      </c>
      <c r="F125" s="52">
        <v>37229085</v>
      </c>
      <c r="G125" s="27">
        <f t="shared" si="25"/>
        <v>1.1060199832984798</v>
      </c>
      <c r="H125" s="20">
        <f t="shared" si="26"/>
        <v>0.67396936363744</v>
      </c>
      <c r="I125" s="53">
        <f t="shared" si="29"/>
        <v>0</v>
      </c>
      <c r="J125" s="67">
        <f t="shared" si="27"/>
        <v>18009457</v>
      </c>
      <c r="K125" s="31">
        <f t="shared" si="28"/>
        <v>0.32603063636256</v>
      </c>
    </row>
    <row r="126" spans="1:11" ht="12.75">
      <c r="A126" s="43" t="s">
        <v>37</v>
      </c>
      <c r="B126" s="44" t="s">
        <v>235</v>
      </c>
      <c r="C126" s="18" t="s">
        <v>236</v>
      </c>
      <c r="D126" s="52">
        <v>42278000</v>
      </c>
      <c r="E126" s="52">
        <v>53546687</v>
      </c>
      <c r="F126" s="52">
        <v>26132740</v>
      </c>
      <c r="G126" s="27">
        <f t="shared" si="25"/>
        <v>0.618116751028904</v>
      </c>
      <c r="H126" s="20">
        <f t="shared" si="26"/>
        <v>0.488036542765008</v>
      </c>
      <c r="I126" s="53">
        <f t="shared" si="29"/>
        <v>0</v>
      </c>
      <c r="J126" s="67">
        <f t="shared" si="27"/>
        <v>27413947</v>
      </c>
      <c r="K126" s="31">
        <f t="shared" si="28"/>
        <v>0.5119634572349919</v>
      </c>
    </row>
    <row r="127" spans="1:11" ht="12.75">
      <c r="A127" s="43" t="s">
        <v>37</v>
      </c>
      <c r="B127" s="44" t="s">
        <v>237</v>
      </c>
      <c r="C127" s="18" t="s">
        <v>238</v>
      </c>
      <c r="D127" s="52">
        <v>9605000</v>
      </c>
      <c r="E127" s="52">
        <v>17541443</v>
      </c>
      <c r="F127" s="52">
        <v>7503736</v>
      </c>
      <c r="G127" s="27">
        <f t="shared" si="25"/>
        <v>0.7812322748568454</v>
      </c>
      <c r="H127" s="20">
        <f t="shared" si="26"/>
        <v>0.4277718771483053</v>
      </c>
      <c r="I127" s="53">
        <f t="shared" si="29"/>
        <v>0</v>
      </c>
      <c r="J127" s="67">
        <f t="shared" si="27"/>
        <v>10037707</v>
      </c>
      <c r="K127" s="31">
        <f t="shared" si="28"/>
        <v>0.5722281228516947</v>
      </c>
    </row>
    <row r="128" spans="1:11" ht="12.75">
      <c r="A128" s="43" t="s">
        <v>37</v>
      </c>
      <c r="B128" s="44" t="s">
        <v>239</v>
      </c>
      <c r="C128" s="18" t="s">
        <v>240</v>
      </c>
      <c r="D128" s="52">
        <v>243521524</v>
      </c>
      <c r="E128" s="52">
        <v>209754458</v>
      </c>
      <c r="F128" s="52">
        <v>78501521</v>
      </c>
      <c r="G128" s="27">
        <f t="shared" si="25"/>
        <v>0.322359681848903</v>
      </c>
      <c r="H128" s="20">
        <f t="shared" si="26"/>
        <v>0.3742543626891591</v>
      </c>
      <c r="I128" s="53">
        <f t="shared" si="29"/>
        <v>0</v>
      </c>
      <c r="J128" s="67">
        <f t="shared" si="27"/>
        <v>131252937</v>
      </c>
      <c r="K128" s="31">
        <f t="shared" si="28"/>
        <v>0.6257456373108409</v>
      </c>
    </row>
    <row r="129" spans="1:11" ht="12.75">
      <c r="A129" s="43" t="s">
        <v>56</v>
      </c>
      <c r="B129" s="44" t="s">
        <v>241</v>
      </c>
      <c r="C129" s="18" t="s">
        <v>242</v>
      </c>
      <c r="D129" s="52">
        <v>399513800</v>
      </c>
      <c r="E129" s="52">
        <v>315702681</v>
      </c>
      <c r="F129" s="52">
        <v>199239091</v>
      </c>
      <c r="G129" s="27">
        <f t="shared" si="25"/>
        <v>0.49870390209299403</v>
      </c>
      <c r="H129" s="20">
        <f t="shared" si="26"/>
        <v>0.6310972411412623</v>
      </c>
      <c r="I129" s="53">
        <f t="shared" si="29"/>
        <v>0</v>
      </c>
      <c r="J129" s="67">
        <f t="shared" si="27"/>
        <v>116463590</v>
      </c>
      <c r="K129" s="31">
        <f t="shared" si="28"/>
        <v>0.36890275885873774</v>
      </c>
    </row>
    <row r="130" spans="1:11" ht="16.5">
      <c r="A130" s="45"/>
      <c r="B130" s="46" t="s">
        <v>243</v>
      </c>
      <c r="C130" s="47"/>
      <c r="D130" s="58">
        <f>SUM(D123:D129)</f>
        <v>1005081198</v>
      </c>
      <c r="E130" s="58">
        <f>SUM(E123:E129)</f>
        <v>938541278</v>
      </c>
      <c r="F130" s="58">
        <f>SUM(F123:F129)</f>
        <v>531638825</v>
      </c>
      <c r="G130" s="28">
        <f t="shared" si="25"/>
        <v>0.5289511196288441</v>
      </c>
      <c r="H130" s="26">
        <f t="shared" si="26"/>
        <v>0.566452256775434</v>
      </c>
      <c r="I130" s="70">
        <f>SUM(I123:I129)</f>
        <v>0</v>
      </c>
      <c r="J130" s="78">
        <f>SUM(J123:J129)</f>
        <v>406902453</v>
      </c>
      <c r="K130" s="32">
        <f t="shared" si="28"/>
        <v>0.43354774322456596</v>
      </c>
    </row>
    <row r="131" spans="1:11" ht="12.75">
      <c r="A131" s="43" t="s">
        <v>37</v>
      </c>
      <c r="B131" s="44" t="s">
        <v>244</v>
      </c>
      <c r="C131" s="18" t="s">
        <v>245</v>
      </c>
      <c r="D131" s="52">
        <v>24230000</v>
      </c>
      <c r="E131" s="52">
        <v>35904587</v>
      </c>
      <c r="F131" s="52">
        <v>12891270</v>
      </c>
      <c r="G131" s="27">
        <f t="shared" si="25"/>
        <v>0.5320375567478333</v>
      </c>
      <c r="H131" s="20">
        <f t="shared" si="26"/>
        <v>0.35904242541489195</v>
      </c>
      <c r="I131" s="53">
        <f aca="true" t="shared" si="30" ref="I131:I138">IF($F131&gt;$E131,$E131-$F131,0)</f>
        <v>0</v>
      </c>
      <c r="J131" s="67">
        <f t="shared" si="27"/>
        <v>23013317</v>
      </c>
      <c r="K131" s="31">
        <f t="shared" si="28"/>
        <v>0.640957574585108</v>
      </c>
    </row>
    <row r="132" spans="1:11" ht="12.75">
      <c r="A132" s="43" t="s">
        <v>37</v>
      </c>
      <c r="B132" s="44" t="s">
        <v>246</v>
      </c>
      <c r="C132" s="18" t="s">
        <v>247</v>
      </c>
      <c r="D132" s="52">
        <v>26837000</v>
      </c>
      <c r="E132" s="52">
        <v>32337000</v>
      </c>
      <c r="F132" s="52">
        <v>17471440</v>
      </c>
      <c r="G132" s="27">
        <f t="shared" si="25"/>
        <v>0.6510206058799418</v>
      </c>
      <c r="H132" s="20">
        <f t="shared" si="26"/>
        <v>0.5402925441444785</v>
      </c>
      <c r="I132" s="53">
        <f t="shared" si="30"/>
        <v>0</v>
      </c>
      <c r="J132" s="67">
        <f t="shared" si="27"/>
        <v>14865560</v>
      </c>
      <c r="K132" s="31">
        <f t="shared" si="28"/>
        <v>0.45970745585552153</v>
      </c>
    </row>
    <row r="133" spans="1:11" ht="12.75">
      <c r="A133" s="43" t="s">
        <v>37</v>
      </c>
      <c r="B133" s="44" t="s">
        <v>248</v>
      </c>
      <c r="C133" s="18" t="s">
        <v>249</v>
      </c>
      <c r="D133" s="52">
        <v>9579000</v>
      </c>
      <c r="E133" s="52">
        <v>6929150</v>
      </c>
      <c r="F133" s="52">
        <v>5072618</v>
      </c>
      <c r="G133" s="27">
        <f t="shared" si="25"/>
        <v>0.5295561123290531</v>
      </c>
      <c r="H133" s="20">
        <f t="shared" si="26"/>
        <v>0.7320693014294682</v>
      </c>
      <c r="I133" s="53">
        <f t="shared" si="30"/>
        <v>0</v>
      </c>
      <c r="J133" s="67">
        <f t="shared" si="27"/>
        <v>1856532</v>
      </c>
      <c r="K133" s="31">
        <f t="shared" si="28"/>
        <v>0.26793069857053176</v>
      </c>
    </row>
    <row r="134" spans="1:11" ht="12.75">
      <c r="A134" s="43" t="s">
        <v>37</v>
      </c>
      <c r="B134" s="44" t="s">
        <v>250</v>
      </c>
      <c r="C134" s="18" t="s">
        <v>251</v>
      </c>
      <c r="D134" s="52">
        <v>7007200</v>
      </c>
      <c r="E134" s="52">
        <v>10711000</v>
      </c>
      <c r="F134" s="52">
        <v>8396518</v>
      </c>
      <c r="G134" s="27">
        <f t="shared" si="25"/>
        <v>1.198270065075922</v>
      </c>
      <c r="H134" s="20">
        <f t="shared" si="26"/>
        <v>0.7839154140603118</v>
      </c>
      <c r="I134" s="53">
        <f t="shared" si="30"/>
        <v>0</v>
      </c>
      <c r="J134" s="67">
        <f t="shared" si="27"/>
        <v>2314482</v>
      </c>
      <c r="K134" s="31">
        <f t="shared" si="28"/>
        <v>0.21608458593968818</v>
      </c>
    </row>
    <row r="135" spans="1:11" ht="12.75">
      <c r="A135" s="43" t="s">
        <v>37</v>
      </c>
      <c r="B135" s="44" t="s">
        <v>252</v>
      </c>
      <c r="C135" s="18" t="s">
        <v>253</v>
      </c>
      <c r="D135" s="52">
        <v>295937266</v>
      </c>
      <c r="E135" s="52">
        <v>295937266</v>
      </c>
      <c r="F135" s="52">
        <v>68994797</v>
      </c>
      <c r="G135" s="27">
        <f t="shared" si="25"/>
        <v>0.2331399418956584</v>
      </c>
      <c r="H135" s="20">
        <f t="shared" si="26"/>
        <v>0.2331399418956584</v>
      </c>
      <c r="I135" s="53">
        <f t="shared" si="30"/>
        <v>0</v>
      </c>
      <c r="J135" s="67">
        <f t="shared" si="27"/>
        <v>226942469</v>
      </c>
      <c r="K135" s="31">
        <f t="shared" si="28"/>
        <v>0.7668600581043417</v>
      </c>
    </row>
    <row r="136" spans="1:11" ht="12.75">
      <c r="A136" s="43" t="s">
        <v>37</v>
      </c>
      <c r="B136" s="44" t="s">
        <v>254</v>
      </c>
      <c r="C136" s="18" t="s">
        <v>255</v>
      </c>
      <c r="D136" s="52">
        <v>11048000</v>
      </c>
      <c r="E136" s="52">
        <v>11048000</v>
      </c>
      <c r="F136" s="52">
        <v>9383638</v>
      </c>
      <c r="G136" s="27">
        <f t="shared" si="25"/>
        <v>0.8493517378711078</v>
      </c>
      <c r="H136" s="20">
        <f t="shared" si="26"/>
        <v>0.8493517378711078</v>
      </c>
      <c r="I136" s="53">
        <f t="shared" si="30"/>
        <v>0</v>
      </c>
      <c r="J136" s="67">
        <f t="shared" si="27"/>
        <v>1664362</v>
      </c>
      <c r="K136" s="31">
        <f t="shared" si="28"/>
        <v>0.1506482621288921</v>
      </c>
    </row>
    <row r="137" spans="1:11" ht="12.75">
      <c r="A137" s="43" t="s">
        <v>37</v>
      </c>
      <c r="B137" s="44" t="s">
        <v>256</v>
      </c>
      <c r="C137" s="18" t="s">
        <v>257</v>
      </c>
      <c r="D137" s="52">
        <v>24735600</v>
      </c>
      <c r="E137" s="52">
        <v>26604207</v>
      </c>
      <c r="F137" s="52">
        <v>22029730</v>
      </c>
      <c r="G137" s="27">
        <f t="shared" si="25"/>
        <v>0.8906082730962661</v>
      </c>
      <c r="H137" s="20">
        <f t="shared" si="26"/>
        <v>0.8280543750091856</v>
      </c>
      <c r="I137" s="53">
        <f t="shared" si="30"/>
        <v>0</v>
      </c>
      <c r="J137" s="67">
        <f t="shared" si="27"/>
        <v>4574477</v>
      </c>
      <c r="K137" s="31">
        <f t="shared" si="28"/>
        <v>0.17194562499081442</v>
      </c>
    </row>
    <row r="138" spans="1:11" ht="12.75">
      <c r="A138" s="43" t="s">
        <v>56</v>
      </c>
      <c r="B138" s="44" t="s">
        <v>258</v>
      </c>
      <c r="C138" s="18" t="s">
        <v>259</v>
      </c>
      <c r="D138" s="52">
        <v>96054989</v>
      </c>
      <c r="E138" s="52">
        <v>104181989</v>
      </c>
      <c r="F138" s="52">
        <v>43219889</v>
      </c>
      <c r="G138" s="27">
        <f t="shared" si="25"/>
        <v>0.4499494451037832</v>
      </c>
      <c r="H138" s="20">
        <f t="shared" si="26"/>
        <v>0.41484991230106</v>
      </c>
      <c r="I138" s="53">
        <f t="shared" si="30"/>
        <v>0</v>
      </c>
      <c r="J138" s="67">
        <f t="shared" si="27"/>
        <v>60962100</v>
      </c>
      <c r="K138" s="31">
        <f t="shared" si="28"/>
        <v>0.58515008769894</v>
      </c>
    </row>
    <row r="139" spans="1:11" ht="16.5">
      <c r="A139" s="45"/>
      <c r="B139" s="46" t="s">
        <v>260</v>
      </c>
      <c r="C139" s="47"/>
      <c r="D139" s="58">
        <f>SUM(D131:D138)</f>
        <v>495429055</v>
      </c>
      <c r="E139" s="58">
        <f>SUM(E131:E138)</f>
        <v>523653199</v>
      </c>
      <c r="F139" s="58">
        <f>SUM(F131:F138)</f>
        <v>187459900</v>
      </c>
      <c r="G139" s="28">
        <f t="shared" si="25"/>
        <v>0.37837889826627147</v>
      </c>
      <c r="H139" s="26">
        <f t="shared" si="26"/>
        <v>0.3579848272826077</v>
      </c>
      <c r="I139" s="70">
        <f>SUM(I131:I138)</f>
        <v>0</v>
      </c>
      <c r="J139" s="78">
        <f>SUM(J131:J138)</f>
        <v>336193299</v>
      </c>
      <c r="K139" s="32">
        <f t="shared" si="28"/>
        <v>0.6420151727173923</v>
      </c>
    </row>
    <row r="140" spans="1:11" ht="12.75">
      <c r="A140" s="43" t="s">
        <v>37</v>
      </c>
      <c r="B140" s="44" t="s">
        <v>261</v>
      </c>
      <c r="C140" s="18" t="s">
        <v>262</v>
      </c>
      <c r="D140" s="52">
        <v>68358917</v>
      </c>
      <c r="E140" s="52">
        <v>133377096</v>
      </c>
      <c r="F140" s="52">
        <v>74853899</v>
      </c>
      <c r="G140" s="27">
        <f t="shared" si="25"/>
        <v>1.0950129446901564</v>
      </c>
      <c r="H140" s="20">
        <f t="shared" si="26"/>
        <v>0.5612200388588457</v>
      </c>
      <c r="I140" s="53">
        <f aca="true" t="shared" si="31" ref="I140:I163">IF($F140&gt;$E140,$E140-$F140,0)</f>
        <v>0</v>
      </c>
      <c r="J140" s="67">
        <f aca="true" t="shared" si="32" ref="J140:J145">IF($F140&lt;=$E140,$E140-$F140,0)</f>
        <v>58523197</v>
      </c>
      <c r="K140" s="31">
        <f t="shared" si="28"/>
        <v>0.43877996114115425</v>
      </c>
    </row>
    <row r="141" spans="1:11" ht="12.75">
      <c r="A141" s="43" t="s">
        <v>37</v>
      </c>
      <c r="B141" s="44" t="s">
        <v>263</v>
      </c>
      <c r="C141" s="18" t="s">
        <v>264</v>
      </c>
      <c r="D141" s="52">
        <v>13944000</v>
      </c>
      <c r="E141" s="52">
        <v>13940000</v>
      </c>
      <c r="F141" s="52">
        <v>16515664</v>
      </c>
      <c r="G141" s="27">
        <f t="shared" si="25"/>
        <v>1.1844279977051062</v>
      </c>
      <c r="H141" s="20">
        <f t="shared" si="26"/>
        <v>1.184767862266858</v>
      </c>
      <c r="I141" s="53">
        <f t="shared" si="31"/>
        <v>-2575664</v>
      </c>
      <c r="J141" s="67">
        <f t="shared" si="32"/>
        <v>0</v>
      </c>
      <c r="K141" s="31">
        <f t="shared" si="28"/>
        <v>-0.18476786226685796</v>
      </c>
    </row>
    <row r="142" spans="1:11" ht="12.75">
      <c r="A142" s="43" t="s">
        <v>37</v>
      </c>
      <c r="B142" s="44" t="s">
        <v>265</v>
      </c>
      <c r="C142" s="18" t="s">
        <v>266</v>
      </c>
      <c r="D142" s="52">
        <v>34659341</v>
      </c>
      <c r="E142" s="52">
        <v>42012000</v>
      </c>
      <c r="F142" s="52">
        <v>32384854</v>
      </c>
      <c r="G142" s="27">
        <f t="shared" si="25"/>
        <v>0.9343759305752525</v>
      </c>
      <c r="H142" s="20">
        <f t="shared" si="26"/>
        <v>0.7708477101780443</v>
      </c>
      <c r="I142" s="53">
        <f t="shared" si="31"/>
        <v>0</v>
      </c>
      <c r="J142" s="67">
        <f t="shared" si="32"/>
        <v>9627146</v>
      </c>
      <c r="K142" s="31">
        <f t="shared" si="28"/>
        <v>0.22915228982195562</v>
      </c>
    </row>
    <row r="143" spans="1:11" ht="12.75">
      <c r="A143" s="43" t="s">
        <v>37</v>
      </c>
      <c r="B143" s="44" t="s">
        <v>267</v>
      </c>
      <c r="C143" s="18" t="s">
        <v>268</v>
      </c>
      <c r="D143" s="52">
        <v>21246000</v>
      </c>
      <c r="E143" s="52">
        <v>33336000</v>
      </c>
      <c r="F143" s="52">
        <v>6347882</v>
      </c>
      <c r="G143" s="27">
        <f t="shared" si="25"/>
        <v>0.2987800997834887</v>
      </c>
      <c r="H143" s="20">
        <f t="shared" si="26"/>
        <v>0.19042122630189584</v>
      </c>
      <c r="I143" s="53">
        <f t="shared" si="31"/>
        <v>0</v>
      </c>
      <c r="J143" s="67">
        <f t="shared" si="32"/>
        <v>26988118</v>
      </c>
      <c r="K143" s="31">
        <f t="shared" si="28"/>
        <v>0.8095787736981042</v>
      </c>
    </row>
    <row r="144" spans="1:11" ht="12.75">
      <c r="A144" s="43" t="s">
        <v>37</v>
      </c>
      <c r="B144" s="44" t="s">
        <v>269</v>
      </c>
      <c r="C144" s="18" t="s">
        <v>270</v>
      </c>
      <c r="D144" s="52">
        <v>17932000</v>
      </c>
      <c r="E144" s="52">
        <v>20420248</v>
      </c>
      <c r="F144" s="52">
        <v>13597540</v>
      </c>
      <c r="G144" s="27">
        <f t="shared" si="25"/>
        <v>0.7582835155030114</v>
      </c>
      <c r="H144" s="20">
        <f t="shared" si="26"/>
        <v>0.6658851547738304</v>
      </c>
      <c r="I144" s="53">
        <f t="shared" si="31"/>
        <v>0</v>
      </c>
      <c r="J144" s="67">
        <f t="shared" si="32"/>
        <v>6822708</v>
      </c>
      <c r="K144" s="31">
        <f t="shared" si="28"/>
        <v>0.33411484522616963</v>
      </c>
    </row>
    <row r="145" spans="1:11" ht="12.75">
      <c r="A145" s="43" t="s">
        <v>56</v>
      </c>
      <c r="B145" s="44" t="s">
        <v>271</v>
      </c>
      <c r="C145" s="18" t="s">
        <v>272</v>
      </c>
      <c r="D145" s="52">
        <v>148976266</v>
      </c>
      <c r="E145" s="52">
        <v>149316000</v>
      </c>
      <c r="F145" s="52">
        <v>102920499</v>
      </c>
      <c r="G145" s="27">
        <f t="shared" si="25"/>
        <v>0.6908516488123014</v>
      </c>
      <c r="H145" s="20">
        <f t="shared" si="26"/>
        <v>0.6892797757775456</v>
      </c>
      <c r="I145" s="53">
        <f t="shared" si="31"/>
        <v>0</v>
      </c>
      <c r="J145" s="67">
        <f t="shared" si="32"/>
        <v>46395501</v>
      </c>
      <c r="K145" s="31">
        <f t="shared" si="28"/>
        <v>0.3107202242224544</v>
      </c>
    </row>
    <row r="146" spans="1:11" ht="16.5">
      <c r="A146" s="45"/>
      <c r="B146" s="46" t="s">
        <v>273</v>
      </c>
      <c r="C146" s="47"/>
      <c r="D146" s="58">
        <f>SUM(D140:D145)</f>
        <v>305116524</v>
      </c>
      <c r="E146" s="58">
        <f>SUM(E140:E145)</f>
        <v>392401344</v>
      </c>
      <c r="F146" s="58">
        <f>SUM(F140:F145)</f>
        <v>246620338</v>
      </c>
      <c r="G146" s="28">
        <f t="shared" si="25"/>
        <v>0.8082824711256871</v>
      </c>
      <c r="H146" s="26">
        <f t="shared" si="26"/>
        <v>0.6284900441115716</v>
      </c>
      <c r="I146" s="70">
        <f>SUM(I140:I145)</f>
        <v>-2575664</v>
      </c>
      <c r="J146" s="78">
        <f>SUM(J140:J145)</f>
        <v>148356670</v>
      </c>
      <c r="K146" s="32">
        <f t="shared" si="28"/>
        <v>0.37150995588842833</v>
      </c>
    </row>
    <row r="147" spans="1:11" ht="12.75">
      <c r="A147" s="43" t="s">
        <v>37</v>
      </c>
      <c r="B147" s="44" t="s">
        <v>274</v>
      </c>
      <c r="C147" s="18" t="s">
        <v>275</v>
      </c>
      <c r="D147" s="52">
        <v>22060000</v>
      </c>
      <c r="E147" s="52">
        <v>23171221</v>
      </c>
      <c r="F147" s="52">
        <v>14891014</v>
      </c>
      <c r="G147" s="27">
        <f t="shared" si="25"/>
        <v>0.6750233000906618</v>
      </c>
      <c r="H147" s="20">
        <f t="shared" si="26"/>
        <v>0.6426512439719944</v>
      </c>
      <c r="I147" s="53">
        <f t="shared" si="31"/>
        <v>0</v>
      </c>
      <c r="J147" s="67">
        <f>IF($F147&lt;=$E147,$E147-$F147,0)</f>
        <v>8280207</v>
      </c>
      <c r="K147" s="31">
        <f t="shared" si="28"/>
        <v>0.3573487560280056</v>
      </c>
    </row>
    <row r="148" spans="1:11" ht="12.75">
      <c r="A148" s="43" t="s">
        <v>37</v>
      </c>
      <c r="B148" s="44" t="s">
        <v>276</v>
      </c>
      <c r="C148" s="18" t="s">
        <v>277</v>
      </c>
      <c r="D148" s="52">
        <v>17500000</v>
      </c>
      <c r="E148" s="52">
        <v>26500000</v>
      </c>
      <c r="F148" s="52">
        <v>11833380</v>
      </c>
      <c r="G148" s="27">
        <f t="shared" si="25"/>
        <v>0.6761931428571428</v>
      </c>
      <c r="H148" s="20">
        <f t="shared" si="26"/>
        <v>0.44654264150943396</v>
      </c>
      <c r="I148" s="53">
        <f t="shared" si="31"/>
        <v>0</v>
      </c>
      <c r="J148" s="67">
        <f>IF($F148&lt;=$E148,$E148-$F148,0)</f>
        <v>14666620</v>
      </c>
      <c r="K148" s="31">
        <f t="shared" si="28"/>
        <v>0.553457358490566</v>
      </c>
    </row>
    <row r="149" spans="1:11" ht="12.75">
      <c r="A149" s="43" t="s">
        <v>37</v>
      </c>
      <c r="B149" s="44" t="s">
        <v>278</v>
      </c>
      <c r="C149" s="18" t="s">
        <v>279</v>
      </c>
      <c r="D149" s="52">
        <v>21377000</v>
      </c>
      <c r="E149" s="52">
        <v>21377000</v>
      </c>
      <c r="F149" s="52">
        <v>41425684</v>
      </c>
      <c r="G149" s="27">
        <f t="shared" si="25"/>
        <v>1.9378623754502502</v>
      </c>
      <c r="H149" s="20">
        <f t="shared" si="26"/>
        <v>1.9378623754502502</v>
      </c>
      <c r="I149" s="53">
        <f t="shared" si="31"/>
        <v>-20048684</v>
      </c>
      <c r="J149" s="67">
        <f>IF($F149&lt;=$E149,$E149-$F149,0)</f>
        <v>0</v>
      </c>
      <c r="K149" s="31">
        <f t="shared" si="28"/>
        <v>-0.9378623754502503</v>
      </c>
    </row>
    <row r="150" spans="1:11" ht="12.75">
      <c r="A150" s="43" t="s">
        <v>37</v>
      </c>
      <c r="B150" s="44" t="s">
        <v>280</v>
      </c>
      <c r="C150" s="18" t="s">
        <v>281</v>
      </c>
      <c r="D150" s="52">
        <v>34450000</v>
      </c>
      <c r="E150" s="52">
        <v>31529000</v>
      </c>
      <c r="F150" s="52">
        <v>23579407</v>
      </c>
      <c r="G150" s="27">
        <f t="shared" si="25"/>
        <v>0.6844530333817126</v>
      </c>
      <c r="H150" s="20">
        <f t="shared" si="26"/>
        <v>0.7478640933743538</v>
      </c>
      <c r="I150" s="53">
        <f t="shared" si="31"/>
        <v>0</v>
      </c>
      <c r="J150" s="67">
        <f>IF($F150&lt;=$E150,$E150-$F150,0)</f>
        <v>7949593</v>
      </c>
      <c r="K150" s="31">
        <f t="shared" si="28"/>
        <v>0.2521359066256462</v>
      </c>
    </row>
    <row r="151" spans="1:11" ht="12.75">
      <c r="A151" s="43" t="s">
        <v>56</v>
      </c>
      <c r="B151" s="44" t="s">
        <v>282</v>
      </c>
      <c r="C151" s="18" t="s">
        <v>283</v>
      </c>
      <c r="D151" s="52">
        <v>187077000</v>
      </c>
      <c r="E151" s="52">
        <v>186297800</v>
      </c>
      <c r="F151" s="52">
        <v>133113534</v>
      </c>
      <c r="G151" s="27">
        <f t="shared" si="25"/>
        <v>0.7115440914703571</v>
      </c>
      <c r="H151" s="20">
        <f t="shared" si="26"/>
        <v>0.7145201607319034</v>
      </c>
      <c r="I151" s="53">
        <f t="shared" si="31"/>
        <v>0</v>
      </c>
      <c r="J151" s="67">
        <f>IF($F151&lt;=$E151,$E151-$F151,0)</f>
        <v>53184266</v>
      </c>
      <c r="K151" s="31">
        <f t="shared" si="28"/>
        <v>0.28547983926809656</v>
      </c>
    </row>
    <row r="152" spans="1:11" ht="16.5">
      <c r="A152" s="45"/>
      <c r="B152" s="46" t="s">
        <v>284</v>
      </c>
      <c r="C152" s="47"/>
      <c r="D152" s="58">
        <f>SUM(D147:D151)</f>
        <v>282464000</v>
      </c>
      <c r="E152" s="58">
        <f>SUM(E147:E151)</f>
        <v>288875021</v>
      </c>
      <c r="F152" s="58">
        <f>SUM(F147:F151)</f>
        <v>224843019</v>
      </c>
      <c r="G152" s="28">
        <f t="shared" si="25"/>
        <v>0.796005929959216</v>
      </c>
      <c r="H152" s="26">
        <f t="shared" si="26"/>
        <v>0.778340121695742</v>
      </c>
      <c r="I152" s="70">
        <f>SUM(I147:I151)</f>
        <v>-20048684</v>
      </c>
      <c r="J152" s="78">
        <f>SUM(J147:J151)</f>
        <v>84080686</v>
      </c>
      <c r="K152" s="32">
        <f t="shared" si="28"/>
        <v>0.2216598783042581</v>
      </c>
    </row>
    <row r="153" spans="1:11" ht="12.75">
      <c r="A153" s="43" t="s">
        <v>37</v>
      </c>
      <c r="B153" s="44" t="s">
        <v>285</v>
      </c>
      <c r="C153" s="18" t="s">
        <v>286</v>
      </c>
      <c r="D153" s="52">
        <v>229804000</v>
      </c>
      <c r="E153" s="52">
        <v>200370000</v>
      </c>
      <c r="F153" s="52">
        <v>138682574</v>
      </c>
      <c r="G153" s="27">
        <f aca="true" t="shared" si="33" ref="G153:G184">IF($D153=0,0,$F153/$D153)</f>
        <v>0.6034819846477868</v>
      </c>
      <c r="H153" s="20">
        <f aca="true" t="shared" si="34" ref="H153:H184">IF($E153=0,0,$F153/$E153)</f>
        <v>0.6921324250137246</v>
      </c>
      <c r="I153" s="53">
        <f t="shared" si="31"/>
        <v>0</v>
      </c>
      <c r="J153" s="67">
        <f>IF($F153&lt;=$E153,$E153-$F153,0)</f>
        <v>61687426</v>
      </c>
      <c r="K153" s="31">
        <f aca="true" t="shared" si="35" ref="K153:K184">IF($E153=0,0,($E153-$F153)/$E153)</f>
        <v>0.30786757498627537</v>
      </c>
    </row>
    <row r="154" spans="1:11" ht="12.75">
      <c r="A154" s="43" t="s">
        <v>37</v>
      </c>
      <c r="B154" s="44" t="s">
        <v>287</v>
      </c>
      <c r="C154" s="18" t="s">
        <v>288</v>
      </c>
      <c r="D154" s="52">
        <v>9439</v>
      </c>
      <c r="E154" s="52">
        <v>11111000</v>
      </c>
      <c r="F154" s="52">
        <v>1033083</v>
      </c>
      <c r="G154" s="27">
        <f t="shared" si="33"/>
        <v>109.44835257972242</v>
      </c>
      <c r="H154" s="20">
        <f t="shared" si="34"/>
        <v>0.09297839978399784</v>
      </c>
      <c r="I154" s="53">
        <f t="shared" si="31"/>
        <v>0</v>
      </c>
      <c r="J154" s="67">
        <f>IF($F154&lt;=$E154,$E154-$F154,0)</f>
        <v>10077917</v>
      </c>
      <c r="K154" s="31">
        <f t="shared" si="35"/>
        <v>0.9070216002160022</v>
      </c>
    </row>
    <row r="155" spans="1:11" ht="12.75">
      <c r="A155" s="43" t="s">
        <v>37</v>
      </c>
      <c r="B155" s="44" t="s">
        <v>289</v>
      </c>
      <c r="C155" s="18" t="s">
        <v>290</v>
      </c>
      <c r="D155" s="52">
        <v>20037750</v>
      </c>
      <c r="E155" s="52">
        <v>19850909</v>
      </c>
      <c r="F155" s="52">
        <v>4669088</v>
      </c>
      <c r="G155" s="27">
        <f t="shared" si="33"/>
        <v>0.2330145849708675</v>
      </c>
      <c r="H155" s="20">
        <f t="shared" si="34"/>
        <v>0.2352077680674472</v>
      </c>
      <c r="I155" s="53">
        <f t="shared" si="31"/>
        <v>0</v>
      </c>
      <c r="J155" s="67">
        <f>IF($F155&lt;=$E155,$E155-$F155,0)</f>
        <v>15181821</v>
      </c>
      <c r="K155" s="31">
        <f t="shared" si="35"/>
        <v>0.7647922319325529</v>
      </c>
    </row>
    <row r="156" spans="1:11" ht="12.75">
      <c r="A156" s="43" t="s">
        <v>56</v>
      </c>
      <c r="B156" s="44" t="s">
        <v>291</v>
      </c>
      <c r="C156" s="18" t="s">
        <v>292</v>
      </c>
      <c r="D156" s="52">
        <v>62373100</v>
      </c>
      <c r="E156" s="52">
        <v>159260000</v>
      </c>
      <c r="F156" s="52">
        <v>3474114</v>
      </c>
      <c r="G156" s="27">
        <f t="shared" si="33"/>
        <v>0.05569891507717269</v>
      </c>
      <c r="H156" s="20">
        <f t="shared" si="34"/>
        <v>0.021814102725103604</v>
      </c>
      <c r="I156" s="53">
        <f t="shared" si="31"/>
        <v>0</v>
      </c>
      <c r="J156" s="67">
        <f>IF($F156&lt;=$E156,$E156-$F156,0)</f>
        <v>155785886</v>
      </c>
      <c r="K156" s="31">
        <f t="shared" si="35"/>
        <v>0.9781858972748964</v>
      </c>
    </row>
    <row r="157" spans="1:11" ht="16.5">
      <c r="A157" s="45"/>
      <c r="B157" s="46" t="s">
        <v>293</v>
      </c>
      <c r="C157" s="47"/>
      <c r="D157" s="58">
        <f>SUM(D153:D156)</f>
        <v>312224289</v>
      </c>
      <c r="E157" s="58">
        <f>SUM(E153:E156)</f>
        <v>390591909</v>
      </c>
      <c r="F157" s="58">
        <f>SUM(F153:F156)</f>
        <v>147858859</v>
      </c>
      <c r="G157" s="28">
        <f t="shared" si="33"/>
        <v>0.473566164482482</v>
      </c>
      <c r="H157" s="26">
        <f t="shared" si="34"/>
        <v>0.37855074719430504</v>
      </c>
      <c r="I157" s="70">
        <f>SUM(I153:I156)</f>
        <v>0</v>
      </c>
      <c r="J157" s="78">
        <f>SUM(J153:J156)</f>
        <v>242733050</v>
      </c>
      <c r="K157" s="32">
        <f t="shared" si="35"/>
        <v>0.621449252805695</v>
      </c>
    </row>
    <row r="158" spans="1:11" ht="12.75">
      <c r="A158" s="43" t="s">
        <v>37</v>
      </c>
      <c r="B158" s="44" t="s">
        <v>294</v>
      </c>
      <c r="C158" s="18" t="s">
        <v>295</v>
      </c>
      <c r="D158" s="52">
        <v>17528000</v>
      </c>
      <c r="E158" s="52">
        <v>17586560</v>
      </c>
      <c r="F158" s="52">
        <v>10004492</v>
      </c>
      <c r="G158" s="27">
        <f t="shared" si="33"/>
        <v>0.5707720219078046</v>
      </c>
      <c r="H158" s="20">
        <f t="shared" si="34"/>
        <v>0.5688714563848757</v>
      </c>
      <c r="I158" s="53">
        <f t="shared" si="31"/>
        <v>0</v>
      </c>
      <c r="J158" s="67">
        <f aca="true" t="shared" si="36" ref="J158:J163">IF($F158&lt;=$E158,$E158-$F158,0)</f>
        <v>7582068</v>
      </c>
      <c r="K158" s="31">
        <f t="shared" si="35"/>
        <v>0.43112854361512426</v>
      </c>
    </row>
    <row r="159" spans="1:11" ht="12.75">
      <c r="A159" s="43" t="s">
        <v>37</v>
      </c>
      <c r="B159" s="44" t="s">
        <v>296</v>
      </c>
      <c r="C159" s="18" t="s">
        <v>297</v>
      </c>
      <c r="D159" s="52">
        <v>23868000</v>
      </c>
      <c r="E159" s="52">
        <v>13539000</v>
      </c>
      <c r="F159" s="52">
        <v>7708144</v>
      </c>
      <c r="G159" s="27">
        <f t="shared" si="33"/>
        <v>0.3229488855371208</v>
      </c>
      <c r="H159" s="20">
        <f t="shared" si="34"/>
        <v>0.56932890169141</v>
      </c>
      <c r="I159" s="53">
        <f t="shared" si="31"/>
        <v>0</v>
      </c>
      <c r="J159" s="67">
        <f t="shared" si="36"/>
        <v>5830856</v>
      </c>
      <c r="K159" s="31">
        <f t="shared" si="35"/>
        <v>0.43067109830859</v>
      </c>
    </row>
    <row r="160" spans="1:11" ht="12.75">
      <c r="A160" s="43" t="s">
        <v>37</v>
      </c>
      <c r="B160" s="44" t="s">
        <v>298</v>
      </c>
      <c r="C160" s="18" t="s">
        <v>299</v>
      </c>
      <c r="D160" s="52">
        <v>39003000</v>
      </c>
      <c r="E160" s="52">
        <v>39730000</v>
      </c>
      <c r="F160" s="52">
        <v>18439712</v>
      </c>
      <c r="G160" s="27">
        <f t="shared" si="33"/>
        <v>0.47277676076199265</v>
      </c>
      <c r="H160" s="20">
        <f t="shared" si="34"/>
        <v>0.4641256481248427</v>
      </c>
      <c r="I160" s="53">
        <f t="shared" si="31"/>
        <v>0</v>
      </c>
      <c r="J160" s="67">
        <f t="shared" si="36"/>
        <v>21290288</v>
      </c>
      <c r="K160" s="31">
        <f t="shared" si="35"/>
        <v>0.5358743518751573</v>
      </c>
    </row>
    <row r="161" spans="1:11" ht="12.75">
      <c r="A161" s="43" t="s">
        <v>37</v>
      </c>
      <c r="B161" s="44" t="s">
        <v>300</v>
      </c>
      <c r="C161" s="18" t="s">
        <v>301</v>
      </c>
      <c r="D161" s="52">
        <v>38709500</v>
      </c>
      <c r="E161" s="52">
        <v>51885089</v>
      </c>
      <c r="F161" s="52">
        <v>34373034</v>
      </c>
      <c r="G161" s="27">
        <f t="shared" si="33"/>
        <v>0.8879741148813599</v>
      </c>
      <c r="H161" s="20">
        <f t="shared" si="34"/>
        <v>0.6624838592837338</v>
      </c>
      <c r="I161" s="53">
        <f t="shared" si="31"/>
        <v>0</v>
      </c>
      <c r="J161" s="67">
        <f t="shared" si="36"/>
        <v>17512055</v>
      </c>
      <c r="K161" s="31">
        <f t="shared" si="35"/>
        <v>0.3375161407162663</v>
      </c>
    </row>
    <row r="162" spans="1:11" ht="12.75">
      <c r="A162" s="43" t="s">
        <v>37</v>
      </c>
      <c r="B162" s="44" t="s">
        <v>302</v>
      </c>
      <c r="C162" s="18" t="s">
        <v>303</v>
      </c>
      <c r="D162" s="52">
        <v>29249400</v>
      </c>
      <c r="E162" s="52">
        <v>29249700</v>
      </c>
      <c r="F162" s="52">
        <v>28899907</v>
      </c>
      <c r="G162" s="27">
        <f t="shared" si="33"/>
        <v>0.988051276265496</v>
      </c>
      <c r="H162" s="20">
        <f t="shared" si="34"/>
        <v>0.9880411423023142</v>
      </c>
      <c r="I162" s="53">
        <f t="shared" si="31"/>
        <v>0</v>
      </c>
      <c r="J162" s="67">
        <f t="shared" si="36"/>
        <v>349793</v>
      </c>
      <c r="K162" s="31">
        <f t="shared" si="35"/>
        <v>0.011958857697685787</v>
      </c>
    </row>
    <row r="163" spans="1:11" ht="12.75">
      <c r="A163" s="43" t="s">
        <v>56</v>
      </c>
      <c r="B163" s="44" t="s">
        <v>304</v>
      </c>
      <c r="C163" s="18" t="s">
        <v>305</v>
      </c>
      <c r="D163" s="52">
        <v>223812000</v>
      </c>
      <c r="E163" s="52">
        <v>237538000</v>
      </c>
      <c r="F163" s="52">
        <v>170522003</v>
      </c>
      <c r="G163" s="27">
        <f t="shared" si="33"/>
        <v>0.761898392400765</v>
      </c>
      <c r="H163" s="20">
        <f t="shared" si="34"/>
        <v>0.7178725214491997</v>
      </c>
      <c r="I163" s="53">
        <f t="shared" si="31"/>
        <v>0</v>
      </c>
      <c r="J163" s="67">
        <f t="shared" si="36"/>
        <v>67015997</v>
      </c>
      <c r="K163" s="31">
        <f t="shared" si="35"/>
        <v>0.2821274785508003</v>
      </c>
    </row>
    <row r="164" spans="1:11" ht="16.5">
      <c r="A164" s="45"/>
      <c r="B164" s="46" t="s">
        <v>306</v>
      </c>
      <c r="C164" s="47"/>
      <c r="D164" s="58">
        <f>SUM(D158:D163)</f>
        <v>372169900</v>
      </c>
      <c r="E164" s="58">
        <f>SUM(E158:E163)</f>
        <v>389528349</v>
      </c>
      <c r="F164" s="58">
        <f>SUM(F158:F163)</f>
        <v>269947292</v>
      </c>
      <c r="G164" s="28">
        <f t="shared" si="33"/>
        <v>0.725333488817876</v>
      </c>
      <c r="H164" s="26">
        <f t="shared" si="34"/>
        <v>0.6930106440083518</v>
      </c>
      <c r="I164" s="70">
        <f>SUM(I158:I163)</f>
        <v>0</v>
      </c>
      <c r="J164" s="78">
        <f>SUM(J158:J163)</f>
        <v>119581057</v>
      </c>
      <c r="K164" s="32">
        <f t="shared" si="35"/>
        <v>0.3069893559916482</v>
      </c>
    </row>
    <row r="165" spans="1:11" ht="12.75">
      <c r="A165" s="43" t="s">
        <v>37</v>
      </c>
      <c r="B165" s="44" t="s">
        <v>307</v>
      </c>
      <c r="C165" s="18" t="s">
        <v>308</v>
      </c>
      <c r="D165" s="52">
        <v>25388000</v>
      </c>
      <c r="E165" s="52">
        <v>41464029</v>
      </c>
      <c r="F165" s="52">
        <v>7159653</v>
      </c>
      <c r="G165" s="27">
        <f t="shared" si="33"/>
        <v>0.2820093351189538</v>
      </c>
      <c r="H165" s="20">
        <f t="shared" si="34"/>
        <v>0.17267142563497628</v>
      </c>
      <c r="I165" s="53">
        <f aca="true" t="shared" si="37" ref="I165:I170">IF($F165&gt;$E165,$E165-$F165,0)</f>
        <v>0</v>
      </c>
      <c r="J165" s="67">
        <f aca="true" t="shared" si="38" ref="J165:J170">IF($F165&lt;=$E165,$E165-$F165,0)</f>
        <v>34304376</v>
      </c>
      <c r="K165" s="31">
        <f t="shared" si="35"/>
        <v>0.8273285743650237</v>
      </c>
    </row>
    <row r="166" spans="1:11" ht="12.75">
      <c r="A166" s="43" t="s">
        <v>37</v>
      </c>
      <c r="B166" s="44" t="s">
        <v>309</v>
      </c>
      <c r="C166" s="18" t="s">
        <v>310</v>
      </c>
      <c r="D166" s="52">
        <v>33294088</v>
      </c>
      <c r="E166" s="52">
        <v>36834000</v>
      </c>
      <c r="F166" s="52">
        <v>39606827</v>
      </c>
      <c r="G166" s="27">
        <f t="shared" si="33"/>
        <v>1.1896054038182395</v>
      </c>
      <c r="H166" s="20">
        <f t="shared" si="34"/>
        <v>1.0752790085247326</v>
      </c>
      <c r="I166" s="53">
        <f t="shared" si="37"/>
        <v>-2772827</v>
      </c>
      <c r="J166" s="67">
        <f t="shared" si="38"/>
        <v>0</v>
      </c>
      <c r="K166" s="31">
        <f t="shared" si="35"/>
        <v>-0.07527900852473259</v>
      </c>
    </row>
    <row r="167" spans="1:11" ht="12.75">
      <c r="A167" s="43" t="s">
        <v>37</v>
      </c>
      <c r="B167" s="44" t="s">
        <v>311</v>
      </c>
      <c r="C167" s="18" t="s">
        <v>312</v>
      </c>
      <c r="D167" s="52">
        <v>9464000</v>
      </c>
      <c r="E167" s="52">
        <v>9447000</v>
      </c>
      <c r="F167" s="52">
        <v>14831704</v>
      </c>
      <c r="G167" s="27">
        <f t="shared" si="33"/>
        <v>1.5671707523245986</v>
      </c>
      <c r="H167" s="20">
        <f t="shared" si="34"/>
        <v>1.569990896580925</v>
      </c>
      <c r="I167" s="53">
        <f t="shared" si="37"/>
        <v>-5384704</v>
      </c>
      <c r="J167" s="67">
        <f t="shared" si="38"/>
        <v>0</v>
      </c>
      <c r="K167" s="31">
        <f t="shared" si="35"/>
        <v>-0.5699908965809252</v>
      </c>
    </row>
    <row r="168" spans="1:11" ht="12.75">
      <c r="A168" s="43" t="s">
        <v>37</v>
      </c>
      <c r="B168" s="44" t="s">
        <v>313</v>
      </c>
      <c r="C168" s="18" t="s">
        <v>314</v>
      </c>
      <c r="D168" s="52">
        <v>4535000</v>
      </c>
      <c r="E168" s="52">
        <v>7223000</v>
      </c>
      <c r="F168" s="52">
        <v>14877877</v>
      </c>
      <c r="G168" s="27">
        <f t="shared" si="33"/>
        <v>3.280678500551268</v>
      </c>
      <c r="H168" s="20">
        <f t="shared" si="34"/>
        <v>2.0597919147168766</v>
      </c>
      <c r="I168" s="53">
        <f t="shared" si="37"/>
        <v>-7654877</v>
      </c>
      <c r="J168" s="67">
        <f t="shared" si="38"/>
        <v>0</v>
      </c>
      <c r="K168" s="31">
        <f t="shared" si="35"/>
        <v>-1.0597919147168766</v>
      </c>
    </row>
    <row r="169" spans="1:11" ht="12.75">
      <c r="A169" s="43" t="s">
        <v>37</v>
      </c>
      <c r="B169" s="44" t="s">
        <v>315</v>
      </c>
      <c r="C169" s="18" t="s">
        <v>316</v>
      </c>
      <c r="D169" s="52">
        <v>21336000</v>
      </c>
      <c r="E169" s="52">
        <v>26686263</v>
      </c>
      <c r="F169" s="52">
        <v>12148562</v>
      </c>
      <c r="G169" s="27">
        <f t="shared" si="33"/>
        <v>0.5693926696662918</v>
      </c>
      <c r="H169" s="20">
        <f t="shared" si="34"/>
        <v>0.4552365387390509</v>
      </c>
      <c r="I169" s="53">
        <f t="shared" si="37"/>
        <v>0</v>
      </c>
      <c r="J169" s="67">
        <f t="shared" si="38"/>
        <v>14537701</v>
      </c>
      <c r="K169" s="31">
        <f t="shared" si="35"/>
        <v>0.5447634612609491</v>
      </c>
    </row>
    <row r="170" spans="1:11" ht="12.75">
      <c r="A170" s="43" t="s">
        <v>56</v>
      </c>
      <c r="B170" s="44" t="s">
        <v>317</v>
      </c>
      <c r="C170" s="18" t="s">
        <v>318</v>
      </c>
      <c r="D170" s="52">
        <v>188847500</v>
      </c>
      <c r="E170" s="52">
        <v>157004565</v>
      </c>
      <c r="F170" s="52">
        <v>47445709</v>
      </c>
      <c r="G170" s="27">
        <f t="shared" si="33"/>
        <v>0.2512382160208634</v>
      </c>
      <c r="H170" s="20">
        <f t="shared" si="34"/>
        <v>0.3021931814530361</v>
      </c>
      <c r="I170" s="53">
        <f t="shared" si="37"/>
        <v>0</v>
      </c>
      <c r="J170" s="67">
        <f t="shared" si="38"/>
        <v>109558856</v>
      </c>
      <c r="K170" s="31">
        <f t="shared" si="35"/>
        <v>0.6978068185469639</v>
      </c>
    </row>
    <row r="171" spans="1:11" ht="16.5">
      <c r="A171" s="45"/>
      <c r="B171" s="46" t="s">
        <v>319</v>
      </c>
      <c r="C171" s="47"/>
      <c r="D171" s="58">
        <f>SUM(D165:D170)</f>
        <v>282864588</v>
      </c>
      <c r="E171" s="58">
        <f>SUM(E165:E170)</f>
        <v>278658857</v>
      </c>
      <c r="F171" s="58">
        <f>SUM(F165:F170)</f>
        <v>136070332</v>
      </c>
      <c r="G171" s="28">
        <f t="shared" si="33"/>
        <v>0.48104406762998553</v>
      </c>
      <c r="H171" s="26">
        <f t="shared" si="34"/>
        <v>0.48830434985958476</v>
      </c>
      <c r="I171" s="70">
        <f>SUM(I165:I170)</f>
        <v>-15812408</v>
      </c>
      <c r="J171" s="78">
        <f>SUM(J165:J170)</f>
        <v>158400933</v>
      </c>
      <c r="K171" s="32">
        <f t="shared" si="35"/>
        <v>0.5116956501404153</v>
      </c>
    </row>
    <row r="172" spans="1:11" ht="12.75">
      <c r="A172" s="43" t="s">
        <v>37</v>
      </c>
      <c r="B172" s="44" t="s">
        <v>320</v>
      </c>
      <c r="C172" s="18" t="s">
        <v>321</v>
      </c>
      <c r="D172" s="52">
        <v>15135000</v>
      </c>
      <c r="E172" s="52">
        <v>14135000</v>
      </c>
      <c r="F172" s="52">
        <v>10310815</v>
      </c>
      <c r="G172" s="27">
        <f t="shared" si="33"/>
        <v>0.6812563594317806</v>
      </c>
      <c r="H172" s="20">
        <f t="shared" si="34"/>
        <v>0.7294527767951893</v>
      </c>
      <c r="I172" s="53">
        <f aca="true" t="shared" si="39" ref="I172:I178">IF($F172&gt;$E172,$E172-$F172,0)</f>
        <v>0</v>
      </c>
      <c r="J172" s="67">
        <f aca="true" t="shared" si="40" ref="J172:J178">IF($F172&lt;=$E172,$E172-$F172,0)</f>
        <v>3824185</v>
      </c>
      <c r="K172" s="31">
        <f t="shared" si="35"/>
        <v>0.2705472232048107</v>
      </c>
    </row>
    <row r="173" spans="1:11" ht="12.75">
      <c r="A173" s="43" t="s">
        <v>37</v>
      </c>
      <c r="B173" s="44" t="s">
        <v>322</v>
      </c>
      <c r="C173" s="18" t="s">
        <v>323</v>
      </c>
      <c r="D173" s="52">
        <v>234827400</v>
      </c>
      <c r="E173" s="52">
        <v>169441400</v>
      </c>
      <c r="F173" s="52">
        <v>79950096</v>
      </c>
      <c r="G173" s="27">
        <f t="shared" si="33"/>
        <v>0.3404632338474982</v>
      </c>
      <c r="H173" s="20">
        <f t="shared" si="34"/>
        <v>0.47184510987279377</v>
      </c>
      <c r="I173" s="53">
        <f t="shared" si="39"/>
        <v>0</v>
      </c>
      <c r="J173" s="67">
        <f t="shared" si="40"/>
        <v>89491304</v>
      </c>
      <c r="K173" s="31">
        <f t="shared" si="35"/>
        <v>0.5281548901272062</v>
      </c>
    </row>
    <row r="174" spans="1:11" ht="12.75">
      <c r="A174" s="43" t="s">
        <v>37</v>
      </c>
      <c r="B174" s="44" t="s">
        <v>324</v>
      </c>
      <c r="C174" s="18" t="s">
        <v>325</v>
      </c>
      <c r="D174" s="52">
        <v>5831639</v>
      </c>
      <c r="E174" s="52">
        <v>8457000</v>
      </c>
      <c r="F174" s="52">
        <v>6712654</v>
      </c>
      <c r="G174" s="27">
        <f t="shared" si="33"/>
        <v>1.1510750236768772</v>
      </c>
      <c r="H174" s="20">
        <f t="shared" si="34"/>
        <v>0.7937393874896536</v>
      </c>
      <c r="I174" s="53">
        <f t="shared" si="39"/>
        <v>0</v>
      </c>
      <c r="J174" s="67">
        <f t="shared" si="40"/>
        <v>1744346</v>
      </c>
      <c r="K174" s="31">
        <f t="shared" si="35"/>
        <v>0.20626061251034647</v>
      </c>
    </row>
    <row r="175" spans="1:11" ht="12.75">
      <c r="A175" s="43" t="s">
        <v>37</v>
      </c>
      <c r="B175" s="44" t="s">
        <v>326</v>
      </c>
      <c r="C175" s="18" t="s">
        <v>327</v>
      </c>
      <c r="D175" s="52">
        <v>52641707</v>
      </c>
      <c r="E175" s="52">
        <v>35434366</v>
      </c>
      <c r="F175" s="52">
        <v>19640013</v>
      </c>
      <c r="G175" s="27">
        <f t="shared" si="33"/>
        <v>0.37308845246982586</v>
      </c>
      <c r="H175" s="20">
        <f t="shared" si="34"/>
        <v>0.5542645521017647</v>
      </c>
      <c r="I175" s="53">
        <f t="shared" si="39"/>
        <v>0</v>
      </c>
      <c r="J175" s="67">
        <f t="shared" si="40"/>
        <v>15794353</v>
      </c>
      <c r="K175" s="31">
        <f t="shared" si="35"/>
        <v>0.44573544789823527</v>
      </c>
    </row>
    <row r="176" spans="1:11" ht="12.75">
      <c r="A176" s="43" t="s">
        <v>37</v>
      </c>
      <c r="B176" s="44" t="s">
        <v>328</v>
      </c>
      <c r="C176" s="18" t="s">
        <v>329</v>
      </c>
      <c r="D176" s="52">
        <v>15663000</v>
      </c>
      <c r="E176" s="52">
        <v>25773000</v>
      </c>
      <c r="F176" s="52">
        <v>19080271</v>
      </c>
      <c r="G176" s="27">
        <f t="shared" si="33"/>
        <v>1.2181747430249632</v>
      </c>
      <c r="H176" s="20">
        <f t="shared" si="34"/>
        <v>0.7403201412330733</v>
      </c>
      <c r="I176" s="53">
        <f t="shared" si="39"/>
        <v>0</v>
      </c>
      <c r="J176" s="67">
        <f t="shared" si="40"/>
        <v>6692729</v>
      </c>
      <c r="K176" s="31">
        <f t="shared" si="35"/>
        <v>0.2596798587669266</v>
      </c>
    </row>
    <row r="177" spans="1:11" ht="12.75">
      <c r="A177" s="43" t="s">
        <v>37</v>
      </c>
      <c r="B177" s="44" t="s">
        <v>330</v>
      </c>
      <c r="C177" s="18" t="s">
        <v>331</v>
      </c>
      <c r="D177" s="52">
        <v>14872000</v>
      </c>
      <c r="E177" s="52">
        <v>14872000</v>
      </c>
      <c r="F177" s="52">
        <v>18141659</v>
      </c>
      <c r="G177" s="27">
        <f t="shared" si="33"/>
        <v>1.2198533485745024</v>
      </c>
      <c r="H177" s="20">
        <f t="shared" si="34"/>
        <v>1.2198533485745024</v>
      </c>
      <c r="I177" s="53">
        <f t="shared" si="39"/>
        <v>-3269659</v>
      </c>
      <c r="J177" s="67">
        <f t="shared" si="40"/>
        <v>0</v>
      </c>
      <c r="K177" s="31">
        <f t="shared" si="35"/>
        <v>-0.21985334857450242</v>
      </c>
    </row>
    <row r="178" spans="1:11" ht="12.75">
      <c r="A178" s="43" t="s">
        <v>56</v>
      </c>
      <c r="B178" s="44" t="s">
        <v>332</v>
      </c>
      <c r="C178" s="18" t="s">
        <v>333</v>
      </c>
      <c r="D178" s="52">
        <v>148646279</v>
      </c>
      <c r="E178" s="52">
        <v>232576163</v>
      </c>
      <c r="F178" s="52">
        <v>93440429</v>
      </c>
      <c r="G178" s="27">
        <f t="shared" si="33"/>
        <v>0.628609270468183</v>
      </c>
      <c r="H178" s="20">
        <f t="shared" si="34"/>
        <v>0.4017627077285646</v>
      </c>
      <c r="I178" s="53">
        <f t="shared" si="39"/>
        <v>0</v>
      </c>
      <c r="J178" s="67">
        <f t="shared" si="40"/>
        <v>139135734</v>
      </c>
      <c r="K178" s="31">
        <f t="shared" si="35"/>
        <v>0.5982372922714354</v>
      </c>
    </row>
    <row r="179" spans="1:11" ht="16.5">
      <c r="A179" s="45"/>
      <c r="B179" s="46" t="s">
        <v>334</v>
      </c>
      <c r="C179" s="47"/>
      <c r="D179" s="58">
        <f>SUM(D172:D178)</f>
        <v>487617025</v>
      </c>
      <c r="E179" s="58">
        <f>SUM(E172:E178)</f>
        <v>500688929</v>
      </c>
      <c r="F179" s="58">
        <f>SUM(F172:F178)</f>
        <v>247275937</v>
      </c>
      <c r="G179" s="28">
        <f t="shared" si="33"/>
        <v>0.507110958646286</v>
      </c>
      <c r="H179" s="26">
        <f t="shared" si="34"/>
        <v>0.4938713893552058</v>
      </c>
      <c r="I179" s="70">
        <f>SUM(I172:I178)</f>
        <v>-3269659</v>
      </c>
      <c r="J179" s="78">
        <f>SUM(J172:J178)</f>
        <v>256682651</v>
      </c>
      <c r="K179" s="32">
        <f t="shared" si="35"/>
        <v>0.5061286106447942</v>
      </c>
    </row>
    <row r="180" spans="1:11" ht="12.75">
      <c r="A180" s="43" t="s">
        <v>37</v>
      </c>
      <c r="B180" s="44" t="s">
        <v>335</v>
      </c>
      <c r="C180" s="18" t="s">
        <v>336</v>
      </c>
      <c r="D180" s="52">
        <v>78353000</v>
      </c>
      <c r="E180" s="52">
        <v>75573000</v>
      </c>
      <c r="F180" s="52">
        <v>49295827</v>
      </c>
      <c r="G180" s="27">
        <f t="shared" si="33"/>
        <v>0.6291504728600054</v>
      </c>
      <c r="H180" s="20">
        <f t="shared" si="34"/>
        <v>0.6522941659058129</v>
      </c>
      <c r="I180" s="53">
        <f>IF($F180&gt;$E180,$E180-$F180,0)</f>
        <v>0</v>
      </c>
      <c r="J180" s="67">
        <f>IF($F180&lt;=$E180,$E180-$F180,0)</f>
        <v>26277173</v>
      </c>
      <c r="K180" s="31">
        <f t="shared" si="35"/>
        <v>0.3477058340941871</v>
      </c>
    </row>
    <row r="181" spans="1:11" ht="12.75">
      <c r="A181" s="43" t="s">
        <v>37</v>
      </c>
      <c r="B181" s="44" t="s">
        <v>337</v>
      </c>
      <c r="C181" s="18" t="s">
        <v>338</v>
      </c>
      <c r="D181" s="52">
        <v>276071575</v>
      </c>
      <c r="E181" s="52">
        <v>185270246</v>
      </c>
      <c r="F181" s="52">
        <v>80579961</v>
      </c>
      <c r="G181" s="27">
        <f t="shared" si="33"/>
        <v>0.29188068710079984</v>
      </c>
      <c r="H181" s="20">
        <f t="shared" si="34"/>
        <v>0.43493201277446353</v>
      </c>
      <c r="I181" s="53">
        <f>IF($F181&gt;$E181,$E181-$F181,0)</f>
        <v>0</v>
      </c>
      <c r="J181" s="67">
        <f>IF($F181&lt;=$E181,$E181-$F181,0)</f>
        <v>104690285</v>
      </c>
      <c r="K181" s="31">
        <f t="shared" si="35"/>
        <v>0.5650679872255365</v>
      </c>
    </row>
    <row r="182" spans="1:11" ht="12.75">
      <c r="A182" s="43" t="s">
        <v>37</v>
      </c>
      <c r="B182" s="44" t="s">
        <v>339</v>
      </c>
      <c r="C182" s="18" t="s">
        <v>340</v>
      </c>
      <c r="D182" s="52">
        <v>42314108</v>
      </c>
      <c r="E182" s="52">
        <v>37153000</v>
      </c>
      <c r="F182" s="52">
        <v>37089057</v>
      </c>
      <c r="G182" s="27">
        <f t="shared" si="33"/>
        <v>0.8765175198777675</v>
      </c>
      <c r="H182" s="20">
        <f t="shared" si="34"/>
        <v>0.998278927677442</v>
      </c>
      <c r="I182" s="53">
        <f>IF($F182&gt;$E182,$E182-$F182,0)</f>
        <v>0</v>
      </c>
      <c r="J182" s="67">
        <f>IF($F182&lt;=$E182,$E182-$F182,0)</f>
        <v>63943</v>
      </c>
      <c r="K182" s="31">
        <f t="shared" si="35"/>
        <v>0.0017210723225580707</v>
      </c>
    </row>
    <row r="183" spans="1:11" ht="12.75">
      <c r="A183" s="43" t="s">
        <v>37</v>
      </c>
      <c r="B183" s="44" t="s">
        <v>341</v>
      </c>
      <c r="C183" s="18" t="s">
        <v>342</v>
      </c>
      <c r="D183" s="52">
        <v>20343000</v>
      </c>
      <c r="E183" s="52">
        <v>22086254</v>
      </c>
      <c r="F183" s="52">
        <v>14993655</v>
      </c>
      <c r="G183" s="27">
        <f t="shared" si="33"/>
        <v>0.7370424716118567</v>
      </c>
      <c r="H183" s="20">
        <f t="shared" si="34"/>
        <v>0.6788681774645895</v>
      </c>
      <c r="I183" s="53">
        <f>IF($F183&gt;$E183,$E183-$F183,0)</f>
        <v>0</v>
      </c>
      <c r="J183" s="67">
        <f>IF($F183&lt;=$E183,$E183-$F183,0)</f>
        <v>7092599</v>
      </c>
      <c r="K183" s="31">
        <f t="shared" si="35"/>
        <v>0.3211318225354105</v>
      </c>
    </row>
    <row r="184" spans="1:11" ht="12.75">
      <c r="A184" s="43" t="s">
        <v>56</v>
      </c>
      <c r="B184" s="44" t="s">
        <v>343</v>
      </c>
      <c r="C184" s="18" t="s">
        <v>344</v>
      </c>
      <c r="D184" s="52">
        <v>258946200</v>
      </c>
      <c r="E184" s="52">
        <v>262933303</v>
      </c>
      <c r="F184" s="52">
        <v>135020613</v>
      </c>
      <c r="G184" s="27">
        <f t="shared" si="33"/>
        <v>0.5214234192276234</v>
      </c>
      <c r="H184" s="20">
        <f t="shared" si="34"/>
        <v>0.5135165894143124</v>
      </c>
      <c r="I184" s="53">
        <f>IF($F184&gt;$E184,$E184-$F184,0)</f>
        <v>0</v>
      </c>
      <c r="J184" s="67">
        <f>IF($F184&lt;=$E184,$E184-$F184,0)</f>
        <v>127912690</v>
      </c>
      <c r="K184" s="31">
        <f t="shared" si="35"/>
        <v>0.48648341058568756</v>
      </c>
    </row>
    <row r="185" spans="1:11" ht="16.5">
      <c r="A185" s="45"/>
      <c r="B185" s="46" t="s">
        <v>345</v>
      </c>
      <c r="C185" s="47"/>
      <c r="D185" s="58">
        <f>SUM(D180:D184)</f>
        <v>676027883</v>
      </c>
      <c r="E185" s="58">
        <f>SUM(E180:E184)</f>
        <v>583015803</v>
      </c>
      <c r="F185" s="58">
        <f>SUM(F180:F184)</f>
        <v>316979113</v>
      </c>
      <c r="G185" s="28">
        <f aca="true" t="shared" si="41" ref="G185:G193">IF($D185=0,0,$F185/$D185)</f>
        <v>0.4688846732080724</v>
      </c>
      <c r="H185" s="26">
        <f aca="true" t="shared" si="42" ref="H185:H193">IF($E185=0,0,$F185/$E185)</f>
        <v>0.5436887154154894</v>
      </c>
      <c r="I185" s="70">
        <f>SUM(I180:I184)</f>
        <v>0</v>
      </c>
      <c r="J185" s="78">
        <f>SUM(J180:J184)</f>
        <v>266036690</v>
      </c>
      <c r="K185" s="32">
        <f aca="true" t="shared" si="43" ref="K185:K193">IF($E185=0,0,($E185-$F185)/$E185)</f>
        <v>0.45631128458451065</v>
      </c>
    </row>
    <row r="186" spans="1:11" ht="12.75">
      <c r="A186" s="43" t="s">
        <v>37</v>
      </c>
      <c r="B186" s="44" t="s">
        <v>346</v>
      </c>
      <c r="C186" s="18" t="s">
        <v>347</v>
      </c>
      <c r="D186" s="52">
        <v>30894000</v>
      </c>
      <c r="E186" s="52">
        <v>34632787</v>
      </c>
      <c r="F186" s="52">
        <v>37574896</v>
      </c>
      <c r="G186" s="27">
        <f t="shared" si="41"/>
        <v>1.2162522172590147</v>
      </c>
      <c r="H186" s="20">
        <f t="shared" si="42"/>
        <v>1.0849515518343933</v>
      </c>
      <c r="I186" s="53">
        <f aca="true" t="shared" si="44" ref="I186:I191">IF($F186&gt;$E186,$E186-$F186,0)</f>
        <v>-2942109</v>
      </c>
      <c r="J186" s="67">
        <f aca="true" t="shared" si="45" ref="J186:J191">IF($F186&lt;=$E186,$E186-$F186,0)</f>
        <v>0</v>
      </c>
      <c r="K186" s="31">
        <f t="shared" si="43"/>
        <v>-0.08495155183439324</v>
      </c>
    </row>
    <row r="187" spans="1:11" ht="12.75">
      <c r="A187" s="43" t="s">
        <v>37</v>
      </c>
      <c r="B187" s="44" t="s">
        <v>348</v>
      </c>
      <c r="C187" s="18" t="s">
        <v>349</v>
      </c>
      <c r="D187" s="52">
        <v>15196600</v>
      </c>
      <c r="E187" s="52">
        <v>12682630</v>
      </c>
      <c r="F187" s="52">
        <v>12056555</v>
      </c>
      <c r="G187" s="27">
        <f t="shared" si="41"/>
        <v>0.7933718726557256</v>
      </c>
      <c r="H187" s="20">
        <f t="shared" si="42"/>
        <v>0.9506352389054952</v>
      </c>
      <c r="I187" s="53">
        <f t="shared" si="44"/>
        <v>0</v>
      </c>
      <c r="J187" s="67">
        <f t="shared" si="45"/>
        <v>626075</v>
      </c>
      <c r="K187" s="31">
        <f t="shared" si="43"/>
        <v>0.04936476109450485</v>
      </c>
    </row>
    <row r="188" spans="1:11" ht="12.75">
      <c r="A188" s="43" t="s">
        <v>37</v>
      </c>
      <c r="B188" s="44" t="s">
        <v>350</v>
      </c>
      <c r="C188" s="18" t="s">
        <v>351</v>
      </c>
      <c r="D188" s="52">
        <v>100355000</v>
      </c>
      <c r="E188" s="52">
        <v>70687828</v>
      </c>
      <c r="F188" s="52">
        <v>47236740</v>
      </c>
      <c r="G188" s="27">
        <f t="shared" si="41"/>
        <v>0.47069642768172987</v>
      </c>
      <c r="H188" s="20">
        <f t="shared" si="42"/>
        <v>0.6682443263074939</v>
      </c>
      <c r="I188" s="53">
        <f t="shared" si="44"/>
        <v>0</v>
      </c>
      <c r="J188" s="67">
        <f t="shared" si="45"/>
        <v>23451088</v>
      </c>
      <c r="K188" s="31">
        <f t="shared" si="43"/>
        <v>0.33175567369250614</v>
      </c>
    </row>
    <row r="189" spans="1:11" ht="12.75">
      <c r="A189" s="43" t="s">
        <v>37</v>
      </c>
      <c r="B189" s="44" t="s">
        <v>352</v>
      </c>
      <c r="C189" s="18" t="s">
        <v>353</v>
      </c>
      <c r="D189" s="52">
        <v>24015000</v>
      </c>
      <c r="E189" s="52">
        <v>32543172</v>
      </c>
      <c r="F189" s="52">
        <v>27391255</v>
      </c>
      <c r="G189" s="27">
        <f t="shared" si="41"/>
        <v>1.1405894232771185</v>
      </c>
      <c r="H189" s="20">
        <f t="shared" si="42"/>
        <v>0.8416897713597187</v>
      </c>
      <c r="I189" s="53">
        <f t="shared" si="44"/>
        <v>0</v>
      </c>
      <c r="J189" s="67">
        <f t="shared" si="45"/>
        <v>5151917</v>
      </c>
      <c r="K189" s="31">
        <f t="shared" si="43"/>
        <v>0.1583102286402813</v>
      </c>
    </row>
    <row r="190" spans="1:11" ht="12.75">
      <c r="A190" s="43" t="s">
        <v>37</v>
      </c>
      <c r="B190" s="44" t="s">
        <v>354</v>
      </c>
      <c r="C190" s="18" t="s">
        <v>355</v>
      </c>
      <c r="D190" s="52">
        <v>31678517</v>
      </c>
      <c r="E190" s="52">
        <v>47266000</v>
      </c>
      <c r="F190" s="52">
        <v>26478905</v>
      </c>
      <c r="G190" s="27">
        <f t="shared" si="41"/>
        <v>0.8358631497806542</v>
      </c>
      <c r="H190" s="20">
        <f t="shared" si="42"/>
        <v>0.5602104049422418</v>
      </c>
      <c r="I190" s="53">
        <f t="shared" si="44"/>
        <v>0</v>
      </c>
      <c r="J190" s="67">
        <f t="shared" si="45"/>
        <v>20787095</v>
      </c>
      <c r="K190" s="31">
        <f t="shared" si="43"/>
        <v>0.4397895950577582</v>
      </c>
    </row>
    <row r="191" spans="1:11" ht="12.75">
      <c r="A191" s="43" t="s">
        <v>56</v>
      </c>
      <c r="B191" s="44" t="s">
        <v>356</v>
      </c>
      <c r="C191" s="18" t="s">
        <v>357</v>
      </c>
      <c r="D191" s="52">
        <v>228315890</v>
      </c>
      <c r="E191" s="52">
        <v>228040949</v>
      </c>
      <c r="F191" s="52">
        <v>167878153</v>
      </c>
      <c r="G191" s="27">
        <f t="shared" si="41"/>
        <v>0.7352889586440962</v>
      </c>
      <c r="H191" s="20">
        <f t="shared" si="42"/>
        <v>0.7361754708361611</v>
      </c>
      <c r="I191" s="53">
        <f t="shared" si="44"/>
        <v>0</v>
      </c>
      <c r="J191" s="67">
        <f t="shared" si="45"/>
        <v>60162796</v>
      </c>
      <c r="K191" s="31">
        <f t="shared" si="43"/>
        <v>0.2638245291638389</v>
      </c>
    </row>
    <row r="192" spans="1:11" ht="16.5">
      <c r="A192" s="45"/>
      <c r="B192" s="46" t="s">
        <v>358</v>
      </c>
      <c r="C192" s="47"/>
      <c r="D192" s="58">
        <f>SUM(D186:D191)</f>
        <v>430455007</v>
      </c>
      <c r="E192" s="58">
        <f>SUM(E186:E191)</f>
        <v>425853366</v>
      </c>
      <c r="F192" s="58">
        <f>SUM(F186:F191)</f>
        <v>318616504</v>
      </c>
      <c r="G192" s="28">
        <f t="shared" si="41"/>
        <v>0.7401853824876057</v>
      </c>
      <c r="H192" s="26">
        <f t="shared" si="42"/>
        <v>0.7481835989526968</v>
      </c>
      <c r="I192" s="70">
        <f>SUM(I186:I191)</f>
        <v>-2942109</v>
      </c>
      <c r="J192" s="78">
        <f>SUM(J186:J191)</f>
        <v>110178971</v>
      </c>
      <c r="K192" s="32">
        <f t="shared" si="43"/>
        <v>0.25181640104730324</v>
      </c>
    </row>
    <row r="193" spans="1:11" ht="16.5">
      <c r="A193" s="49"/>
      <c r="B193" s="50" t="s">
        <v>359</v>
      </c>
      <c r="C193" s="51"/>
      <c r="D193" s="60">
        <f>SUM(D121,D123:D129,D131:D138,D140:D145,D147:D151,D153:D156,D158:D163,D165:D170,D172:D178,D180:D184,D186:D191)</f>
        <v>10020021469</v>
      </c>
      <c r="E193" s="60">
        <f>SUM(E121,E123:E129,E131:E138,E140:E145,E147:E151,E153:E156,E158:E163,E165:E170,E172:E178,E180:E184,E186:E191)</f>
        <v>9837580055</v>
      </c>
      <c r="F193" s="60">
        <f>SUM(F121,F123:F129,F131:F138,F140:F145,F147:F151,F153:F156,F158:F163,F165:F170,F172:F178,F180:F184,F186:F191)</f>
        <v>7518003119</v>
      </c>
      <c r="G193" s="33">
        <f t="shared" si="41"/>
        <v>0.7502981048752482</v>
      </c>
      <c r="H193" s="34">
        <f t="shared" si="42"/>
        <v>0.7642126495508351</v>
      </c>
      <c r="I193" s="82">
        <f>I192+I185+I179+I171+I164+I157+I152+I146+I139+I130+I122</f>
        <v>-44648524</v>
      </c>
      <c r="J193" s="78">
        <f>J192+J185+J179+J171+J164+J157+J152+J146+J139+J130+J122</f>
        <v>2364225460</v>
      </c>
      <c r="K193" s="35">
        <f t="shared" si="43"/>
        <v>0.2357873504491649</v>
      </c>
    </row>
    <row r="194" spans="1:11" ht="16.5">
      <c r="A194" s="72"/>
      <c r="B194" s="73"/>
      <c r="C194" s="73"/>
      <c r="D194" s="74"/>
      <c r="E194" s="74"/>
      <c r="F194" s="74"/>
      <c r="G194" s="75"/>
      <c r="H194" s="76" t="s">
        <v>667</v>
      </c>
      <c r="I194" s="124">
        <f>I193+J193</f>
        <v>2319576936</v>
      </c>
      <c r="J194" s="125"/>
      <c r="K194" s="77"/>
    </row>
    <row r="195" spans="1:11" ht="16.5">
      <c r="A195" s="38"/>
      <c r="B195" s="30"/>
      <c r="C195" s="12"/>
      <c r="D195" s="59"/>
      <c r="E195" s="59"/>
      <c r="F195" s="59"/>
      <c r="G195" s="27"/>
      <c r="H195" s="20"/>
      <c r="I195" s="91"/>
      <c r="J195" s="92"/>
      <c r="K195" s="31"/>
    </row>
    <row r="196" spans="1:11" ht="16.5">
      <c r="A196" s="38"/>
      <c r="B196" s="40" t="s">
        <v>360</v>
      </c>
      <c r="C196" s="41"/>
      <c r="D196" s="59"/>
      <c r="E196" s="59"/>
      <c r="F196" s="59"/>
      <c r="G196" s="27"/>
      <c r="H196" s="20"/>
      <c r="I196" s="81"/>
      <c r="J196" s="69"/>
      <c r="K196" s="31"/>
    </row>
    <row r="197" spans="1:11" ht="12.75">
      <c r="A197" s="43" t="s">
        <v>37</v>
      </c>
      <c r="B197" s="44" t="s">
        <v>361</v>
      </c>
      <c r="C197" s="18" t="s">
        <v>362</v>
      </c>
      <c r="D197" s="52">
        <v>68326000</v>
      </c>
      <c r="E197" s="52">
        <v>56363500</v>
      </c>
      <c r="F197" s="52">
        <v>34909976</v>
      </c>
      <c r="G197" s="27">
        <f aca="true" t="shared" si="46" ref="G197:G232">IF($D197=0,0,$F197/$D197)</f>
        <v>0.5109325293446126</v>
      </c>
      <c r="H197" s="20">
        <f aca="true" t="shared" si="47" ref="H197:H232">IF($E197=0,0,$F197/$E197)</f>
        <v>0.6193720404162268</v>
      </c>
      <c r="I197" s="53">
        <f aca="true" t="shared" si="48" ref="I197:I230">IF($F197&gt;$E197,$E197-$F197,0)</f>
        <v>0</v>
      </c>
      <c r="J197" s="67">
        <f aca="true" t="shared" si="49" ref="J197:J202">IF($F197&lt;=$E197,$E197-$F197,0)</f>
        <v>21453524</v>
      </c>
      <c r="K197" s="31">
        <f aca="true" t="shared" si="50" ref="K197:K232">IF($E197=0,0,($E197-$F197)/$E197)</f>
        <v>0.3806279595837732</v>
      </c>
    </row>
    <row r="198" spans="1:11" ht="12.75">
      <c r="A198" s="43" t="s">
        <v>37</v>
      </c>
      <c r="B198" s="44" t="s">
        <v>363</v>
      </c>
      <c r="C198" s="18" t="s">
        <v>364</v>
      </c>
      <c r="D198" s="52">
        <v>71181174</v>
      </c>
      <c r="E198" s="52">
        <v>47578767</v>
      </c>
      <c r="F198" s="52">
        <v>35741776</v>
      </c>
      <c r="G198" s="27">
        <f t="shared" si="46"/>
        <v>0.5021240026190071</v>
      </c>
      <c r="H198" s="20">
        <f t="shared" si="47"/>
        <v>0.7512127415996299</v>
      </c>
      <c r="I198" s="53">
        <f t="shared" si="48"/>
        <v>0</v>
      </c>
      <c r="J198" s="67">
        <f t="shared" si="49"/>
        <v>11836991</v>
      </c>
      <c r="K198" s="31">
        <f t="shared" si="50"/>
        <v>0.24878725840037005</v>
      </c>
    </row>
    <row r="199" spans="1:11" ht="12.75">
      <c r="A199" s="43" t="s">
        <v>37</v>
      </c>
      <c r="B199" s="44" t="s">
        <v>365</v>
      </c>
      <c r="C199" s="18" t="s">
        <v>366</v>
      </c>
      <c r="D199" s="52">
        <v>124553000</v>
      </c>
      <c r="E199" s="52">
        <v>124553000</v>
      </c>
      <c r="F199" s="52">
        <v>84834705</v>
      </c>
      <c r="G199" s="27">
        <f t="shared" si="46"/>
        <v>0.6811133011649659</v>
      </c>
      <c r="H199" s="20">
        <f t="shared" si="47"/>
        <v>0.6811133011649659</v>
      </c>
      <c r="I199" s="53">
        <f t="shared" si="48"/>
        <v>0</v>
      </c>
      <c r="J199" s="67">
        <f t="shared" si="49"/>
        <v>39718295</v>
      </c>
      <c r="K199" s="31">
        <f t="shared" si="50"/>
        <v>0.31888669883503407</v>
      </c>
    </row>
    <row r="200" spans="1:11" ht="12.75">
      <c r="A200" s="43" t="s">
        <v>37</v>
      </c>
      <c r="B200" s="44" t="s">
        <v>367</v>
      </c>
      <c r="C200" s="18" t="s">
        <v>368</v>
      </c>
      <c r="D200" s="52">
        <v>80496000</v>
      </c>
      <c r="E200" s="52">
        <v>57855000</v>
      </c>
      <c r="F200" s="52">
        <v>25899980</v>
      </c>
      <c r="G200" s="27">
        <f t="shared" si="46"/>
        <v>0.32175486980719537</v>
      </c>
      <c r="H200" s="20">
        <f t="shared" si="47"/>
        <v>0.4476705556995938</v>
      </c>
      <c r="I200" s="53">
        <f t="shared" si="48"/>
        <v>0</v>
      </c>
      <c r="J200" s="67">
        <f t="shared" si="49"/>
        <v>31955020</v>
      </c>
      <c r="K200" s="31">
        <f t="shared" si="50"/>
        <v>0.5523294443004062</v>
      </c>
    </row>
    <row r="201" spans="1:11" ht="12.75">
      <c r="A201" s="43" t="s">
        <v>37</v>
      </c>
      <c r="B201" s="44" t="s">
        <v>369</v>
      </c>
      <c r="C201" s="18" t="s">
        <v>370</v>
      </c>
      <c r="D201" s="52">
        <v>25415109</v>
      </c>
      <c r="E201" s="52">
        <v>27102232</v>
      </c>
      <c r="F201" s="52">
        <v>17478469</v>
      </c>
      <c r="G201" s="27">
        <f t="shared" si="46"/>
        <v>0.6877196159182319</v>
      </c>
      <c r="H201" s="20">
        <f t="shared" si="47"/>
        <v>0.6449088399804119</v>
      </c>
      <c r="I201" s="53">
        <f t="shared" si="48"/>
        <v>0</v>
      </c>
      <c r="J201" s="67">
        <f t="shared" si="49"/>
        <v>9623763</v>
      </c>
      <c r="K201" s="31">
        <f t="shared" si="50"/>
        <v>0.35509116001958807</v>
      </c>
    </row>
    <row r="202" spans="1:11" ht="12.75">
      <c r="A202" s="43" t="s">
        <v>56</v>
      </c>
      <c r="B202" s="44" t="s">
        <v>371</v>
      </c>
      <c r="C202" s="18" t="s">
        <v>372</v>
      </c>
      <c r="D202" s="52">
        <v>372577865</v>
      </c>
      <c r="E202" s="52">
        <v>468056337</v>
      </c>
      <c r="F202" s="52">
        <v>354763631</v>
      </c>
      <c r="G202" s="27">
        <f t="shared" si="46"/>
        <v>0.9521865476361565</v>
      </c>
      <c r="H202" s="20">
        <f t="shared" si="47"/>
        <v>0.7579507058356524</v>
      </c>
      <c r="I202" s="53">
        <f t="shared" si="48"/>
        <v>0</v>
      </c>
      <c r="J202" s="67">
        <f t="shared" si="49"/>
        <v>113292706</v>
      </c>
      <c r="K202" s="31">
        <f t="shared" si="50"/>
        <v>0.24204929416434756</v>
      </c>
    </row>
    <row r="203" spans="1:11" ht="16.5">
      <c r="A203" s="45"/>
      <c r="B203" s="46" t="s">
        <v>373</v>
      </c>
      <c r="C203" s="47"/>
      <c r="D203" s="58">
        <f>SUM(D197:D202)</f>
        <v>742549148</v>
      </c>
      <c r="E203" s="58">
        <f>SUM(E197:E202)</f>
        <v>781508836</v>
      </c>
      <c r="F203" s="58">
        <f>SUM(F197:F202)</f>
        <v>553628537</v>
      </c>
      <c r="G203" s="28">
        <f t="shared" si="46"/>
        <v>0.7455783074981052</v>
      </c>
      <c r="H203" s="26">
        <f t="shared" si="47"/>
        <v>0.708409824044523</v>
      </c>
      <c r="I203" s="70">
        <f>SUM(I197:I202)</f>
        <v>0</v>
      </c>
      <c r="J203" s="78">
        <f>SUM(J197:J202)</f>
        <v>227880299</v>
      </c>
      <c r="K203" s="32">
        <f t="shared" si="50"/>
        <v>0.291590175955477</v>
      </c>
    </row>
    <row r="204" spans="1:11" ht="12.75">
      <c r="A204" s="43" t="s">
        <v>37</v>
      </c>
      <c r="B204" s="44" t="s">
        <v>374</v>
      </c>
      <c r="C204" s="18" t="s">
        <v>375</v>
      </c>
      <c r="D204" s="52">
        <v>17310000</v>
      </c>
      <c r="E204" s="52">
        <v>17310000</v>
      </c>
      <c r="F204" s="52">
        <v>13958500</v>
      </c>
      <c r="G204" s="27">
        <f t="shared" si="46"/>
        <v>0.8063835932986713</v>
      </c>
      <c r="H204" s="20">
        <f t="shared" si="47"/>
        <v>0.8063835932986713</v>
      </c>
      <c r="I204" s="53">
        <f t="shared" si="48"/>
        <v>0</v>
      </c>
      <c r="J204" s="67">
        <f>IF($F204&lt;=$E204,$E204-$F204,0)</f>
        <v>3351500</v>
      </c>
      <c r="K204" s="31">
        <f t="shared" si="50"/>
        <v>0.1936164067013287</v>
      </c>
    </row>
    <row r="205" spans="1:11" ht="12.75">
      <c r="A205" s="43" t="s">
        <v>37</v>
      </c>
      <c r="B205" s="44" t="s">
        <v>376</v>
      </c>
      <c r="C205" s="18" t="s">
        <v>377</v>
      </c>
      <c r="D205" s="52">
        <v>13451</v>
      </c>
      <c r="E205" s="52">
        <v>13451</v>
      </c>
      <c r="F205" s="52">
        <v>13720910</v>
      </c>
      <c r="G205" s="27">
        <f t="shared" si="46"/>
        <v>1020.066166084306</v>
      </c>
      <c r="H205" s="20">
        <f t="shared" si="47"/>
        <v>1020.066166084306</v>
      </c>
      <c r="I205" s="53">
        <f t="shared" si="48"/>
        <v>-13707459</v>
      </c>
      <c r="J205" s="67">
        <f>IF($F205&lt;=$E205,$E205-$F205,0)</f>
        <v>0</v>
      </c>
      <c r="K205" s="31">
        <f t="shared" si="50"/>
        <v>-1019.066166084306</v>
      </c>
    </row>
    <row r="206" spans="1:11" ht="12.75">
      <c r="A206" s="43" t="s">
        <v>37</v>
      </c>
      <c r="B206" s="44" t="s">
        <v>378</v>
      </c>
      <c r="C206" s="18" t="s">
        <v>379</v>
      </c>
      <c r="D206" s="52">
        <v>101244000</v>
      </c>
      <c r="E206" s="52">
        <v>101244000</v>
      </c>
      <c r="F206" s="52">
        <v>82280260</v>
      </c>
      <c r="G206" s="27">
        <f t="shared" si="46"/>
        <v>0.8126927027774485</v>
      </c>
      <c r="H206" s="20">
        <f t="shared" si="47"/>
        <v>0.8126927027774485</v>
      </c>
      <c r="I206" s="53">
        <f t="shared" si="48"/>
        <v>0</v>
      </c>
      <c r="J206" s="67">
        <f>IF($F206&lt;=$E206,$E206-$F206,0)</f>
        <v>18963740</v>
      </c>
      <c r="K206" s="31">
        <f t="shared" si="50"/>
        <v>0.18730729722255146</v>
      </c>
    </row>
    <row r="207" spans="1:11" ht="12.75">
      <c r="A207" s="43" t="s">
        <v>37</v>
      </c>
      <c r="B207" s="44" t="s">
        <v>380</v>
      </c>
      <c r="C207" s="18" t="s">
        <v>381</v>
      </c>
      <c r="D207" s="52">
        <v>165519000</v>
      </c>
      <c r="E207" s="52">
        <v>165519000</v>
      </c>
      <c r="F207" s="52">
        <v>97179480</v>
      </c>
      <c r="G207" s="27">
        <f t="shared" si="46"/>
        <v>0.5871197868522647</v>
      </c>
      <c r="H207" s="20">
        <f t="shared" si="47"/>
        <v>0.5871197868522647</v>
      </c>
      <c r="I207" s="53">
        <f t="shared" si="48"/>
        <v>0</v>
      </c>
      <c r="J207" s="67">
        <f>IF($F207&lt;=$E207,$E207-$F207,0)</f>
        <v>68339520</v>
      </c>
      <c r="K207" s="31">
        <f t="shared" si="50"/>
        <v>0.4128802131477353</v>
      </c>
    </row>
    <row r="208" spans="1:11" ht="12.75">
      <c r="A208" s="43" t="s">
        <v>56</v>
      </c>
      <c r="B208" s="44" t="s">
        <v>382</v>
      </c>
      <c r="C208" s="18" t="s">
        <v>383</v>
      </c>
      <c r="D208" s="52">
        <v>0</v>
      </c>
      <c r="E208" s="52">
        <v>0</v>
      </c>
      <c r="F208" s="52">
        <v>386785133</v>
      </c>
      <c r="G208" s="27">
        <f t="shared" si="46"/>
        <v>0</v>
      </c>
      <c r="H208" s="20">
        <f t="shared" si="47"/>
        <v>0</v>
      </c>
      <c r="I208" s="53">
        <f t="shared" si="48"/>
        <v>-386785133</v>
      </c>
      <c r="J208" s="67">
        <f>IF($F208&lt;=$E208,$E208-$F208,0)</f>
        <v>0</v>
      </c>
      <c r="K208" s="31">
        <f t="shared" si="50"/>
        <v>0</v>
      </c>
    </row>
    <row r="209" spans="1:11" ht="16.5">
      <c r="A209" s="45"/>
      <c r="B209" s="46" t="s">
        <v>384</v>
      </c>
      <c r="C209" s="47"/>
      <c r="D209" s="58">
        <f>SUM(D204:D208)</f>
        <v>284086451</v>
      </c>
      <c r="E209" s="58">
        <f>SUM(E204:E208)</f>
        <v>284086451</v>
      </c>
      <c r="F209" s="58">
        <f>SUM(F204:F208)</f>
        <v>593924283</v>
      </c>
      <c r="G209" s="28">
        <f t="shared" si="46"/>
        <v>2.0906462835849924</v>
      </c>
      <c r="H209" s="26">
        <f t="shared" si="47"/>
        <v>2.0906462835849924</v>
      </c>
      <c r="I209" s="70">
        <f>SUM(I204:I208)</f>
        <v>-400492592</v>
      </c>
      <c r="J209" s="78">
        <f>SUM(J204:J208)</f>
        <v>90654760</v>
      </c>
      <c r="K209" s="32">
        <f t="shared" si="50"/>
        <v>-1.0906462835849922</v>
      </c>
    </row>
    <row r="210" spans="1:11" ht="12.75">
      <c r="A210" s="43" t="s">
        <v>37</v>
      </c>
      <c r="B210" s="44" t="s">
        <v>385</v>
      </c>
      <c r="C210" s="18" t="s">
        <v>386</v>
      </c>
      <c r="D210" s="52">
        <v>32025000</v>
      </c>
      <c r="E210" s="52">
        <v>32025000</v>
      </c>
      <c r="F210" s="52">
        <v>26041098</v>
      </c>
      <c r="G210" s="27">
        <f t="shared" si="46"/>
        <v>0.8131490398126464</v>
      </c>
      <c r="H210" s="20">
        <f t="shared" si="47"/>
        <v>0.8131490398126464</v>
      </c>
      <c r="I210" s="53">
        <f t="shared" si="48"/>
        <v>0</v>
      </c>
      <c r="J210" s="67">
        <f aca="true" t="shared" si="51" ref="J210:J215">IF($F210&lt;=$E210,$E210-$F210,0)</f>
        <v>5983902</v>
      </c>
      <c r="K210" s="31">
        <f t="shared" si="50"/>
        <v>0.18685096018735364</v>
      </c>
    </row>
    <row r="211" spans="1:11" ht="12.75">
      <c r="A211" s="43" t="s">
        <v>37</v>
      </c>
      <c r="B211" s="44" t="s">
        <v>387</v>
      </c>
      <c r="C211" s="18" t="s">
        <v>388</v>
      </c>
      <c r="D211" s="52">
        <v>40052012</v>
      </c>
      <c r="E211" s="52">
        <v>40052012</v>
      </c>
      <c r="F211" s="52">
        <v>26808311</v>
      </c>
      <c r="G211" s="27">
        <f t="shared" si="46"/>
        <v>0.669337435532577</v>
      </c>
      <c r="H211" s="20">
        <f t="shared" si="47"/>
        <v>0.669337435532577</v>
      </c>
      <c r="I211" s="53">
        <f t="shared" si="48"/>
        <v>0</v>
      </c>
      <c r="J211" s="67">
        <f t="shared" si="51"/>
        <v>13243701</v>
      </c>
      <c r="K211" s="31">
        <f t="shared" si="50"/>
        <v>0.33066256446742304</v>
      </c>
    </row>
    <row r="212" spans="1:11" ht="12.75">
      <c r="A212" s="43" t="s">
        <v>37</v>
      </c>
      <c r="B212" s="44" t="s">
        <v>389</v>
      </c>
      <c r="C212" s="18" t="s">
        <v>390</v>
      </c>
      <c r="D212" s="52">
        <v>14722400</v>
      </c>
      <c r="E212" s="52">
        <v>14722400</v>
      </c>
      <c r="F212" s="52">
        <v>10672345</v>
      </c>
      <c r="G212" s="27">
        <f t="shared" si="46"/>
        <v>0.724905246427213</v>
      </c>
      <c r="H212" s="20">
        <f t="shared" si="47"/>
        <v>0.724905246427213</v>
      </c>
      <c r="I212" s="53">
        <f t="shared" si="48"/>
        <v>0</v>
      </c>
      <c r="J212" s="67">
        <f t="shared" si="51"/>
        <v>4050055</v>
      </c>
      <c r="K212" s="31">
        <f t="shared" si="50"/>
        <v>0.27509475357278707</v>
      </c>
    </row>
    <row r="213" spans="1:11" ht="12.75">
      <c r="A213" s="43" t="s">
        <v>37</v>
      </c>
      <c r="B213" s="44" t="s">
        <v>391</v>
      </c>
      <c r="C213" s="18" t="s">
        <v>392</v>
      </c>
      <c r="D213" s="52">
        <v>839490000</v>
      </c>
      <c r="E213" s="52">
        <v>609734000</v>
      </c>
      <c r="F213" s="52">
        <v>288536496</v>
      </c>
      <c r="G213" s="27">
        <f t="shared" si="46"/>
        <v>0.3437045063074009</v>
      </c>
      <c r="H213" s="20">
        <f t="shared" si="47"/>
        <v>0.47321700282418233</v>
      </c>
      <c r="I213" s="53">
        <f t="shared" si="48"/>
        <v>0</v>
      </c>
      <c r="J213" s="67">
        <f t="shared" si="51"/>
        <v>321197504</v>
      </c>
      <c r="K213" s="31">
        <f t="shared" si="50"/>
        <v>0.5267829971758177</v>
      </c>
    </row>
    <row r="214" spans="1:11" ht="12.75">
      <c r="A214" s="43" t="s">
        <v>37</v>
      </c>
      <c r="B214" s="44" t="s">
        <v>393</v>
      </c>
      <c r="C214" s="18" t="s">
        <v>394</v>
      </c>
      <c r="D214" s="52">
        <v>107384785</v>
      </c>
      <c r="E214" s="52">
        <v>107384785</v>
      </c>
      <c r="F214" s="52">
        <v>38116094</v>
      </c>
      <c r="G214" s="27">
        <f t="shared" si="46"/>
        <v>0.3549487387808245</v>
      </c>
      <c r="H214" s="20">
        <f t="shared" si="47"/>
        <v>0.3549487387808245</v>
      </c>
      <c r="I214" s="53">
        <f t="shared" si="48"/>
        <v>0</v>
      </c>
      <c r="J214" s="67">
        <f t="shared" si="51"/>
        <v>69268691</v>
      </c>
      <c r="K214" s="31">
        <f t="shared" si="50"/>
        <v>0.6450512612191756</v>
      </c>
    </row>
    <row r="215" spans="1:11" ht="12.75">
      <c r="A215" s="43" t="s">
        <v>56</v>
      </c>
      <c r="B215" s="44" t="s">
        <v>395</v>
      </c>
      <c r="C215" s="18" t="s">
        <v>396</v>
      </c>
      <c r="D215" s="52">
        <v>246239314</v>
      </c>
      <c r="E215" s="52">
        <v>246239314</v>
      </c>
      <c r="F215" s="52">
        <v>122132140</v>
      </c>
      <c r="G215" s="27">
        <f t="shared" si="46"/>
        <v>0.49598960464940217</v>
      </c>
      <c r="H215" s="20">
        <f t="shared" si="47"/>
        <v>0.49598960464940217</v>
      </c>
      <c r="I215" s="53">
        <f t="shared" si="48"/>
        <v>0</v>
      </c>
      <c r="J215" s="67">
        <f t="shared" si="51"/>
        <v>124107174</v>
      </c>
      <c r="K215" s="31">
        <f t="shared" si="50"/>
        <v>0.5040103953505979</v>
      </c>
    </row>
    <row r="216" spans="1:11" ht="16.5">
      <c r="A216" s="45"/>
      <c r="B216" s="46" t="s">
        <v>397</v>
      </c>
      <c r="C216" s="47"/>
      <c r="D216" s="58">
        <f>SUM(D210:D215)</f>
        <v>1279913511</v>
      </c>
      <c r="E216" s="58">
        <f>SUM(E210:E215)</f>
        <v>1050157511</v>
      </c>
      <c r="F216" s="58">
        <f>SUM(F210:F215)</f>
        <v>512306484</v>
      </c>
      <c r="G216" s="28">
        <f t="shared" si="46"/>
        <v>0.4002664864438641</v>
      </c>
      <c r="H216" s="26">
        <f t="shared" si="47"/>
        <v>0.48783775636872057</v>
      </c>
      <c r="I216" s="70">
        <f>SUM(I210:I215)</f>
        <v>0</v>
      </c>
      <c r="J216" s="78">
        <f>SUM(J210:J215)</f>
        <v>537851027</v>
      </c>
      <c r="K216" s="32">
        <f t="shared" si="50"/>
        <v>0.5121622436312794</v>
      </c>
    </row>
    <row r="217" spans="1:11" ht="12.75">
      <c r="A217" s="43" t="s">
        <v>37</v>
      </c>
      <c r="B217" s="44" t="s">
        <v>398</v>
      </c>
      <c r="C217" s="18" t="s">
        <v>399</v>
      </c>
      <c r="D217" s="52">
        <v>49039000</v>
      </c>
      <c r="E217" s="52">
        <v>49039000</v>
      </c>
      <c r="F217" s="52">
        <v>1817882</v>
      </c>
      <c r="G217" s="27">
        <f t="shared" si="46"/>
        <v>0.0370701278574196</v>
      </c>
      <c r="H217" s="20">
        <f t="shared" si="47"/>
        <v>0.0370701278574196</v>
      </c>
      <c r="I217" s="53">
        <f t="shared" si="48"/>
        <v>0</v>
      </c>
      <c r="J217" s="67">
        <f aca="true" t="shared" si="52" ref="J217:J223">IF($F217&lt;=$E217,$E217-$F217,0)</f>
        <v>47221118</v>
      </c>
      <c r="K217" s="31">
        <f t="shared" si="50"/>
        <v>0.9629298721425804</v>
      </c>
    </row>
    <row r="218" spans="1:11" ht="12.75">
      <c r="A218" s="43" t="s">
        <v>37</v>
      </c>
      <c r="B218" s="44" t="s">
        <v>400</v>
      </c>
      <c r="C218" s="18" t="s">
        <v>401</v>
      </c>
      <c r="D218" s="52">
        <v>96251000</v>
      </c>
      <c r="E218" s="52">
        <v>96251000</v>
      </c>
      <c r="F218" s="52">
        <v>114020160</v>
      </c>
      <c r="G218" s="27">
        <f t="shared" si="46"/>
        <v>1.1846127312962982</v>
      </c>
      <c r="H218" s="20">
        <f t="shared" si="47"/>
        <v>1.1846127312962982</v>
      </c>
      <c r="I218" s="53">
        <f t="shared" si="48"/>
        <v>-17769160</v>
      </c>
      <c r="J218" s="67">
        <f t="shared" si="52"/>
        <v>0</v>
      </c>
      <c r="K218" s="31">
        <f t="shared" si="50"/>
        <v>-0.1846127312962982</v>
      </c>
    </row>
    <row r="219" spans="1:11" ht="12.75">
      <c r="A219" s="43" t="s">
        <v>37</v>
      </c>
      <c r="B219" s="44" t="s">
        <v>402</v>
      </c>
      <c r="C219" s="18" t="s">
        <v>403</v>
      </c>
      <c r="D219" s="52">
        <v>25863244</v>
      </c>
      <c r="E219" s="52">
        <v>25863244</v>
      </c>
      <c r="F219" s="52">
        <v>7115068</v>
      </c>
      <c r="G219" s="27">
        <f t="shared" si="46"/>
        <v>0.27510346343250675</v>
      </c>
      <c r="H219" s="20">
        <f t="shared" si="47"/>
        <v>0.27510346343250675</v>
      </c>
      <c r="I219" s="53">
        <f t="shared" si="48"/>
        <v>0</v>
      </c>
      <c r="J219" s="67">
        <f t="shared" si="52"/>
        <v>18748176</v>
      </c>
      <c r="K219" s="31">
        <f t="shared" si="50"/>
        <v>0.7248965365674932</v>
      </c>
    </row>
    <row r="220" spans="1:11" ht="12.75">
      <c r="A220" s="43" t="s">
        <v>37</v>
      </c>
      <c r="B220" s="44" t="s">
        <v>404</v>
      </c>
      <c r="C220" s="18" t="s">
        <v>405</v>
      </c>
      <c r="D220" s="52">
        <v>40539078</v>
      </c>
      <c r="E220" s="52">
        <v>40539078</v>
      </c>
      <c r="F220" s="52">
        <v>24521831</v>
      </c>
      <c r="G220" s="27">
        <f t="shared" si="46"/>
        <v>0.6048936534767761</v>
      </c>
      <c r="H220" s="20">
        <f t="shared" si="47"/>
        <v>0.6048936534767761</v>
      </c>
      <c r="I220" s="53">
        <f t="shared" si="48"/>
        <v>0</v>
      </c>
      <c r="J220" s="67">
        <f t="shared" si="52"/>
        <v>16017247</v>
      </c>
      <c r="K220" s="31">
        <f t="shared" si="50"/>
        <v>0.39510634652322385</v>
      </c>
    </row>
    <row r="221" spans="1:11" ht="12.75">
      <c r="A221" s="43" t="s">
        <v>37</v>
      </c>
      <c r="B221" s="44" t="s">
        <v>406</v>
      </c>
      <c r="C221" s="18" t="s">
        <v>407</v>
      </c>
      <c r="D221" s="52">
        <v>25403000</v>
      </c>
      <c r="E221" s="52">
        <v>25403000</v>
      </c>
      <c r="F221" s="52">
        <v>15287130</v>
      </c>
      <c r="G221" s="27">
        <f t="shared" si="46"/>
        <v>0.6017844349092627</v>
      </c>
      <c r="H221" s="20">
        <f t="shared" si="47"/>
        <v>0.6017844349092627</v>
      </c>
      <c r="I221" s="53">
        <f t="shared" si="48"/>
        <v>0</v>
      </c>
      <c r="J221" s="67">
        <f t="shared" si="52"/>
        <v>10115870</v>
      </c>
      <c r="K221" s="31">
        <f t="shared" si="50"/>
        <v>0.3982155650907373</v>
      </c>
    </row>
    <row r="222" spans="1:11" ht="12.75">
      <c r="A222" s="43" t="s">
        <v>37</v>
      </c>
      <c r="B222" s="44" t="s">
        <v>408</v>
      </c>
      <c r="C222" s="18" t="s">
        <v>409</v>
      </c>
      <c r="D222" s="52">
        <v>171150779</v>
      </c>
      <c r="E222" s="52">
        <v>171150779</v>
      </c>
      <c r="F222" s="52">
        <v>191599082</v>
      </c>
      <c r="G222" s="27">
        <f t="shared" si="46"/>
        <v>1.1194753720636001</v>
      </c>
      <c r="H222" s="20">
        <f t="shared" si="47"/>
        <v>1.1194753720636001</v>
      </c>
      <c r="I222" s="53">
        <f t="shared" si="48"/>
        <v>-20448303</v>
      </c>
      <c r="J222" s="67">
        <f t="shared" si="52"/>
        <v>0</v>
      </c>
      <c r="K222" s="31">
        <f t="shared" si="50"/>
        <v>-0.11947537206360014</v>
      </c>
    </row>
    <row r="223" spans="1:11" ht="12.75">
      <c r="A223" s="43" t="s">
        <v>56</v>
      </c>
      <c r="B223" s="44" t="s">
        <v>410</v>
      </c>
      <c r="C223" s="18" t="s">
        <v>411</v>
      </c>
      <c r="D223" s="52">
        <v>20481193</v>
      </c>
      <c r="E223" s="52">
        <v>20481193</v>
      </c>
      <c r="F223" s="52">
        <v>4831627</v>
      </c>
      <c r="G223" s="27">
        <f t="shared" si="46"/>
        <v>0.23590554515061696</v>
      </c>
      <c r="H223" s="20">
        <f t="shared" si="47"/>
        <v>0.23590554515061696</v>
      </c>
      <c r="I223" s="53">
        <f t="shared" si="48"/>
        <v>0</v>
      </c>
      <c r="J223" s="67">
        <f t="shared" si="52"/>
        <v>15649566</v>
      </c>
      <c r="K223" s="31">
        <f t="shared" si="50"/>
        <v>0.764094454849383</v>
      </c>
    </row>
    <row r="224" spans="1:11" ht="16.5">
      <c r="A224" s="45"/>
      <c r="B224" s="46" t="s">
        <v>412</v>
      </c>
      <c r="C224" s="47"/>
      <c r="D224" s="58">
        <f>SUM(D217:D223)</f>
        <v>428727294</v>
      </c>
      <c r="E224" s="58">
        <f>SUM(E217:E223)</f>
        <v>428727294</v>
      </c>
      <c r="F224" s="58">
        <f>SUM(F217:F223)</f>
        <v>359192780</v>
      </c>
      <c r="G224" s="28">
        <f t="shared" si="46"/>
        <v>0.8378117862493728</v>
      </c>
      <c r="H224" s="26">
        <f t="shared" si="47"/>
        <v>0.8378117862493728</v>
      </c>
      <c r="I224" s="70">
        <f>SUM(I217:I223)</f>
        <v>-38217463</v>
      </c>
      <c r="J224" s="78">
        <f>SUM(J217:J223)</f>
        <v>107751977</v>
      </c>
      <c r="K224" s="32">
        <f t="shared" si="50"/>
        <v>0.16218821375062722</v>
      </c>
    </row>
    <row r="225" spans="1:11" ht="12.75">
      <c r="A225" s="43" t="s">
        <v>37</v>
      </c>
      <c r="B225" s="44" t="s">
        <v>413</v>
      </c>
      <c r="C225" s="18" t="s">
        <v>414</v>
      </c>
      <c r="D225" s="52">
        <v>20076000</v>
      </c>
      <c r="E225" s="52">
        <v>20076000</v>
      </c>
      <c r="F225" s="52">
        <v>11481630</v>
      </c>
      <c r="G225" s="27">
        <f t="shared" si="46"/>
        <v>0.5719082486551106</v>
      </c>
      <c r="H225" s="20">
        <f t="shared" si="47"/>
        <v>0.5719082486551106</v>
      </c>
      <c r="I225" s="53">
        <f t="shared" si="48"/>
        <v>0</v>
      </c>
      <c r="J225" s="67">
        <f aca="true" t="shared" si="53" ref="J225:J230">IF($F225&lt;=$E225,$E225-$F225,0)</f>
        <v>8594370</v>
      </c>
      <c r="K225" s="31">
        <f t="shared" si="50"/>
        <v>0.4280917513448894</v>
      </c>
    </row>
    <row r="226" spans="1:11" ht="12.75">
      <c r="A226" s="43" t="s">
        <v>37</v>
      </c>
      <c r="B226" s="44" t="s">
        <v>415</v>
      </c>
      <c r="C226" s="18" t="s">
        <v>416</v>
      </c>
      <c r="D226" s="52">
        <v>81076839</v>
      </c>
      <c r="E226" s="52">
        <v>81076839</v>
      </c>
      <c r="F226" s="52">
        <v>74717336</v>
      </c>
      <c r="G226" s="27">
        <f t="shared" si="46"/>
        <v>0.9215620258702982</v>
      </c>
      <c r="H226" s="20">
        <f t="shared" si="47"/>
        <v>0.9215620258702982</v>
      </c>
      <c r="I226" s="53">
        <f t="shared" si="48"/>
        <v>0</v>
      </c>
      <c r="J226" s="67">
        <f t="shared" si="53"/>
        <v>6359503</v>
      </c>
      <c r="K226" s="31">
        <f t="shared" si="50"/>
        <v>0.07843797412970183</v>
      </c>
    </row>
    <row r="227" spans="1:11" ht="12.75">
      <c r="A227" s="43" t="s">
        <v>37</v>
      </c>
      <c r="B227" s="44" t="s">
        <v>417</v>
      </c>
      <c r="C227" s="18" t="s">
        <v>418</v>
      </c>
      <c r="D227" s="52">
        <v>76016831</v>
      </c>
      <c r="E227" s="52">
        <v>76016831</v>
      </c>
      <c r="F227" s="52">
        <v>48602113</v>
      </c>
      <c r="G227" s="27">
        <f t="shared" si="46"/>
        <v>0.639359893863505</v>
      </c>
      <c r="H227" s="20">
        <f t="shared" si="47"/>
        <v>0.639359893863505</v>
      </c>
      <c r="I227" s="53">
        <f t="shared" si="48"/>
        <v>0</v>
      </c>
      <c r="J227" s="67">
        <f t="shared" si="53"/>
        <v>27414718</v>
      </c>
      <c r="K227" s="31">
        <f t="shared" si="50"/>
        <v>0.36064010613649494</v>
      </c>
    </row>
    <row r="228" spans="1:11" ht="12.75">
      <c r="A228" s="43" t="s">
        <v>37</v>
      </c>
      <c r="B228" s="44" t="s">
        <v>419</v>
      </c>
      <c r="C228" s="18" t="s">
        <v>420</v>
      </c>
      <c r="D228" s="52">
        <v>13051000</v>
      </c>
      <c r="E228" s="52">
        <v>17175418</v>
      </c>
      <c r="F228" s="52">
        <v>13768481</v>
      </c>
      <c r="G228" s="27">
        <f t="shared" si="46"/>
        <v>1.0549751743161444</v>
      </c>
      <c r="H228" s="20">
        <f t="shared" si="47"/>
        <v>0.8016387723431243</v>
      </c>
      <c r="I228" s="53">
        <f t="shared" si="48"/>
        <v>0</v>
      </c>
      <c r="J228" s="67">
        <f t="shared" si="53"/>
        <v>3406937</v>
      </c>
      <c r="K228" s="31">
        <f t="shared" si="50"/>
        <v>0.19836122765687567</v>
      </c>
    </row>
    <row r="229" spans="1:11" ht="12.75">
      <c r="A229" s="43" t="s">
        <v>37</v>
      </c>
      <c r="B229" s="44" t="s">
        <v>421</v>
      </c>
      <c r="C229" s="18" t="s">
        <v>422</v>
      </c>
      <c r="D229" s="52">
        <v>0</v>
      </c>
      <c r="E229" s="52">
        <v>50421176</v>
      </c>
      <c r="F229" s="52">
        <v>34759043</v>
      </c>
      <c r="G229" s="27">
        <f t="shared" si="46"/>
        <v>0</v>
      </c>
      <c r="H229" s="20">
        <f t="shared" si="47"/>
        <v>0.6893739051227207</v>
      </c>
      <c r="I229" s="53">
        <f t="shared" si="48"/>
        <v>0</v>
      </c>
      <c r="J229" s="67">
        <f t="shared" si="53"/>
        <v>15662133</v>
      </c>
      <c r="K229" s="31">
        <f t="shared" si="50"/>
        <v>0.3106260948772793</v>
      </c>
    </row>
    <row r="230" spans="1:11" ht="12.75">
      <c r="A230" s="43" t="s">
        <v>56</v>
      </c>
      <c r="B230" s="44" t="s">
        <v>423</v>
      </c>
      <c r="C230" s="18" t="s">
        <v>424</v>
      </c>
      <c r="D230" s="52">
        <v>371796000</v>
      </c>
      <c r="E230" s="52">
        <v>371796000</v>
      </c>
      <c r="F230" s="52">
        <v>67587656</v>
      </c>
      <c r="G230" s="27">
        <f t="shared" si="46"/>
        <v>0.1817869369223983</v>
      </c>
      <c r="H230" s="20">
        <f t="shared" si="47"/>
        <v>0.1817869369223983</v>
      </c>
      <c r="I230" s="53">
        <f t="shared" si="48"/>
        <v>0</v>
      </c>
      <c r="J230" s="67">
        <f t="shared" si="53"/>
        <v>304208344</v>
      </c>
      <c r="K230" s="31">
        <f t="shared" si="50"/>
        <v>0.8182130630776017</v>
      </c>
    </row>
    <row r="231" spans="1:11" ht="16.5">
      <c r="A231" s="45"/>
      <c r="B231" s="46" t="s">
        <v>425</v>
      </c>
      <c r="C231" s="47"/>
      <c r="D231" s="58">
        <f>SUM(D225:D230)</f>
        <v>562016670</v>
      </c>
      <c r="E231" s="58">
        <f>SUM(E225:E230)</f>
        <v>616562264</v>
      </c>
      <c r="F231" s="58">
        <f>SUM(F225:F230)</f>
        <v>250916259</v>
      </c>
      <c r="G231" s="28">
        <f t="shared" si="46"/>
        <v>0.4464569689721125</v>
      </c>
      <c r="H231" s="26">
        <f t="shared" si="47"/>
        <v>0.4069601298207248</v>
      </c>
      <c r="I231" s="70">
        <f>SUM(I225:I230)</f>
        <v>0</v>
      </c>
      <c r="J231" s="78">
        <f>SUM(J225:J230)</f>
        <v>365646005</v>
      </c>
      <c r="K231" s="32">
        <f t="shared" si="50"/>
        <v>0.5930398701792752</v>
      </c>
    </row>
    <row r="232" spans="1:11" ht="16.5">
      <c r="A232" s="49"/>
      <c r="B232" s="50" t="s">
        <v>426</v>
      </c>
      <c r="C232" s="51"/>
      <c r="D232" s="60">
        <f>SUM(D197:D202,D204:D208,D210:D215,D217:D223,D225:D230)</f>
        <v>3297293074</v>
      </c>
      <c r="E232" s="60">
        <f>SUM(E197:E202,E204:E208,E210:E215,E217:E223,E225:E230)</f>
        <v>3161042356</v>
      </c>
      <c r="F232" s="60">
        <f>SUM(F197:F202,F204:F208,F210:F215,F217:F223,F225:F230)</f>
        <v>2269968343</v>
      </c>
      <c r="G232" s="33">
        <f t="shared" si="46"/>
        <v>0.6884339038283498</v>
      </c>
      <c r="H232" s="34">
        <f t="shared" si="47"/>
        <v>0.7181075377529678</v>
      </c>
      <c r="I232" s="82">
        <f>I231+I224+I216+I209+I203</f>
        <v>-438710055</v>
      </c>
      <c r="J232" s="78">
        <f>J231+J224+J216+J209+J203</f>
        <v>1329784068</v>
      </c>
      <c r="K232" s="35">
        <f t="shared" si="50"/>
        <v>0.2818924622470323</v>
      </c>
    </row>
    <row r="233" spans="1:11" ht="16.5">
      <c r="A233" s="72"/>
      <c r="B233" s="73"/>
      <c r="C233" s="73"/>
      <c r="D233" s="74"/>
      <c r="E233" s="74"/>
      <c r="F233" s="74"/>
      <c r="G233" s="75"/>
      <c r="H233" s="76" t="s">
        <v>667</v>
      </c>
      <c r="I233" s="124">
        <f>I232+J232</f>
        <v>891074013</v>
      </c>
      <c r="J233" s="125"/>
      <c r="K233" s="77"/>
    </row>
    <row r="234" spans="1:11" ht="16.5">
      <c r="A234" s="38"/>
      <c r="B234" s="30"/>
      <c r="C234" s="12"/>
      <c r="D234" s="59"/>
      <c r="E234" s="59"/>
      <c r="F234" s="59"/>
      <c r="G234" s="27"/>
      <c r="H234" s="20"/>
      <c r="I234" s="91"/>
      <c r="J234" s="92"/>
      <c r="K234" s="31"/>
    </row>
    <row r="235" spans="1:11" ht="16.5">
      <c r="A235" s="38"/>
      <c r="B235" s="40" t="s">
        <v>427</v>
      </c>
      <c r="C235" s="41"/>
      <c r="D235" s="59"/>
      <c r="E235" s="59"/>
      <c r="F235" s="59"/>
      <c r="G235" s="27"/>
      <c r="H235" s="20"/>
      <c r="I235" s="81"/>
      <c r="J235" s="69"/>
      <c r="K235" s="31"/>
    </row>
    <row r="236" spans="1:11" ht="12.75">
      <c r="A236" s="43" t="s">
        <v>37</v>
      </c>
      <c r="B236" s="44" t="s">
        <v>428</v>
      </c>
      <c r="C236" s="18" t="s">
        <v>429</v>
      </c>
      <c r="D236" s="52">
        <v>22419308</v>
      </c>
      <c r="E236" s="52">
        <v>22419308</v>
      </c>
      <c r="F236" s="52">
        <v>59794835</v>
      </c>
      <c r="G236" s="27">
        <f aca="true" t="shared" si="54" ref="G236:G260">IF($D236=0,0,$F236/$D236)</f>
        <v>2.6671133203576134</v>
      </c>
      <c r="H236" s="20">
        <f aca="true" t="shared" si="55" ref="H236:H260">IF($E236=0,0,$F236/$E236)</f>
        <v>2.6671133203576134</v>
      </c>
      <c r="I236" s="53">
        <f aca="true" t="shared" si="56" ref="I236:I243">IF($F236&gt;$E236,$E236-$F236,0)</f>
        <v>-37375527</v>
      </c>
      <c r="J236" s="67">
        <f aca="true" t="shared" si="57" ref="J236:J243">IF($F236&lt;=$E236,$E236-$F236,0)</f>
        <v>0</v>
      </c>
      <c r="K236" s="31">
        <f aca="true" t="shared" si="58" ref="K236:K260">IF($E236=0,0,($E236-$F236)/$E236)</f>
        <v>-1.6671133203576132</v>
      </c>
    </row>
    <row r="237" spans="1:11" ht="12.75">
      <c r="A237" s="43" t="s">
        <v>37</v>
      </c>
      <c r="B237" s="44" t="s">
        <v>430</v>
      </c>
      <c r="C237" s="18" t="s">
        <v>431</v>
      </c>
      <c r="D237" s="52">
        <v>50466050</v>
      </c>
      <c r="E237" s="52">
        <v>50466050</v>
      </c>
      <c r="F237" s="52">
        <v>18420487</v>
      </c>
      <c r="G237" s="27">
        <f t="shared" si="54"/>
        <v>0.36500750504547114</v>
      </c>
      <c r="H237" s="20">
        <f t="shared" si="55"/>
        <v>0.36500750504547114</v>
      </c>
      <c r="I237" s="53">
        <f t="shared" si="56"/>
        <v>0</v>
      </c>
      <c r="J237" s="67">
        <f t="shared" si="57"/>
        <v>32045563</v>
      </c>
      <c r="K237" s="31">
        <f t="shared" si="58"/>
        <v>0.6349924949545288</v>
      </c>
    </row>
    <row r="238" spans="1:11" ht="12.75">
      <c r="A238" s="43" t="s">
        <v>37</v>
      </c>
      <c r="B238" s="44" t="s">
        <v>432</v>
      </c>
      <c r="C238" s="18" t="s">
        <v>433</v>
      </c>
      <c r="D238" s="52">
        <v>55596600</v>
      </c>
      <c r="E238" s="52">
        <v>55596600</v>
      </c>
      <c r="F238" s="52">
        <v>12745693</v>
      </c>
      <c r="G238" s="27">
        <f t="shared" si="54"/>
        <v>0.22925310180838396</v>
      </c>
      <c r="H238" s="20">
        <f t="shared" si="55"/>
        <v>0.22925310180838396</v>
      </c>
      <c r="I238" s="53">
        <f t="shared" si="56"/>
        <v>0</v>
      </c>
      <c r="J238" s="67">
        <f t="shared" si="57"/>
        <v>42850907</v>
      </c>
      <c r="K238" s="31">
        <f t="shared" si="58"/>
        <v>0.770746898191616</v>
      </c>
    </row>
    <row r="239" spans="1:11" ht="12.75">
      <c r="A239" s="43" t="s">
        <v>37</v>
      </c>
      <c r="B239" s="44" t="s">
        <v>434</v>
      </c>
      <c r="C239" s="18" t="s">
        <v>435</v>
      </c>
      <c r="D239" s="52">
        <v>45925000</v>
      </c>
      <c r="E239" s="52">
        <v>45925000</v>
      </c>
      <c r="F239" s="52">
        <v>26965326</v>
      </c>
      <c r="G239" s="27">
        <f t="shared" si="54"/>
        <v>0.5871600653238976</v>
      </c>
      <c r="H239" s="20">
        <f t="shared" si="55"/>
        <v>0.5871600653238976</v>
      </c>
      <c r="I239" s="53">
        <f t="shared" si="56"/>
        <v>0</v>
      </c>
      <c r="J239" s="67">
        <f t="shared" si="57"/>
        <v>18959674</v>
      </c>
      <c r="K239" s="31">
        <f t="shared" si="58"/>
        <v>0.41283993467610236</v>
      </c>
    </row>
    <row r="240" spans="1:11" ht="12.75">
      <c r="A240" s="43" t="s">
        <v>37</v>
      </c>
      <c r="B240" s="44" t="s">
        <v>436</v>
      </c>
      <c r="C240" s="18" t="s">
        <v>437</v>
      </c>
      <c r="D240" s="52">
        <v>68021000</v>
      </c>
      <c r="E240" s="52">
        <v>68021000</v>
      </c>
      <c r="F240" s="52">
        <v>26488185</v>
      </c>
      <c r="G240" s="27">
        <f t="shared" si="54"/>
        <v>0.389411872803987</v>
      </c>
      <c r="H240" s="20">
        <f t="shared" si="55"/>
        <v>0.389411872803987</v>
      </c>
      <c r="I240" s="53">
        <f t="shared" si="56"/>
        <v>0</v>
      </c>
      <c r="J240" s="67">
        <f t="shared" si="57"/>
        <v>41532815</v>
      </c>
      <c r="K240" s="31">
        <f t="shared" si="58"/>
        <v>0.610588127196013</v>
      </c>
    </row>
    <row r="241" spans="1:11" ht="12.75">
      <c r="A241" s="43" t="s">
        <v>37</v>
      </c>
      <c r="B241" s="44" t="s">
        <v>438</v>
      </c>
      <c r="C241" s="18" t="s">
        <v>439</v>
      </c>
      <c r="D241" s="52">
        <v>0</v>
      </c>
      <c r="E241" s="52">
        <v>0</v>
      </c>
      <c r="F241" s="52">
        <v>6222250</v>
      </c>
      <c r="G241" s="27">
        <f t="shared" si="54"/>
        <v>0</v>
      </c>
      <c r="H241" s="20">
        <f t="shared" si="55"/>
        <v>0</v>
      </c>
      <c r="I241" s="53">
        <f t="shared" si="56"/>
        <v>-6222250</v>
      </c>
      <c r="J241" s="67">
        <f t="shared" si="57"/>
        <v>0</v>
      </c>
      <c r="K241" s="31">
        <f t="shared" si="58"/>
        <v>0</v>
      </c>
    </row>
    <row r="242" spans="1:11" ht="12.75">
      <c r="A242" s="43" t="s">
        <v>37</v>
      </c>
      <c r="B242" s="44" t="s">
        <v>440</v>
      </c>
      <c r="C242" s="18" t="s">
        <v>441</v>
      </c>
      <c r="D242" s="52">
        <v>130229882</v>
      </c>
      <c r="E242" s="52">
        <v>148226316</v>
      </c>
      <c r="F242" s="52">
        <v>109199977</v>
      </c>
      <c r="G242" s="27">
        <f t="shared" si="54"/>
        <v>0.8385170540199062</v>
      </c>
      <c r="H242" s="20">
        <f t="shared" si="55"/>
        <v>0.7367111316454765</v>
      </c>
      <c r="I242" s="53">
        <f t="shared" si="56"/>
        <v>0</v>
      </c>
      <c r="J242" s="67">
        <f t="shared" si="57"/>
        <v>39026339</v>
      </c>
      <c r="K242" s="31">
        <f t="shared" si="58"/>
        <v>0.2632888683545235</v>
      </c>
    </row>
    <row r="243" spans="1:11" ht="12.75">
      <c r="A243" s="43" t="s">
        <v>56</v>
      </c>
      <c r="B243" s="44" t="s">
        <v>442</v>
      </c>
      <c r="C243" s="18" t="s">
        <v>443</v>
      </c>
      <c r="D243" s="52">
        <v>87000000</v>
      </c>
      <c r="E243" s="52">
        <v>109442030</v>
      </c>
      <c r="F243" s="52">
        <v>117834838</v>
      </c>
      <c r="G243" s="27">
        <f t="shared" si="54"/>
        <v>1.3544234252873564</v>
      </c>
      <c r="H243" s="20">
        <f t="shared" si="55"/>
        <v>1.0766872471206903</v>
      </c>
      <c r="I243" s="53">
        <f t="shared" si="56"/>
        <v>-8392808</v>
      </c>
      <c r="J243" s="67">
        <f t="shared" si="57"/>
        <v>0</v>
      </c>
      <c r="K243" s="31">
        <f t="shared" si="58"/>
        <v>-0.07668724712069029</v>
      </c>
    </row>
    <row r="244" spans="1:11" ht="16.5">
      <c r="A244" s="45"/>
      <c r="B244" s="46" t="s">
        <v>444</v>
      </c>
      <c r="C244" s="47"/>
      <c r="D244" s="58">
        <f>SUM(D236:D243)</f>
        <v>459657840</v>
      </c>
      <c r="E244" s="58">
        <f>SUM(E236:E243)</f>
        <v>500096304</v>
      </c>
      <c r="F244" s="58">
        <f>SUM(F236:F243)</f>
        <v>377671591</v>
      </c>
      <c r="G244" s="28">
        <f t="shared" si="54"/>
        <v>0.8216363523789783</v>
      </c>
      <c r="H244" s="26">
        <f t="shared" si="55"/>
        <v>0.755197724876607</v>
      </c>
      <c r="I244" s="70">
        <f>SUM(I236:I243)</f>
        <v>-51990585</v>
      </c>
      <c r="J244" s="78">
        <f>SUM(J236:J243)</f>
        <v>174415298</v>
      </c>
      <c r="K244" s="32">
        <f t="shared" si="58"/>
        <v>0.24480227512339303</v>
      </c>
    </row>
    <row r="245" spans="1:11" ht="12.75">
      <c r="A245" s="43" t="s">
        <v>37</v>
      </c>
      <c r="B245" s="44" t="s">
        <v>445</v>
      </c>
      <c r="C245" s="18" t="s">
        <v>446</v>
      </c>
      <c r="D245" s="52">
        <v>38202856</v>
      </c>
      <c r="E245" s="52">
        <v>38202856</v>
      </c>
      <c r="F245" s="52">
        <v>17904182</v>
      </c>
      <c r="G245" s="27">
        <f t="shared" si="54"/>
        <v>0.4686608247299626</v>
      </c>
      <c r="H245" s="20">
        <f t="shared" si="55"/>
        <v>0.4686608247299626</v>
      </c>
      <c r="I245" s="53">
        <f aca="true" t="shared" si="59" ref="I245:I251">IF($F245&gt;$E245,$E245-$F245,0)</f>
        <v>0</v>
      </c>
      <c r="J245" s="67">
        <f aca="true" t="shared" si="60" ref="J245:J251">IF($F245&lt;=$E245,$E245-$F245,0)</f>
        <v>20298674</v>
      </c>
      <c r="K245" s="31">
        <f t="shared" si="58"/>
        <v>0.5313391752700374</v>
      </c>
    </row>
    <row r="246" spans="1:11" ht="12.75">
      <c r="A246" s="43" t="s">
        <v>37</v>
      </c>
      <c r="B246" s="44" t="s">
        <v>447</v>
      </c>
      <c r="C246" s="18" t="s">
        <v>448</v>
      </c>
      <c r="D246" s="52">
        <v>230703947</v>
      </c>
      <c r="E246" s="52">
        <v>230703947</v>
      </c>
      <c r="F246" s="52">
        <v>100060928</v>
      </c>
      <c r="G246" s="27">
        <f t="shared" si="54"/>
        <v>0.4337200524792062</v>
      </c>
      <c r="H246" s="20">
        <f t="shared" si="55"/>
        <v>0.4337200524792062</v>
      </c>
      <c r="I246" s="53">
        <f t="shared" si="59"/>
        <v>0</v>
      </c>
      <c r="J246" s="67">
        <f t="shared" si="60"/>
        <v>130643019</v>
      </c>
      <c r="K246" s="31">
        <f t="shared" si="58"/>
        <v>0.5662799475207938</v>
      </c>
    </row>
    <row r="247" spans="1:11" ht="12.75">
      <c r="A247" s="43" t="s">
        <v>37</v>
      </c>
      <c r="B247" s="44" t="s">
        <v>449</v>
      </c>
      <c r="C247" s="18" t="s">
        <v>450</v>
      </c>
      <c r="D247" s="52">
        <v>288427500</v>
      </c>
      <c r="E247" s="52">
        <v>437553332</v>
      </c>
      <c r="F247" s="52">
        <v>229897062</v>
      </c>
      <c r="G247" s="27">
        <f t="shared" si="54"/>
        <v>0.797070535923239</v>
      </c>
      <c r="H247" s="20">
        <f t="shared" si="55"/>
        <v>0.5254149498740419</v>
      </c>
      <c r="I247" s="53">
        <f t="shared" si="59"/>
        <v>0</v>
      </c>
      <c r="J247" s="67">
        <f t="shared" si="60"/>
        <v>207656270</v>
      </c>
      <c r="K247" s="31">
        <f t="shared" si="58"/>
        <v>0.47458505012595814</v>
      </c>
    </row>
    <row r="248" spans="1:11" ht="12.75">
      <c r="A248" s="43" t="s">
        <v>37</v>
      </c>
      <c r="B248" s="44" t="s">
        <v>451</v>
      </c>
      <c r="C248" s="18" t="s">
        <v>452</v>
      </c>
      <c r="D248" s="52">
        <v>14416915</v>
      </c>
      <c r="E248" s="52">
        <v>14416915</v>
      </c>
      <c r="F248" s="52">
        <v>7712589</v>
      </c>
      <c r="G248" s="27">
        <f t="shared" si="54"/>
        <v>0.5349680566196028</v>
      </c>
      <c r="H248" s="20">
        <f t="shared" si="55"/>
        <v>0.5349680566196028</v>
      </c>
      <c r="I248" s="53">
        <f t="shared" si="59"/>
        <v>0</v>
      </c>
      <c r="J248" s="67">
        <f t="shared" si="60"/>
        <v>6704326</v>
      </c>
      <c r="K248" s="31">
        <f t="shared" si="58"/>
        <v>0.4650319433803973</v>
      </c>
    </row>
    <row r="249" spans="1:11" ht="12.75">
      <c r="A249" s="43" t="s">
        <v>37</v>
      </c>
      <c r="B249" s="44" t="s">
        <v>453</v>
      </c>
      <c r="C249" s="18" t="s">
        <v>454</v>
      </c>
      <c r="D249" s="52">
        <v>75239010</v>
      </c>
      <c r="E249" s="52">
        <v>75239010</v>
      </c>
      <c r="F249" s="52">
        <v>69880396</v>
      </c>
      <c r="G249" s="27">
        <f t="shared" si="54"/>
        <v>0.9287787811136803</v>
      </c>
      <c r="H249" s="20">
        <f t="shared" si="55"/>
        <v>0.9287787811136803</v>
      </c>
      <c r="I249" s="53">
        <f t="shared" si="59"/>
        <v>0</v>
      </c>
      <c r="J249" s="67">
        <f t="shared" si="60"/>
        <v>5358614</v>
      </c>
      <c r="K249" s="31">
        <f t="shared" si="58"/>
        <v>0.07122121888631974</v>
      </c>
    </row>
    <row r="250" spans="1:11" ht="12.75">
      <c r="A250" s="43" t="s">
        <v>37</v>
      </c>
      <c r="B250" s="44" t="s">
        <v>455</v>
      </c>
      <c r="C250" s="18" t="s">
        <v>456</v>
      </c>
      <c r="D250" s="52">
        <v>168000000</v>
      </c>
      <c r="E250" s="52">
        <v>169350000</v>
      </c>
      <c r="F250" s="52">
        <v>148030516</v>
      </c>
      <c r="G250" s="27">
        <f t="shared" si="54"/>
        <v>0.8811340238095238</v>
      </c>
      <c r="H250" s="20">
        <f t="shared" si="55"/>
        <v>0.8741099261883672</v>
      </c>
      <c r="I250" s="53">
        <f t="shared" si="59"/>
        <v>0</v>
      </c>
      <c r="J250" s="67">
        <f t="shared" si="60"/>
        <v>21319484</v>
      </c>
      <c r="K250" s="31">
        <f t="shared" si="58"/>
        <v>0.12589007381163272</v>
      </c>
    </row>
    <row r="251" spans="1:11" ht="12.75">
      <c r="A251" s="43" t="s">
        <v>56</v>
      </c>
      <c r="B251" s="44" t="s">
        <v>457</v>
      </c>
      <c r="C251" s="18" t="s">
        <v>458</v>
      </c>
      <c r="D251" s="52">
        <v>20128000</v>
      </c>
      <c r="E251" s="52">
        <v>27835147</v>
      </c>
      <c r="F251" s="52">
        <v>4292495</v>
      </c>
      <c r="G251" s="27">
        <f t="shared" si="54"/>
        <v>0.21325988672496027</v>
      </c>
      <c r="H251" s="20">
        <f t="shared" si="55"/>
        <v>0.154211328576781</v>
      </c>
      <c r="I251" s="53">
        <f t="shared" si="59"/>
        <v>0</v>
      </c>
      <c r="J251" s="67">
        <f t="shared" si="60"/>
        <v>23542652</v>
      </c>
      <c r="K251" s="31">
        <f t="shared" si="58"/>
        <v>0.845788671423219</v>
      </c>
    </row>
    <row r="252" spans="1:11" ht="16.5">
      <c r="A252" s="45"/>
      <c r="B252" s="46" t="s">
        <v>459</v>
      </c>
      <c r="C252" s="47"/>
      <c r="D252" s="58">
        <f>SUM(D245:D251)</f>
        <v>835118228</v>
      </c>
      <c r="E252" s="58">
        <f>SUM(E245:E251)</f>
        <v>993301207</v>
      </c>
      <c r="F252" s="58">
        <f>SUM(F245:F251)</f>
        <v>577778168</v>
      </c>
      <c r="G252" s="28">
        <f t="shared" si="54"/>
        <v>0.6918519421899147</v>
      </c>
      <c r="H252" s="26">
        <f t="shared" si="55"/>
        <v>0.5816746863169774</v>
      </c>
      <c r="I252" s="70">
        <f>SUM(I245:I251)</f>
        <v>0</v>
      </c>
      <c r="J252" s="78">
        <f>SUM(J245:J251)</f>
        <v>415523039</v>
      </c>
      <c r="K252" s="32">
        <f t="shared" si="58"/>
        <v>0.4183253136830226</v>
      </c>
    </row>
    <row r="253" spans="1:11" ht="12.75">
      <c r="A253" s="43" t="s">
        <v>37</v>
      </c>
      <c r="B253" s="44" t="s">
        <v>460</v>
      </c>
      <c r="C253" s="18" t="s">
        <v>461</v>
      </c>
      <c r="D253" s="52">
        <v>21083000</v>
      </c>
      <c r="E253" s="52">
        <v>21083000</v>
      </c>
      <c r="F253" s="52">
        <v>10593237</v>
      </c>
      <c r="G253" s="27">
        <f t="shared" si="54"/>
        <v>0.5024539676516625</v>
      </c>
      <c r="H253" s="20">
        <f t="shared" si="55"/>
        <v>0.5024539676516625</v>
      </c>
      <c r="I253" s="53">
        <f aca="true" t="shared" si="61" ref="I253:I258">IF($F253&gt;$E253,$E253-$F253,0)</f>
        <v>0</v>
      </c>
      <c r="J253" s="67">
        <f aca="true" t="shared" si="62" ref="J253:J258">IF($F253&lt;=$E253,$E253-$F253,0)</f>
        <v>10489763</v>
      </c>
      <c r="K253" s="31">
        <f t="shared" si="58"/>
        <v>0.4975460323483375</v>
      </c>
    </row>
    <row r="254" spans="1:11" ht="12.75">
      <c r="A254" s="43" t="s">
        <v>37</v>
      </c>
      <c r="B254" s="44" t="s">
        <v>462</v>
      </c>
      <c r="C254" s="18" t="s">
        <v>463</v>
      </c>
      <c r="D254" s="52">
        <v>700290358</v>
      </c>
      <c r="E254" s="52">
        <v>700290358</v>
      </c>
      <c r="F254" s="52">
        <v>393759998</v>
      </c>
      <c r="G254" s="27">
        <f t="shared" si="54"/>
        <v>0.5622810502840023</v>
      </c>
      <c r="H254" s="20">
        <f t="shared" si="55"/>
        <v>0.5622810502840023</v>
      </c>
      <c r="I254" s="53">
        <f t="shared" si="61"/>
        <v>0</v>
      </c>
      <c r="J254" s="67">
        <f t="shared" si="62"/>
        <v>306530360</v>
      </c>
      <c r="K254" s="31">
        <f t="shared" si="58"/>
        <v>0.4377189497159977</v>
      </c>
    </row>
    <row r="255" spans="1:11" ht="12.75">
      <c r="A255" s="43" t="s">
        <v>37</v>
      </c>
      <c r="B255" s="44" t="s">
        <v>464</v>
      </c>
      <c r="C255" s="18" t="s">
        <v>465</v>
      </c>
      <c r="D255" s="52">
        <v>42363</v>
      </c>
      <c r="E255" s="52">
        <v>42363</v>
      </c>
      <c r="F255" s="52">
        <v>25211796</v>
      </c>
      <c r="G255" s="27">
        <f t="shared" si="54"/>
        <v>595.1371715884144</v>
      </c>
      <c r="H255" s="20">
        <f t="shared" si="55"/>
        <v>595.1371715884144</v>
      </c>
      <c r="I255" s="53">
        <f t="shared" si="61"/>
        <v>-25169433</v>
      </c>
      <c r="J255" s="67">
        <f t="shared" si="62"/>
        <v>0</v>
      </c>
      <c r="K255" s="31">
        <f t="shared" si="58"/>
        <v>-594.1371715884144</v>
      </c>
    </row>
    <row r="256" spans="1:11" ht="12.75">
      <c r="A256" s="43" t="s">
        <v>37</v>
      </c>
      <c r="B256" s="44" t="s">
        <v>466</v>
      </c>
      <c r="C256" s="18" t="s">
        <v>467</v>
      </c>
      <c r="D256" s="52">
        <v>176675176</v>
      </c>
      <c r="E256" s="52">
        <v>176675176</v>
      </c>
      <c r="F256" s="52">
        <v>84840287</v>
      </c>
      <c r="G256" s="27">
        <f t="shared" si="54"/>
        <v>0.48020491005482285</v>
      </c>
      <c r="H256" s="20">
        <f t="shared" si="55"/>
        <v>0.48020491005482285</v>
      </c>
      <c r="I256" s="53">
        <f t="shared" si="61"/>
        <v>0</v>
      </c>
      <c r="J256" s="67">
        <f t="shared" si="62"/>
        <v>91834889</v>
      </c>
      <c r="K256" s="31">
        <f t="shared" si="58"/>
        <v>0.5197950899451771</v>
      </c>
    </row>
    <row r="257" spans="1:11" ht="12.75">
      <c r="A257" s="43" t="s">
        <v>37</v>
      </c>
      <c r="B257" s="44" t="s">
        <v>468</v>
      </c>
      <c r="C257" s="18" t="s">
        <v>469</v>
      </c>
      <c r="D257" s="52">
        <v>439071000</v>
      </c>
      <c r="E257" s="52">
        <v>441380751</v>
      </c>
      <c r="F257" s="52">
        <v>305879253</v>
      </c>
      <c r="G257" s="27">
        <f t="shared" si="54"/>
        <v>0.6966510040517365</v>
      </c>
      <c r="H257" s="20">
        <f t="shared" si="55"/>
        <v>0.6930054206192603</v>
      </c>
      <c r="I257" s="53">
        <f t="shared" si="61"/>
        <v>0</v>
      </c>
      <c r="J257" s="67">
        <f t="shared" si="62"/>
        <v>135501498</v>
      </c>
      <c r="K257" s="31">
        <f t="shared" si="58"/>
        <v>0.3069945793807397</v>
      </c>
    </row>
    <row r="258" spans="1:11" ht="12.75">
      <c r="A258" s="43" t="s">
        <v>56</v>
      </c>
      <c r="B258" s="44" t="s">
        <v>470</v>
      </c>
      <c r="C258" s="18" t="s">
        <v>471</v>
      </c>
      <c r="D258" s="52">
        <v>40047065</v>
      </c>
      <c r="E258" s="52">
        <v>40047065</v>
      </c>
      <c r="F258" s="52">
        <v>50563163</v>
      </c>
      <c r="G258" s="27">
        <f t="shared" si="54"/>
        <v>1.2625934759513586</v>
      </c>
      <c r="H258" s="20">
        <f t="shared" si="55"/>
        <v>1.2625934759513586</v>
      </c>
      <c r="I258" s="53">
        <f t="shared" si="61"/>
        <v>-10516098</v>
      </c>
      <c r="J258" s="67">
        <f t="shared" si="62"/>
        <v>0</v>
      </c>
      <c r="K258" s="31">
        <f t="shared" si="58"/>
        <v>-0.26259347595135873</v>
      </c>
    </row>
    <row r="259" spans="1:11" ht="16.5">
      <c r="A259" s="45"/>
      <c r="B259" s="46" t="s">
        <v>472</v>
      </c>
      <c r="C259" s="47"/>
      <c r="D259" s="58">
        <f>SUM(D253:D258)</f>
        <v>1377208962</v>
      </c>
      <c r="E259" s="58">
        <f>SUM(E253:E258)</f>
        <v>1379518713</v>
      </c>
      <c r="F259" s="58">
        <f>SUM(F253:F258)</f>
        <v>870847734</v>
      </c>
      <c r="G259" s="28">
        <f t="shared" si="54"/>
        <v>0.6323279604101211</v>
      </c>
      <c r="H259" s="26">
        <f t="shared" si="55"/>
        <v>0.6312692432465756</v>
      </c>
      <c r="I259" s="70">
        <f>SUM(I253:I258)</f>
        <v>-35685531</v>
      </c>
      <c r="J259" s="78">
        <f>SUM(J253:J258)</f>
        <v>544356510</v>
      </c>
      <c r="K259" s="32">
        <f t="shared" si="58"/>
        <v>0.3687307567534243</v>
      </c>
    </row>
    <row r="260" spans="1:11" ht="16.5">
      <c r="A260" s="49"/>
      <c r="B260" s="50" t="s">
        <v>473</v>
      </c>
      <c r="C260" s="51"/>
      <c r="D260" s="60">
        <f>SUM(D236:D243,D245:D251,D253:D258)</f>
        <v>2671985030</v>
      </c>
      <c r="E260" s="60">
        <f>SUM(E236:E243,E245:E251,E253:E258)</f>
        <v>2872916224</v>
      </c>
      <c r="F260" s="60">
        <f>SUM(F236:F243,F245:F251,F253:F258)</f>
        <v>1826297493</v>
      </c>
      <c r="G260" s="33">
        <f t="shared" si="54"/>
        <v>0.6834984000640153</v>
      </c>
      <c r="H260" s="34">
        <f t="shared" si="55"/>
        <v>0.6356946567892681</v>
      </c>
      <c r="I260" s="82">
        <f>I259+I252+I244</f>
        <v>-87676116</v>
      </c>
      <c r="J260" s="78">
        <f>J259+J252+J244</f>
        <v>1134294847</v>
      </c>
      <c r="K260" s="35">
        <f t="shared" si="58"/>
        <v>0.36430534321073194</v>
      </c>
    </row>
    <row r="261" spans="1:11" ht="16.5">
      <c r="A261" s="72"/>
      <c r="B261" s="73"/>
      <c r="C261" s="73"/>
      <c r="D261" s="74"/>
      <c r="E261" s="74"/>
      <c r="F261" s="74"/>
      <c r="G261" s="75"/>
      <c r="H261" s="76" t="s">
        <v>667</v>
      </c>
      <c r="I261" s="124">
        <f>I260+J260</f>
        <v>1046618731</v>
      </c>
      <c r="J261" s="125"/>
      <c r="K261" s="77"/>
    </row>
    <row r="262" spans="1:11" ht="16.5">
      <c r="A262" s="38"/>
      <c r="B262" s="30"/>
      <c r="C262" s="12"/>
      <c r="D262" s="59"/>
      <c r="E262" s="59"/>
      <c r="F262" s="59"/>
      <c r="G262" s="27"/>
      <c r="H262" s="36"/>
      <c r="I262" s="91"/>
      <c r="J262" s="92"/>
      <c r="K262" s="31"/>
    </row>
    <row r="263" spans="1:11" ht="16.5">
      <c r="A263" s="38"/>
      <c r="B263" s="40" t="s">
        <v>474</v>
      </c>
      <c r="C263" s="41"/>
      <c r="D263" s="59"/>
      <c r="E263" s="59"/>
      <c r="F263" s="59"/>
      <c r="G263" s="27"/>
      <c r="H263" s="20"/>
      <c r="I263" s="81"/>
      <c r="J263" s="69"/>
      <c r="K263" s="31"/>
    </row>
    <row r="264" spans="1:11" ht="12.75">
      <c r="A264" s="43" t="s">
        <v>37</v>
      </c>
      <c r="B264" s="44" t="s">
        <v>475</v>
      </c>
      <c r="C264" s="18" t="s">
        <v>476</v>
      </c>
      <c r="D264" s="52">
        <v>87500000</v>
      </c>
      <c r="E264" s="52">
        <v>87500000</v>
      </c>
      <c r="F264" s="52">
        <v>48421032</v>
      </c>
      <c r="G264" s="27">
        <f aca="true" t="shared" si="63" ref="G264:G292">IF($D264=0,0,$F264/$D264)</f>
        <v>0.5533832228571428</v>
      </c>
      <c r="H264" s="20">
        <f aca="true" t="shared" si="64" ref="H264:H292">IF($E264=0,0,$F264/$E264)</f>
        <v>0.5533832228571428</v>
      </c>
      <c r="I264" s="53">
        <f aca="true" t="shared" si="65" ref="I264:I269">IF($F264&gt;$E264,$E264-$F264,0)</f>
        <v>0</v>
      </c>
      <c r="J264" s="67">
        <f aca="true" t="shared" si="66" ref="J264:J269">IF($F264&lt;=$E264,$E264-$F264,0)</f>
        <v>39078968</v>
      </c>
      <c r="K264" s="31">
        <f aca="true" t="shared" si="67" ref="K264:K292">IF($E264=0,0,($E264-$F264)/$E264)</f>
        <v>0.44661677714285714</v>
      </c>
    </row>
    <row r="265" spans="1:11" ht="12.75">
      <c r="A265" s="43" t="s">
        <v>37</v>
      </c>
      <c r="B265" s="44" t="s">
        <v>477</v>
      </c>
      <c r="C265" s="18" t="s">
        <v>478</v>
      </c>
      <c r="D265" s="52">
        <v>172031000</v>
      </c>
      <c r="E265" s="52">
        <v>172031000</v>
      </c>
      <c r="F265" s="52">
        <v>49553147</v>
      </c>
      <c r="G265" s="27">
        <f t="shared" si="63"/>
        <v>0.28804777627288103</v>
      </c>
      <c r="H265" s="20">
        <f t="shared" si="64"/>
        <v>0.28804777627288103</v>
      </c>
      <c r="I265" s="53">
        <f t="shared" si="65"/>
        <v>0</v>
      </c>
      <c r="J265" s="67">
        <f t="shared" si="66"/>
        <v>122477853</v>
      </c>
      <c r="K265" s="31">
        <f t="shared" si="67"/>
        <v>0.711952223727119</v>
      </c>
    </row>
    <row r="266" spans="1:11" ht="12.75">
      <c r="A266" s="43" t="s">
        <v>37</v>
      </c>
      <c r="B266" s="44" t="s">
        <v>479</v>
      </c>
      <c r="C266" s="18" t="s">
        <v>480</v>
      </c>
      <c r="D266" s="52">
        <v>387565985</v>
      </c>
      <c r="E266" s="52">
        <v>387565985</v>
      </c>
      <c r="F266" s="52">
        <v>185376474</v>
      </c>
      <c r="G266" s="27">
        <f t="shared" si="63"/>
        <v>0.47830945226010996</v>
      </c>
      <c r="H266" s="20">
        <f t="shared" si="64"/>
        <v>0.47830945226010996</v>
      </c>
      <c r="I266" s="53">
        <f t="shared" si="65"/>
        <v>0</v>
      </c>
      <c r="J266" s="67">
        <f t="shared" si="66"/>
        <v>202189511</v>
      </c>
      <c r="K266" s="31">
        <f t="shared" si="67"/>
        <v>0.52169054773989</v>
      </c>
    </row>
    <row r="267" spans="1:11" ht="12.75">
      <c r="A267" s="43" t="s">
        <v>37</v>
      </c>
      <c r="B267" s="44" t="s">
        <v>481</v>
      </c>
      <c r="C267" s="18" t="s">
        <v>482</v>
      </c>
      <c r="D267" s="52">
        <v>19928617</v>
      </c>
      <c r="E267" s="52">
        <v>19928617</v>
      </c>
      <c r="F267" s="52">
        <v>16507888</v>
      </c>
      <c r="G267" s="27">
        <f t="shared" si="63"/>
        <v>0.8283509086455925</v>
      </c>
      <c r="H267" s="20">
        <f t="shared" si="64"/>
        <v>0.8283509086455925</v>
      </c>
      <c r="I267" s="53">
        <f t="shared" si="65"/>
        <v>0</v>
      </c>
      <c r="J267" s="67">
        <f t="shared" si="66"/>
        <v>3420729</v>
      </c>
      <c r="K267" s="31">
        <f t="shared" si="67"/>
        <v>0.1716490913544076</v>
      </c>
    </row>
    <row r="268" spans="1:11" ht="12.75">
      <c r="A268" s="43" t="s">
        <v>37</v>
      </c>
      <c r="B268" s="44" t="s">
        <v>483</v>
      </c>
      <c r="C268" s="18" t="s">
        <v>484</v>
      </c>
      <c r="D268" s="52">
        <v>115634474</v>
      </c>
      <c r="E268" s="52">
        <v>135178585</v>
      </c>
      <c r="F268" s="52">
        <v>34775522</v>
      </c>
      <c r="G268" s="27">
        <f t="shared" si="63"/>
        <v>0.30073662980470683</v>
      </c>
      <c r="H268" s="20">
        <f t="shared" si="64"/>
        <v>0.2572561474881543</v>
      </c>
      <c r="I268" s="53">
        <f t="shared" si="65"/>
        <v>0</v>
      </c>
      <c r="J268" s="67">
        <f t="shared" si="66"/>
        <v>100403063</v>
      </c>
      <c r="K268" s="31">
        <f t="shared" si="67"/>
        <v>0.7427438525118457</v>
      </c>
    </row>
    <row r="269" spans="1:11" ht="12.75">
      <c r="A269" s="43" t="s">
        <v>56</v>
      </c>
      <c r="B269" s="44" t="s">
        <v>485</v>
      </c>
      <c r="C269" s="18" t="s">
        <v>486</v>
      </c>
      <c r="D269" s="52">
        <v>161712000</v>
      </c>
      <c r="E269" s="52">
        <v>7093800</v>
      </c>
      <c r="F269" s="52">
        <v>2620690</v>
      </c>
      <c r="G269" s="27">
        <f t="shared" si="63"/>
        <v>0.016205909270802413</v>
      </c>
      <c r="H269" s="20">
        <f t="shared" si="64"/>
        <v>0.36943387183174037</v>
      </c>
      <c r="I269" s="53">
        <f t="shared" si="65"/>
        <v>0</v>
      </c>
      <c r="J269" s="67">
        <f t="shared" si="66"/>
        <v>4473110</v>
      </c>
      <c r="K269" s="31">
        <f t="shared" si="67"/>
        <v>0.6305661281682596</v>
      </c>
    </row>
    <row r="270" spans="1:11" ht="16.5">
      <c r="A270" s="45"/>
      <c r="B270" s="46" t="s">
        <v>487</v>
      </c>
      <c r="C270" s="47"/>
      <c r="D270" s="58">
        <f>SUM(D264:D269)</f>
        <v>944372076</v>
      </c>
      <c r="E270" s="58">
        <f>SUM(E264:E269)</f>
        <v>809297987</v>
      </c>
      <c r="F270" s="58">
        <f>SUM(F264:F269)</f>
        <v>337254753</v>
      </c>
      <c r="G270" s="28">
        <f t="shared" si="63"/>
        <v>0.35712063239786007</v>
      </c>
      <c r="H270" s="26">
        <f t="shared" si="64"/>
        <v>0.4167250610003062</v>
      </c>
      <c r="I270" s="70">
        <f>SUM(I264:I269)</f>
        <v>0</v>
      </c>
      <c r="J270" s="78">
        <f>SUM(J264:J269)</f>
        <v>472043234</v>
      </c>
      <c r="K270" s="32">
        <f t="shared" si="67"/>
        <v>0.5832749389996938</v>
      </c>
    </row>
    <row r="271" spans="1:11" ht="12.75">
      <c r="A271" s="43" t="s">
        <v>37</v>
      </c>
      <c r="B271" s="44" t="s">
        <v>488</v>
      </c>
      <c r="C271" s="18" t="s">
        <v>489</v>
      </c>
      <c r="D271" s="52">
        <v>0</v>
      </c>
      <c r="E271" s="52">
        <v>0</v>
      </c>
      <c r="F271" s="52">
        <v>10226635</v>
      </c>
      <c r="G271" s="27">
        <f t="shared" si="63"/>
        <v>0</v>
      </c>
      <c r="H271" s="20">
        <f t="shared" si="64"/>
        <v>0</v>
      </c>
      <c r="I271" s="53">
        <f aca="true" t="shared" si="68" ref="I271:I284">IF($F271&gt;$E271,$E271-$F271,0)</f>
        <v>-10226635</v>
      </c>
      <c r="J271" s="67">
        <f aca="true" t="shared" si="69" ref="J271:J276">IF($F271&lt;=$E271,$E271-$F271,0)</f>
        <v>0</v>
      </c>
      <c r="K271" s="31">
        <f t="shared" si="67"/>
        <v>0</v>
      </c>
    </row>
    <row r="272" spans="1:11" ht="12.75">
      <c r="A272" s="43" t="s">
        <v>37</v>
      </c>
      <c r="B272" s="44" t="s">
        <v>490</v>
      </c>
      <c r="C272" s="18" t="s">
        <v>491</v>
      </c>
      <c r="D272" s="52">
        <v>20968000</v>
      </c>
      <c r="E272" s="52">
        <v>20968000</v>
      </c>
      <c r="F272" s="52">
        <v>5389906</v>
      </c>
      <c r="G272" s="27">
        <f t="shared" si="63"/>
        <v>0.2570538916444105</v>
      </c>
      <c r="H272" s="20">
        <f t="shared" si="64"/>
        <v>0.2570538916444105</v>
      </c>
      <c r="I272" s="53">
        <f t="shared" si="68"/>
        <v>0</v>
      </c>
      <c r="J272" s="67">
        <f t="shared" si="69"/>
        <v>15578094</v>
      </c>
      <c r="K272" s="31">
        <f t="shared" si="67"/>
        <v>0.7429461083555895</v>
      </c>
    </row>
    <row r="273" spans="1:11" ht="12.75">
      <c r="A273" s="43" t="s">
        <v>37</v>
      </c>
      <c r="B273" s="44" t="s">
        <v>492</v>
      </c>
      <c r="C273" s="18" t="s">
        <v>493</v>
      </c>
      <c r="D273" s="52">
        <v>39380000</v>
      </c>
      <c r="E273" s="52">
        <v>39380000</v>
      </c>
      <c r="F273" s="52">
        <v>21659936</v>
      </c>
      <c r="G273" s="27">
        <f t="shared" si="63"/>
        <v>0.5500237684103606</v>
      </c>
      <c r="H273" s="20">
        <f t="shared" si="64"/>
        <v>0.5500237684103606</v>
      </c>
      <c r="I273" s="53">
        <f t="shared" si="68"/>
        <v>0</v>
      </c>
      <c r="J273" s="67">
        <f t="shared" si="69"/>
        <v>17720064</v>
      </c>
      <c r="K273" s="31">
        <f t="shared" si="67"/>
        <v>0.4499762315896394</v>
      </c>
    </row>
    <row r="274" spans="1:11" ht="12.75">
      <c r="A274" s="43" t="s">
        <v>37</v>
      </c>
      <c r="B274" s="44" t="s">
        <v>494</v>
      </c>
      <c r="C274" s="18" t="s">
        <v>495</v>
      </c>
      <c r="D274" s="52">
        <v>62585000</v>
      </c>
      <c r="E274" s="52">
        <v>62585000</v>
      </c>
      <c r="F274" s="52">
        <v>37045390</v>
      </c>
      <c r="G274" s="27">
        <f t="shared" si="63"/>
        <v>0.5919212271311017</v>
      </c>
      <c r="H274" s="20">
        <f t="shared" si="64"/>
        <v>0.5919212271311017</v>
      </c>
      <c r="I274" s="53">
        <f t="shared" si="68"/>
        <v>0</v>
      </c>
      <c r="J274" s="67">
        <f t="shared" si="69"/>
        <v>25539610</v>
      </c>
      <c r="K274" s="31">
        <f t="shared" si="67"/>
        <v>0.4080787728688983</v>
      </c>
    </row>
    <row r="275" spans="1:11" ht="12.75">
      <c r="A275" s="43" t="s">
        <v>37</v>
      </c>
      <c r="B275" s="44" t="s">
        <v>496</v>
      </c>
      <c r="C275" s="18" t="s">
        <v>497</v>
      </c>
      <c r="D275" s="52">
        <v>32350500</v>
      </c>
      <c r="E275" s="52">
        <v>32350500</v>
      </c>
      <c r="F275" s="52">
        <v>10229809</v>
      </c>
      <c r="G275" s="27">
        <f t="shared" si="63"/>
        <v>0.3162179564458045</v>
      </c>
      <c r="H275" s="20">
        <f t="shared" si="64"/>
        <v>0.3162179564458045</v>
      </c>
      <c r="I275" s="53">
        <f t="shared" si="68"/>
        <v>0</v>
      </c>
      <c r="J275" s="67">
        <f t="shared" si="69"/>
        <v>22120691</v>
      </c>
      <c r="K275" s="31">
        <f t="shared" si="67"/>
        <v>0.6837820435541955</v>
      </c>
    </row>
    <row r="276" spans="1:11" ht="12.75">
      <c r="A276" s="43" t="s">
        <v>56</v>
      </c>
      <c r="B276" s="44" t="s">
        <v>498</v>
      </c>
      <c r="C276" s="18" t="s">
        <v>499</v>
      </c>
      <c r="D276" s="52">
        <v>218833850</v>
      </c>
      <c r="E276" s="52">
        <v>218833850</v>
      </c>
      <c r="F276" s="52">
        <v>211922189</v>
      </c>
      <c r="G276" s="27">
        <f t="shared" si="63"/>
        <v>0.9684159420491848</v>
      </c>
      <c r="H276" s="20">
        <f t="shared" si="64"/>
        <v>0.9684159420491848</v>
      </c>
      <c r="I276" s="53">
        <f t="shared" si="68"/>
        <v>0</v>
      </c>
      <c r="J276" s="67">
        <f t="shared" si="69"/>
        <v>6911661</v>
      </c>
      <c r="K276" s="31">
        <f t="shared" si="67"/>
        <v>0.031584057950815196</v>
      </c>
    </row>
    <row r="277" spans="1:11" ht="16.5">
      <c r="A277" s="45"/>
      <c r="B277" s="46" t="s">
        <v>500</v>
      </c>
      <c r="C277" s="47"/>
      <c r="D277" s="58">
        <f>SUM(D271:D276)</f>
        <v>374117350</v>
      </c>
      <c r="E277" s="58">
        <f>SUM(E271:E276)</f>
        <v>374117350</v>
      </c>
      <c r="F277" s="58">
        <f>SUM(F271:F276)</f>
        <v>296473865</v>
      </c>
      <c r="G277" s="28">
        <f t="shared" si="63"/>
        <v>0.7924622180714153</v>
      </c>
      <c r="H277" s="26">
        <f t="shared" si="64"/>
        <v>0.7924622180714153</v>
      </c>
      <c r="I277" s="70">
        <f>SUM(I271:I276)</f>
        <v>-10226635</v>
      </c>
      <c r="J277" s="78">
        <f>SUM(J271:J276)</f>
        <v>87870120</v>
      </c>
      <c r="K277" s="32">
        <f t="shared" si="67"/>
        <v>0.2075377819285847</v>
      </c>
    </row>
    <row r="278" spans="1:11" ht="12.75">
      <c r="A278" s="43" t="s">
        <v>37</v>
      </c>
      <c r="B278" s="44" t="s">
        <v>501</v>
      </c>
      <c r="C278" s="18" t="s">
        <v>502</v>
      </c>
      <c r="D278" s="52">
        <v>38327000</v>
      </c>
      <c r="E278" s="52">
        <v>38327000</v>
      </c>
      <c r="F278" s="52">
        <v>2136224</v>
      </c>
      <c r="G278" s="27">
        <f t="shared" si="63"/>
        <v>0.05573679129595324</v>
      </c>
      <c r="H278" s="20">
        <f t="shared" si="64"/>
        <v>0.05573679129595324</v>
      </c>
      <c r="I278" s="53">
        <f t="shared" si="68"/>
        <v>0</v>
      </c>
      <c r="J278" s="67">
        <f aca="true" t="shared" si="70" ref="J278:J284">IF($F278&lt;=$E278,$E278-$F278,0)</f>
        <v>36190776</v>
      </c>
      <c r="K278" s="31">
        <f t="shared" si="67"/>
        <v>0.9442632087040468</v>
      </c>
    </row>
    <row r="279" spans="1:11" ht="12.75">
      <c r="A279" s="43" t="s">
        <v>37</v>
      </c>
      <c r="B279" s="44" t="s">
        <v>503</v>
      </c>
      <c r="C279" s="18" t="s">
        <v>504</v>
      </c>
      <c r="D279" s="52">
        <v>87935278</v>
      </c>
      <c r="E279" s="52">
        <v>87935278</v>
      </c>
      <c r="F279" s="52">
        <v>8766759</v>
      </c>
      <c r="G279" s="27">
        <f t="shared" si="63"/>
        <v>0.09969558520074276</v>
      </c>
      <c r="H279" s="20">
        <f t="shared" si="64"/>
        <v>0.09969558520074276</v>
      </c>
      <c r="I279" s="53">
        <f t="shared" si="68"/>
        <v>0</v>
      </c>
      <c r="J279" s="67">
        <f t="shared" si="70"/>
        <v>79168519</v>
      </c>
      <c r="K279" s="31">
        <f t="shared" si="67"/>
        <v>0.9003044147992573</v>
      </c>
    </row>
    <row r="280" spans="1:11" ht="12.75">
      <c r="A280" s="43" t="s">
        <v>37</v>
      </c>
      <c r="B280" s="44" t="s">
        <v>505</v>
      </c>
      <c r="C280" s="18" t="s">
        <v>506</v>
      </c>
      <c r="D280" s="52">
        <v>425000</v>
      </c>
      <c r="E280" s="52">
        <v>425000</v>
      </c>
      <c r="F280" s="52">
        <v>3267139</v>
      </c>
      <c r="G280" s="27">
        <f t="shared" si="63"/>
        <v>7.687385882352941</v>
      </c>
      <c r="H280" s="20">
        <f t="shared" si="64"/>
        <v>7.687385882352941</v>
      </c>
      <c r="I280" s="53">
        <f t="shared" si="68"/>
        <v>-2842139</v>
      </c>
      <c r="J280" s="67">
        <f t="shared" si="70"/>
        <v>0</v>
      </c>
      <c r="K280" s="31">
        <f t="shared" si="67"/>
        <v>-6.687385882352941</v>
      </c>
    </row>
    <row r="281" spans="1:11" ht="12.75">
      <c r="A281" s="43" t="s">
        <v>37</v>
      </c>
      <c r="B281" s="44" t="s">
        <v>507</v>
      </c>
      <c r="C281" s="18" t="s">
        <v>508</v>
      </c>
      <c r="D281" s="52">
        <v>55329500</v>
      </c>
      <c r="E281" s="52">
        <v>55329500</v>
      </c>
      <c r="F281" s="52">
        <v>14901948</v>
      </c>
      <c r="G281" s="27">
        <f t="shared" si="63"/>
        <v>0.2693309717239447</v>
      </c>
      <c r="H281" s="20">
        <f t="shared" si="64"/>
        <v>0.2693309717239447</v>
      </c>
      <c r="I281" s="53">
        <f t="shared" si="68"/>
        <v>0</v>
      </c>
      <c r="J281" s="67">
        <f t="shared" si="70"/>
        <v>40427552</v>
      </c>
      <c r="K281" s="31">
        <f t="shared" si="67"/>
        <v>0.7306690282760553</v>
      </c>
    </row>
    <row r="282" spans="1:11" ht="12.75">
      <c r="A282" s="43" t="s">
        <v>37</v>
      </c>
      <c r="B282" s="44" t="s">
        <v>509</v>
      </c>
      <c r="C282" s="18" t="s">
        <v>510</v>
      </c>
      <c r="D282" s="52">
        <v>11569000</v>
      </c>
      <c r="E282" s="52">
        <v>11569000</v>
      </c>
      <c r="F282" s="52">
        <v>320522</v>
      </c>
      <c r="G282" s="27">
        <f t="shared" si="63"/>
        <v>0.027705246780188434</v>
      </c>
      <c r="H282" s="20">
        <f t="shared" si="64"/>
        <v>0.027705246780188434</v>
      </c>
      <c r="I282" s="53">
        <f t="shared" si="68"/>
        <v>0</v>
      </c>
      <c r="J282" s="67">
        <f t="shared" si="70"/>
        <v>11248478</v>
      </c>
      <c r="K282" s="31">
        <f t="shared" si="67"/>
        <v>0.9722947532198115</v>
      </c>
    </row>
    <row r="283" spans="1:11" ht="12.75">
      <c r="A283" s="43" t="s">
        <v>37</v>
      </c>
      <c r="B283" s="44" t="s">
        <v>511</v>
      </c>
      <c r="C283" s="18" t="s">
        <v>512</v>
      </c>
      <c r="D283" s="52">
        <v>19915100</v>
      </c>
      <c r="E283" s="52">
        <v>19915100</v>
      </c>
      <c r="F283" s="52">
        <v>11227437</v>
      </c>
      <c r="G283" s="27">
        <f t="shared" si="63"/>
        <v>0.563765032563231</v>
      </c>
      <c r="H283" s="20">
        <f t="shared" si="64"/>
        <v>0.563765032563231</v>
      </c>
      <c r="I283" s="53">
        <f t="shared" si="68"/>
        <v>0</v>
      </c>
      <c r="J283" s="67">
        <f t="shared" si="70"/>
        <v>8687663</v>
      </c>
      <c r="K283" s="31">
        <f t="shared" si="67"/>
        <v>0.4362349674367691</v>
      </c>
    </row>
    <row r="284" spans="1:11" ht="12.75">
      <c r="A284" s="43" t="s">
        <v>56</v>
      </c>
      <c r="B284" s="44" t="s">
        <v>513</v>
      </c>
      <c r="C284" s="18" t="s">
        <v>514</v>
      </c>
      <c r="D284" s="52">
        <v>184572596</v>
      </c>
      <c r="E284" s="52">
        <v>184572596</v>
      </c>
      <c r="F284" s="52">
        <v>42552618</v>
      </c>
      <c r="G284" s="27">
        <f t="shared" si="63"/>
        <v>0.23054678171184198</v>
      </c>
      <c r="H284" s="20">
        <f t="shared" si="64"/>
        <v>0.23054678171184198</v>
      </c>
      <c r="I284" s="53">
        <f t="shared" si="68"/>
        <v>0</v>
      </c>
      <c r="J284" s="67">
        <f t="shared" si="70"/>
        <v>142019978</v>
      </c>
      <c r="K284" s="31">
        <f t="shared" si="67"/>
        <v>0.769453218288158</v>
      </c>
    </row>
    <row r="285" spans="1:11" ht="16.5">
      <c r="A285" s="45"/>
      <c r="B285" s="46" t="s">
        <v>515</v>
      </c>
      <c r="C285" s="47"/>
      <c r="D285" s="58">
        <f>SUM(D278:D284)</f>
        <v>398073474</v>
      </c>
      <c r="E285" s="58">
        <f>SUM(E278:E284)</f>
        <v>398073474</v>
      </c>
      <c r="F285" s="58">
        <f>SUM(F278:F284)</f>
        <v>83172647</v>
      </c>
      <c r="G285" s="28">
        <f t="shared" si="63"/>
        <v>0.20893792837851838</v>
      </c>
      <c r="H285" s="26">
        <f t="shared" si="64"/>
        <v>0.20893792837851838</v>
      </c>
      <c r="I285" s="70">
        <f>SUM(I278:I284)</f>
        <v>-2842139</v>
      </c>
      <c r="J285" s="78">
        <f>SUM(J278:J284)</f>
        <v>317742966</v>
      </c>
      <c r="K285" s="32">
        <f t="shared" si="67"/>
        <v>0.7910620716214816</v>
      </c>
    </row>
    <row r="286" spans="1:11" ht="12.75">
      <c r="A286" s="43" t="s">
        <v>37</v>
      </c>
      <c r="B286" s="44" t="s">
        <v>516</v>
      </c>
      <c r="C286" s="18" t="s">
        <v>517</v>
      </c>
      <c r="D286" s="52">
        <v>26270789</v>
      </c>
      <c r="E286" s="52">
        <v>28888239</v>
      </c>
      <c r="F286" s="52">
        <v>19591319</v>
      </c>
      <c r="G286" s="27">
        <f t="shared" si="63"/>
        <v>0.7457453599889977</v>
      </c>
      <c r="H286" s="20">
        <f t="shared" si="64"/>
        <v>0.6781762986660419</v>
      </c>
      <c r="I286" s="53">
        <f>IF($F286&gt;$E286,$E286-$F286,0)</f>
        <v>0</v>
      </c>
      <c r="J286" s="67">
        <f>IF($F286&lt;=$E286,$E286-$F286,0)</f>
        <v>9296920</v>
      </c>
      <c r="K286" s="31">
        <f t="shared" si="67"/>
        <v>0.3218237013339581</v>
      </c>
    </row>
    <row r="287" spans="1:11" ht="12.75">
      <c r="A287" s="43" t="s">
        <v>37</v>
      </c>
      <c r="B287" s="44" t="s">
        <v>518</v>
      </c>
      <c r="C287" s="18" t="s">
        <v>519</v>
      </c>
      <c r="D287" s="52">
        <v>122463711</v>
      </c>
      <c r="E287" s="52">
        <v>111971600</v>
      </c>
      <c r="F287" s="52">
        <v>86115564</v>
      </c>
      <c r="G287" s="27">
        <f t="shared" si="63"/>
        <v>0.703192507370612</v>
      </c>
      <c r="H287" s="20">
        <f t="shared" si="64"/>
        <v>0.7690839820097239</v>
      </c>
      <c r="I287" s="53">
        <f>IF($F287&gt;$E287,$E287-$F287,0)</f>
        <v>0</v>
      </c>
      <c r="J287" s="67">
        <f>IF($F287&lt;=$E287,$E287-$F287,0)</f>
        <v>25856036</v>
      </c>
      <c r="K287" s="31">
        <f t="shared" si="67"/>
        <v>0.2309160179902761</v>
      </c>
    </row>
    <row r="288" spans="1:11" ht="12.75">
      <c r="A288" s="43" t="s">
        <v>37</v>
      </c>
      <c r="B288" s="44" t="s">
        <v>520</v>
      </c>
      <c r="C288" s="18" t="s">
        <v>521</v>
      </c>
      <c r="D288" s="52">
        <v>324146169</v>
      </c>
      <c r="E288" s="52">
        <v>314316596</v>
      </c>
      <c r="F288" s="52">
        <v>168115105</v>
      </c>
      <c r="G288" s="27">
        <f t="shared" si="63"/>
        <v>0.5186398022800633</v>
      </c>
      <c r="H288" s="20">
        <f t="shared" si="64"/>
        <v>0.5348591424679339</v>
      </c>
      <c r="I288" s="53">
        <f>IF($F288&gt;$E288,$E288-$F288,0)</f>
        <v>0</v>
      </c>
      <c r="J288" s="67">
        <f>IF($F288&lt;=$E288,$E288-$F288,0)</f>
        <v>146201491</v>
      </c>
      <c r="K288" s="31">
        <f t="shared" si="67"/>
        <v>0.4651408575320662</v>
      </c>
    </row>
    <row r="289" spans="1:11" ht="12.75">
      <c r="A289" s="43" t="s">
        <v>37</v>
      </c>
      <c r="B289" s="44" t="s">
        <v>522</v>
      </c>
      <c r="C289" s="18" t="s">
        <v>523</v>
      </c>
      <c r="D289" s="52">
        <v>33756950</v>
      </c>
      <c r="E289" s="52">
        <v>33756950</v>
      </c>
      <c r="F289" s="52">
        <v>59321126</v>
      </c>
      <c r="G289" s="27">
        <f t="shared" si="63"/>
        <v>1.7573011187325869</v>
      </c>
      <c r="H289" s="20">
        <f t="shared" si="64"/>
        <v>1.7573011187325869</v>
      </c>
      <c r="I289" s="53">
        <f>IF($F289&gt;$E289,$E289-$F289,0)</f>
        <v>-25564176</v>
      </c>
      <c r="J289" s="67">
        <f>IF($F289&lt;=$E289,$E289-$F289,0)</f>
        <v>0</v>
      </c>
      <c r="K289" s="31">
        <f t="shared" si="67"/>
        <v>-0.7573011187325869</v>
      </c>
    </row>
    <row r="290" spans="1:11" ht="12.75">
      <c r="A290" s="43" t="s">
        <v>56</v>
      </c>
      <c r="B290" s="44" t="s">
        <v>524</v>
      </c>
      <c r="C290" s="18" t="s">
        <v>525</v>
      </c>
      <c r="D290" s="52">
        <v>71819057</v>
      </c>
      <c r="E290" s="52">
        <v>90029057</v>
      </c>
      <c r="F290" s="52">
        <v>25736143</v>
      </c>
      <c r="G290" s="27">
        <f t="shared" si="63"/>
        <v>0.35834699138419485</v>
      </c>
      <c r="H290" s="20">
        <f t="shared" si="64"/>
        <v>0.28586485138903545</v>
      </c>
      <c r="I290" s="53">
        <f>IF($F290&gt;$E290,$E290-$F290,0)</f>
        <v>0</v>
      </c>
      <c r="J290" s="67">
        <f>IF($F290&lt;=$E290,$E290-$F290,0)</f>
        <v>64292914</v>
      </c>
      <c r="K290" s="31">
        <f t="shared" si="67"/>
        <v>0.7141351486109646</v>
      </c>
    </row>
    <row r="291" spans="1:11" ht="16.5">
      <c r="A291" s="45"/>
      <c r="B291" s="46" t="s">
        <v>526</v>
      </c>
      <c r="C291" s="47"/>
      <c r="D291" s="58">
        <f>SUM(D286:D290)</f>
        <v>578456676</v>
      </c>
      <c r="E291" s="58">
        <f>SUM(E286:E290)</f>
        <v>578962442</v>
      </c>
      <c r="F291" s="58">
        <f>SUM(F286:F290)</f>
        <v>358879257</v>
      </c>
      <c r="G291" s="28">
        <f t="shared" si="63"/>
        <v>0.6204081859364693</v>
      </c>
      <c r="H291" s="26">
        <f t="shared" si="64"/>
        <v>0.619866214050548</v>
      </c>
      <c r="I291" s="70">
        <f>SUM(I286:I290)</f>
        <v>-25564176</v>
      </c>
      <c r="J291" s="78">
        <f>SUM(J286:J290)</f>
        <v>245647361</v>
      </c>
      <c r="K291" s="32">
        <f t="shared" si="67"/>
        <v>0.38013378594945196</v>
      </c>
    </row>
    <row r="292" spans="1:11" ht="16.5">
      <c r="A292" s="49"/>
      <c r="B292" s="50" t="s">
        <v>527</v>
      </c>
      <c r="C292" s="51"/>
      <c r="D292" s="60">
        <f>SUM(D264:D269,D271:D276,D278:D284,D286:D290)</f>
        <v>2295019576</v>
      </c>
      <c r="E292" s="60">
        <f>SUM(E264:E269,E271:E276,E278:E284,E286:E290)</f>
        <v>2160451253</v>
      </c>
      <c r="F292" s="60">
        <f>SUM(F264:F269,F271:F276,F278:F284,F286:F290)</f>
        <v>1075780522</v>
      </c>
      <c r="G292" s="33">
        <f t="shared" si="63"/>
        <v>0.46874568445946885</v>
      </c>
      <c r="H292" s="34">
        <f t="shared" si="64"/>
        <v>0.4979425110870576</v>
      </c>
      <c r="I292" s="82">
        <f>I291+I285+I277+I270</f>
        <v>-38632950</v>
      </c>
      <c r="J292" s="78">
        <f>J291+J285+J277+J270</f>
        <v>1123303681</v>
      </c>
      <c r="K292" s="35">
        <f t="shared" si="67"/>
        <v>0.5020574889129424</v>
      </c>
    </row>
    <row r="293" spans="1:11" ht="16.5">
      <c r="A293" s="72"/>
      <c r="B293" s="73"/>
      <c r="C293" s="73"/>
      <c r="D293" s="74"/>
      <c r="E293" s="74"/>
      <c r="F293" s="74"/>
      <c r="G293" s="75"/>
      <c r="H293" s="76" t="s">
        <v>667</v>
      </c>
      <c r="I293" s="124">
        <f>I292+J292</f>
        <v>1084670731</v>
      </c>
      <c r="J293" s="125"/>
      <c r="K293" s="77"/>
    </row>
    <row r="294" spans="1:11" ht="16.5">
      <c r="A294" s="38"/>
      <c r="B294" s="30"/>
      <c r="C294" s="12"/>
      <c r="D294" s="59"/>
      <c r="E294" s="59"/>
      <c r="F294" s="59"/>
      <c r="G294" s="27"/>
      <c r="H294" s="20"/>
      <c r="I294" s="91"/>
      <c r="J294" s="92"/>
      <c r="K294" s="31"/>
    </row>
    <row r="295" spans="1:11" ht="16.5">
      <c r="A295" s="38"/>
      <c r="B295" s="40" t="s">
        <v>528</v>
      </c>
      <c r="C295" s="41"/>
      <c r="D295" s="59"/>
      <c r="E295" s="59"/>
      <c r="F295" s="59"/>
      <c r="G295" s="27"/>
      <c r="H295" s="20"/>
      <c r="I295" s="68"/>
      <c r="J295" s="69"/>
      <c r="K295" s="31"/>
    </row>
    <row r="296" spans="1:11" ht="12.75">
      <c r="A296" s="43" t="s">
        <v>37</v>
      </c>
      <c r="B296" s="44" t="s">
        <v>529</v>
      </c>
      <c r="C296" s="18" t="s">
        <v>530</v>
      </c>
      <c r="D296" s="52">
        <v>43776488</v>
      </c>
      <c r="E296" s="52">
        <v>43776488</v>
      </c>
      <c r="F296" s="52">
        <v>34883438</v>
      </c>
      <c r="G296" s="27">
        <f aca="true" t="shared" si="71" ref="G296:G333">IF($D296=0,0,$F296/$D296)</f>
        <v>0.7968532788651296</v>
      </c>
      <c r="H296" s="20">
        <f aca="true" t="shared" si="72" ref="H296:H333">IF($E296=0,0,$F296/$E296)</f>
        <v>0.7968532788651296</v>
      </c>
      <c r="I296" s="66">
        <f aca="true" t="shared" si="73" ref="I296:I325">IF($F296&gt;$E296,$E296-$F296,0)</f>
        <v>0</v>
      </c>
      <c r="J296" s="67">
        <f>IF($F296&lt;=$E296,$E296-$F296,0)</f>
        <v>8893050</v>
      </c>
      <c r="K296" s="31">
        <f aca="true" t="shared" si="74" ref="K296:K333">IF($E296=0,0,($E296-$F296)/$E296)</f>
        <v>0.2031467211348704</v>
      </c>
    </row>
    <row r="297" spans="1:11" ht="12.75">
      <c r="A297" s="43" t="s">
        <v>37</v>
      </c>
      <c r="B297" s="44" t="s">
        <v>531</v>
      </c>
      <c r="C297" s="18" t="s">
        <v>532</v>
      </c>
      <c r="D297" s="52">
        <v>35593047</v>
      </c>
      <c r="E297" s="52">
        <v>44138793</v>
      </c>
      <c r="F297" s="52">
        <v>55956251</v>
      </c>
      <c r="G297" s="27">
        <f t="shared" si="71"/>
        <v>1.572111850946619</v>
      </c>
      <c r="H297" s="20">
        <f t="shared" si="72"/>
        <v>1.2677340542592543</v>
      </c>
      <c r="I297" s="66">
        <f t="shared" si="73"/>
        <v>-11817458</v>
      </c>
      <c r="J297" s="67">
        <f>IF($F297&lt;=$E297,$E297-$F297,0)</f>
        <v>0</v>
      </c>
      <c r="K297" s="31">
        <f t="shared" si="74"/>
        <v>-0.26773405425925445</v>
      </c>
    </row>
    <row r="298" spans="1:11" ht="12.75">
      <c r="A298" s="43" t="s">
        <v>37</v>
      </c>
      <c r="B298" s="44" t="s">
        <v>533</v>
      </c>
      <c r="C298" s="18" t="s">
        <v>534</v>
      </c>
      <c r="D298" s="52">
        <v>47561794</v>
      </c>
      <c r="E298" s="52">
        <v>59124767</v>
      </c>
      <c r="F298" s="52">
        <v>34052156</v>
      </c>
      <c r="G298" s="27">
        <f t="shared" si="71"/>
        <v>0.7159560886202064</v>
      </c>
      <c r="H298" s="20">
        <f t="shared" si="72"/>
        <v>0.5759372548563279</v>
      </c>
      <c r="I298" s="66">
        <f t="shared" si="73"/>
        <v>0</v>
      </c>
      <c r="J298" s="67">
        <f>IF($F298&lt;=$E298,$E298-$F298,0)</f>
        <v>25072611</v>
      </c>
      <c r="K298" s="31">
        <f t="shared" si="74"/>
        <v>0.4240627451436722</v>
      </c>
    </row>
    <row r="299" spans="1:11" ht="12.75">
      <c r="A299" s="43" t="s">
        <v>56</v>
      </c>
      <c r="B299" s="44" t="s">
        <v>535</v>
      </c>
      <c r="C299" s="18" t="s">
        <v>536</v>
      </c>
      <c r="D299" s="52">
        <v>5400000</v>
      </c>
      <c r="E299" s="52">
        <v>5400000</v>
      </c>
      <c r="F299" s="52">
        <v>4484081</v>
      </c>
      <c r="G299" s="27">
        <f t="shared" si="71"/>
        <v>0.8303853703703704</v>
      </c>
      <c r="H299" s="20">
        <f t="shared" si="72"/>
        <v>0.8303853703703704</v>
      </c>
      <c r="I299" s="66">
        <f t="shared" si="73"/>
        <v>0</v>
      </c>
      <c r="J299" s="67">
        <f>IF($F299&lt;=$E299,$E299-$F299,0)</f>
        <v>915919</v>
      </c>
      <c r="K299" s="31">
        <f t="shared" si="74"/>
        <v>0.16961462962962964</v>
      </c>
    </row>
    <row r="300" spans="1:11" ht="16.5">
      <c r="A300" s="45"/>
      <c r="B300" s="46" t="s">
        <v>537</v>
      </c>
      <c r="C300" s="47"/>
      <c r="D300" s="58">
        <f>SUM(D296:D299)</f>
        <v>132331329</v>
      </c>
      <c r="E300" s="58">
        <f>SUM(E296:E299)</f>
        <v>152440048</v>
      </c>
      <c r="F300" s="58">
        <f>SUM(F296:F299)</f>
        <v>129375926</v>
      </c>
      <c r="G300" s="28">
        <f t="shared" si="71"/>
        <v>0.9776666415856823</v>
      </c>
      <c r="H300" s="26">
        <f t="shared" si="72"/>
        <v>0.8487003756388216</v>
      </c>
      <c r="I300" s="70">
        <f>SUM(I296:I299)</f>
        <v>-11817458</v>
      </c>
      <c r="J300" s="71">
        <f>SUM(J296:J299)</f>
        <v>34881580</v>
      </c>
      <c r="K300" s="32">
        <f t="shared" si="74"/>
        <v>0.15129962436117836</v>
      </c>
    </row>
    <row r="301" spans="1:11" ht="12.75">
      <c r="A301" s="43" t="s">
        <v>37</v>
      </c>
      <c r="B301" s="44" t="s">
        <v>538</v>
      </c>
      <c r="C301" s="18" t="s">
        <v>539</v>
      </c>
      <c r="D301" s="52">
        <v>5914000</v>
      </c>
      <c r="E301" s="52">
        <v>5914000</v>
      </c>
      <c r="F301" s="52">
        <v>2654315</v>
      </c>
      <c r="G301" s="27">
        <f t="shared" si="71"/>
        <v>0.44881890429489346</v>
      </c>
      <c r="H301" s="20">
        <f t="shared" si="72"/>
        <v>0.44881890429489346</v>
      </c>
      <c r="I301" s="66">
        <f t="shared" si="73"/>
        <v>0</v>
      </c>
      <c r="J301" s="67">
        <f aca="true" t="shared" si="75" ref="J301:J307">IF($F301&lt;=$E301,$E301-$F301,0)</f>
        <v>3259685</v>
      </c>
      <c r="K301" s="31">
        <f t="shared" si="74"/>
        <v>0.5511810957051065</v>
      </c>
    </row>
    <row r="302" spans="1:11" ht="12.75">
      <c r="A302" s="43" t="s">
        <v>37</v>
      </c>
      <c r="B302" s="44" t="s">
        <v>540</v>
      </c>
      <c r="C302" s="18" t="s">
        <v>541</v>
      </c>
      <c r="D302" s="52">
        <v>18226000</v>
      </c>
      <c r="E302" s="52">
        <v>18226000</v>
      </c>
      <c r="F302" s="52">
        <v>15325517</v>
      </c>
      <c r="G302" s="27">
        <f t="shared" si="71"/>
        <v>0.8408601448480193</v>
      </c>
      <c r="H302" s="20">
        <f t="shared" si="72"/>
        <v>0.8408601448480193</v>
      </c>
      <c r="I302" s="66">
        <f t="shared" si="73"/>
        <v>0</v>
      </c>
      <c r="J302" s="67">
        <f t="shared" si="75"/>
        <v>2900483</v>
      </c>
      <c r="K302" s="31">
        <f t="shared" si="74"/>
        <v>0.15913985515198067</v>
      </c>
    </row>
    <row r="303" spans="1:11" ht="12.75">
      <c r="A303" s="43" t="s">
        <v>37</v>
      </c>
      <c r="B303" s="44" t="s">
        <v>542</v>
      </c>
      <c r="C303" s="18" t="s">
        <v>543</v>
      </c>
      <c r="D303" s="52">
        <v>0</v>
      </c>
      <c r="E303" s="52">
        <v>0</v>
      </c>
      <c r="F303" s="52">
        <v>7827841</v>
      </c>
      <c r="G303" s="27">
        <f t="shared" si="71"/>
        <v>0</v>
      </c>
      <c r="H303" s="20">
        <f t="shared" si="72"/>
        <v>0</v>
      </c>
      <c r="I303" s="66">
        <f t="shared" si="73"/>
        <v>-7827841</v>
      </c>
      <c r="J303" s="67">
        <f t="shared" si="75"/>
        <v>0</v>
      </c>
      <c r="K303" s="31">
        <f t="shared" si="74"/>
        <v>0</v>
      </c>
    </row>
    <row r="304" spans="1:11" ht="12.75">
      <c r="A304" s="43" t="s">
        <v>37</v>
      </c>
      <c r="B304" s="44" t="s">
        <v>544</v>
      </c>
      <c r="C304" s="18" t="s">
        <v>545</v>
      </c>
      <c r="D304" s="52">
        <v>18925000</v>
      </c>
      <c r="E304" s="52">
        <v>8489144</v>
      </c>
      <c r="F304" s="52">
        <v>4936274</v>
      </c>
      <c r="G304" s="27">
        <f t="shared" si="71"/>
        <v>0.260833500660502</v>
      </c>
      <c r="H304" s="20">
        <f t="shared" si="72"/>
        <v>0.5814807712061428</v>
      </c>
      <c r="I304" s="66">
        <f t="shared" si="73"/>
        <v>0</v>
      </c>
      <c r="J304" s="67">
        <f t="shared" si="75"/>
        <v>3552870</v>
      </c>
      <c r="K304" s="31">
        <f t="shared" si="74"/>
        <v>0.41851922879385717</v>
      </c>
    </row>
    <row r="305" spans="1:11" ht="12.75">
      <c r="A305" s="43" t="s">
        <v>37</v>
      </c>
      <c r="B305" s="44" t="s">
        <v>546</v>
      </c>
      <c r="C305" s="18" t="s">
        <v>547</v>
      </c>
      <c r="D305" s="52">
        <v>0</v>
      </c>
      <c r="E305" s="52">
        <v>0</v>
      </c>
      <c r="F305" s="52">
        <v>12478049</v>
      </c>
      <c r="G305" s="27">
        <f t="shared" si="71"/>
        <v>0</v>
      </c>
      <c r="H305" s="20">
        <f t="shared" si="72"/>
        <v>0</v>
      </c>
      <c r="I305" s="66">
        <f t="shared" si="73"/>
        <v>-12478049</v>
      </c>
      <c r="J305" s="67">
        <f t="shared" si="75"/>
        <v>0</v>
      </c>
      <c r="K305" s="31">
        <f t="shared" si="74"/>
        <v>0</v>
      </c>
    </row>
    <row r="306" spans="1:11" ht="12.75">
      <c r="A306" s="43" t="s">
        <v>37</v>
      </c>
      <c r="B306" s="44" t="s">
        <v>548</v>
      </c>
      <c r="C306" s="18" t="s">
        <v>549</v>
      </c>
      <c r="D306" s="52">
        <v>12138000</v>
      </c>
      <c r="E306" s="52">
        <v>12138000</v>
      </c>
      <c r="F306" s="52">
        <v>11281756</v>
      </c>
      <c r="G306" s="27">
        <f t="shared" si="71"/>
        <v>0.9294575712637997</v>
      </c>
      <c r="H306" s="20">
        <f t="shared" si="72"/>
        <v>0.9294575712637997</v>
      </c>
      <c r="I306" s="66">
        <f t="shared" si="73"/>
        <v>0</v>
      </c>
      <c r="J306" s="67">
        <f t="shared" si="75"/>
        <v>856244</v>
      </c>
      <c r="K306" s="31">
        <f t="shared" si="74"/>
        <v>0.07054242873620037</v>
      </c>
    </row>
    <row r="307" spans="1:11" ht="12.75">
      <c r="A307" s="43" t="s">
        <v>56</v>
      </c>
      <c r="B307" s="44" t="s">
        <v>550</v>
      </c>
      <c r="C307" s="18" t="s">
        <v>551</v>
      </c>
      <c r="D307" s="52">
        <v>1837177</v>
      </c>
      <c r="E307" s="52">
        <v>1837177</v>
      </c>
      <c r="F307" s="52">
        <v>1195035</v>
      </c>
      <c r="G307" s="27">
        <f t="shared" si="71"/>
        <v>0.6504735254142633</v>
      </c>
      <c r="H307" s="20">
        <f t="shared" si="72"/>
        <v>0.6504735254142633</v>
      </c>
      <c r="I307" s="66">
        <f t="shared" si="73"/>
        <v>0</v>
      </c>
      <c r="J307" s="67">
        <f t="shared" si="75"/>
        <v>642142</v>
      </c>
      <c r="K307" s="31">
        <f t="shared" si="74"/>
        <v>0.3495264745857367</v>
      </c>
    </row>
    <row r="308" spans="1:11" ht="16.5">
      <c r="A308" s="45"/>
      <c r="B308" s="46" t="s">
        <v>552</v>
      </c>
      <c r="C308" s="47"/>
      <c r="D308" s="58">
        <f>SUM(D301:D307)</f>
        <v>57040177</v>
      </c>
      <c r="E308" s="58">
        <f>SUM(E301:E307)</f>
        <v>46604321</v>
      </c>
      <c r="F308" s="58">
        <f>SUM(F301:F307)</f>
        <v>55698787</v>
      </c>
      <c r="G308" s="28">
        <f t="shared" si="71"/>
        <v>0.9764834179950038</v>
      </c>
      <c r="H308" s="26">
        <f t="shared" si="72"/>
        <v>1.1951421199763859</v>
      </c>
      <c r="I308" s="70">
        <f>SUM(I301:I307)</f>
        <v>-20305890</v>
      </c>
      <c r="J308" s="71">
        <f>SUM(J301:J307)</f>
        <v>11211424</v>
      </c>
      <c r="K308" s="32">
        <f t="shared" si="74"/>
        <v>-0.1951421199763859</v>
      </c>
    </row>
    <row r="309" spans="1:11" ht="12.75">
      <c r="A309" s="43" t="s">
        <v>37</v>
      </c>
      <c r="B309" s="44" t="s">
        <v>553</v>
      </c>
      <c r="C309" s="18" t="s">
        <v>554</v>
      </c>
      <c r="D309" s="52">
        <v>8995120</v>
      </c>
      <c r="E309" s="52">
        <v>8995120</v>
      </c>
      <c r="F309" s="52">
        <v>2970232</v>
      </c>
      <c r="G309" s="27">
        <f t="shared" si="71"/>
        <v>0.33020482217024344</v>
      </c>
      <c r="H309" s="20">
        <f t="shared" si="72"/>
        <v>0.33020482217024344</v>
      </c>
      <c r="I309" s="66">
        <f t="shared" si="73"/>
        <v>0</v>
      </c>
      <c r="J309" s="67">
        <f aca="true" t="shared" si="76" ref="J309:J317">IF($F309&lt;=$E309,$E309-$F309,0)</f>
        <v>6024888</v>
      </c>
      <c r="K309" s="31">
        <f t="shared" si="74"/>
        <v>0.6697951778297566</v>
      </c>
    </row>
    <row r="310" spans="1:11" ht="12.75">
      <c r="A310" s="43" t="s">
        <v>37</v>
      </c>
      <c r="B310" s="44" t="s">
        <v>555</v>
      </c>
      <c r="C310" s="18" t="s">
        <v>556</v>
      </c>
      <c r="D310" s="52">
        <v>44526750</v>
      </c>
      <c r="E310" s="52">
        <v>22929900</v>
      </c>
      <c r="F310" s="52">
        <v>16241440</v>
      </c>
      <c r="G310" s="27">
        <f t="shared" si="71"/>
        <v>0.3647569157865777</v>
      </c>
      <c r="H310" s="20">
        <f t="shared" si="72"/>
        <v>0.7083083659326905</v>
      </c>
      <c r="I310" s="66">
        <f t="shared" si="73"/>
        <v>0</v>
      </c>
      <c r="J310" s="67">
        <f t="shared" si="76"/>
        <v>6688460</v>
      </c>
      <c r="K310" s="31">
        <f t="shared" si="74"/>
        <v>0.29169163406730947</v>
      </c>
    </row>
    <row r="311" spans="1:11" ht="12.75">
      <c r="A311" s="43" t="s">
        <v>37</v>
      </c>
      <c r="B311" s="44" t="s">
        <v>557</v>
      </c>
      <c r="C311" s="18" t="s">
        <v>558</v>
      </c>
      <c r="D311" s="52">
        <v>26459000</v>
      </c>
      <c r="E311" s="52">
        <v>26459000</v>
      </c>
      <c r="F311" s="52">
        <v>14093018</v>
      </c>
      <c r="G311" s="27">
        <f t="shared" si="71"/>
        <v>0.5326360784610151</v>
      </c>
      <c r="H311" s="20">
        <f t="shared" si="72"/>
        <v>0.5326360784610151</v>
      </c>
      <c r="I311" s="66">
        <f t="shared" si="73"/>
        <v>0</v>
      </c>
      <c r="J311" s="67">
        <f t="shared" si="76"/>
        <v>12365982</v>
      </c>
      <c r="K311" s="31">
        <f t="shared" si="74"/>
        <v>0.46736392153898487</v>
      </c>
    </row>
    <row r="312" spans="1:11" ht="12.75">
      <c r="A312" s="43" t="s">
        <v>37</v>
      </c>
      <c r="B312" s="44" t="s">
        <v>559</v>
      </c>
      <c r="C312" s="18" t="s">
        <v>560</v>
      </c>
      <c r="D312" s="52">
        <v>6622000</v>
      </c>
      <c r="E312" s="52">
        <v>17101000</v>
      </c>
      <c r="F312" s="52">
        <v>8807685</v>
      </c>
      <c r="G312" s="27">
        <f t="shared" si="71"/>
        <v>1.3300641800060404</v>
      </c>
      <c r="H312" s="20">
        <f t="shared" si="72"/>
        <v>0.5150391789953804</v>
      </c>
      <c r="I312" s="66">
        <f t="shared" si="73"/>
        <v>0</v>
      </c>
      <c r="J312" s="67">
        <f t="shared" si="76"/>
        <v>8293315</v>
      </c>
      <c r="K312" s="31">
        <f t="shared" si="74"/>
        <v>0.4849608210046196</v>
      </c>
    </row>
    <row r="313" spans="1:11" ht="12.75">
      <c r="A313" s="43" t="s">
        <v>37</v>
      </c>
      <c r="B313" s="44" t="s">
        <v>561</v>
      </c>
      <c r="C313" s="18" t="s">
        <v>562</v>
      </c>
      <c r="D313" s="52">
        <v>9203000</v>
      </c>
      <c r="E313" s="52">
        <v>9203000</v>
      </c>
      <c r="F313" s="52">
        <v>5807266</v>
      </c>
      <c r="G313" s="27">
        <f t="shared" si="71"/>
        <v>0.6310187982179724</v>
      </c>
      <c r="H313" s="20">
        <f t="shared" si="72"/>
        <v>0.6310187982179724</v>
      </c>
      <c r="I313" s="66">
        <f t="shared" si="73"/>
        <v>0</v>
      </c>
      <c r="J313" s="67">
        <f t="shared" si="76"/>
        <v>3395734</v>
      </c>
      <c r="K313" s="31">
        <f t="shared" si="74"/>
        <v>0.3689812017820276</v>
      </c>
    </row>
    <row r="314" spans="1:11" ht="12.75">
      <c r="A314" s="43" t="s">
        <v>37</v>
      </c>
      <c r="B314" s="44" t="s">
        <v>563</v>
      </c>
      <c r="C314" s="18" t="s">
        <v>564</v>
      </c>
      <c r="D314" s="52">
        <v>12180211</v>
      </c>
      <c r="E314" s="52">
        <v>16169583</v>
      </c>
      <c r="F314" s="52">
        <v>14104658</v>
      </c>
      <c r="G314" s="27">
        <f t="shared" si="71"/>
        <v>1.1579978376400868</v>
      </c>
      <c r="H314" s="20">
        <f t="shared" si="72"/>
        <v>0.8722957172117549</v>
      </c>
      <c r="I314" s="66">
        <f t="shared" si="73"/>
        <v>0</v>
      </c>
      <c r="J314" s="67">
        <f t="shared" si="76"/>
        <v>2064925</v>
      </c>
      <c r="K314" s="31">
        <f t="shared" si="74"/>
        <v>0.12770428278824505</v>
      </c>
    </row>
    <row r="315" spans="1:11" ht="12.75">
      <c r="A315" s="43" t="s">
        <v>37</v>
      </c>
      <c r="B315" s="44" t="s">
        <v>565</v>
      </c>
      <c r="C315" s="18" t="s">
        <v>566</v>
      </c>
      <c r="D315" s="52">
        <v>7156000</v>
      </c>
      <c r="E315" s="52">
        <v>7325000</v>
      </c>
      <c r="F315" s="52">
        <v>16609490</v>
      </c>
      <c r="G315" s="27">
        <f t="shared" si="71"/>
        <v>2.321057853549469</v>
      </c>
      <c r="H315" s="20">
        <f t="shared" si="72"/>
        <v>2.267507167235495</v>
      </c>
      <c r="I315" s="66">
        <f t="shared" si="73"/>
        <v>-9284490</v>
      </c>
      <c r="J315" s="67">
        <f t="shared" si="76"/>
        <v>0</v>
      </c>
      <c r="K315" s="31">
        <f t="shared" si="74"/>
        <v>-1.267507167235495</v>
      </c>
    </row>
    <row r="316" spans="1:11" ht="12.75">
      <c r="A316" s="43" t="s">
        <v>37</v>
      </c>
      <c r="B316" s="44" t="s">
        <v>567</v>
      </c>
      <c r="C316" s="18" t="s">
        <v>568</v>
      </c>
      <c r="D316" s="52">
        <v>0</v>
      </c>
      <c r="E316" s="52">
        <v>0</v>
      </c>
      <c r="F316" s="52">
        <v>17144409</v>
      </c>
      <c r="G316" s="27">
        <f t="shared" si="71"/>
        <v>0</v>
      </c>
      <c r="H316" s="20">
        <f t="shared" si="72"/>
        <v>0</v>
      </c>
      <c r="I316" s="66">
        <f t="shared" si="73"/>
        <v>-17144409</v>
      </c>
      <c r="J316" s="67">
        <f t="shared" si="76"/>
        <v>0</v>
      </c>
      <c r="K316" s="31">
        <f t="shared" si="74"/>
        <v>0</v>
      </c>
    </row>
    <row r="317" spans="1:11" ht="12.75">
      <c r="A317" s="43" t="s">
        <v>56</v>
      </c>
      <c r="B317" s="44" t="s">
        <v>569</v>
      </c>
      <c r="C317" s="18" t="s">
        <v>570</v>
      </c>
      <c r="D317" s="52">
        <v>780000</v>
      </c>
      <c r="E317" s="52">
        <v>780000</v>
      </c>
      <c r="F317" s="52">
        <v>1931342</v>
      </c>
      <c r="G317" s="27">
        <f t="shared" si="71"/>
        <v>2.4760794871794873</v>
      </c>
      <c r="H317" s="20">
        <f t="shared" si="72"/>
        <v>2.4760794871794873</v>
      </c>
      <c r="I317" s="66">
        <f t="shared" si="73"/>
        <v>-1151342</v>
      </c>
      <c r="J317" s="67">
        <f t="shared" si="76"/>
        <v>0</v>
      </c>
      <c r="K317" s="31">
        <f t="shared" si="74"/>
        <v>-1.4760794871794871</v>
      </c>
    </row>
    <row r="318" spans="1:11" ht="16.5">
      <c r="A318" s="45"/>
      <c r="B318" s="46" t="s">
        <v>571</v>
      </c>
      <c r="C318" s="47"/>
      <c r="D318" s="58">
        <f>SUM(D309:D317)</f>
        <v>115922081</v>
      </c>
      <c r="E318" s="58">
        <f>SUM(E309:E317)</f>
        <v>108962603</v>
      </c>
      <c r="F318" s="58">
        <f>SUM(F309:F317)</f>
        <v>97709540</v>
      </c>
      <c r="G318" s="28">
        <f t="shared" si="71"/>
        <v>0.8428898028495537</v>
      </c>
      <c r="H318" s="26">
        <f t="shared" si="72"/>
        <v>0.8967254572653702</v>
      </c>
      <c r="I318" s="70">
        <f>SUM(I309:I317)</f>
        <v>-27580241</v>
      </c>
      <c r="J318" s="71">
        <f>SUM(J309:J317)</f>
        <v>38833304</v>
      </c>
      <c r="K318" s="32">
        <f t="shared" si="74"/>
        <v>0.10327454273462978</v>
      </c>
    </row>
    <row r="319" spans="1:11" ht="12.75">
      <c r="A319" s="43" t="s">
        <v>37</v>
      </c>
      <c r="B319" s="44" t="s">
        <v>572</v>
      </c>
      <c r="C319" s="18" t="s">
        <v>573</v>
      </c>
      <c r="D319" s="52">
        <v>6420000</v>
      </c>
      <c r="E319" s="52">
        <v>6420000</v>
      </c>
      <c r="F319" s="52">
        <v>1834668</v>
      </c>
      <c r="G319" s="27">
        <f t="shared" si="71"/>
        <v>0.2857738317757009</v>
      </c>
      <c r="H319" s="20">
        <f t="shared" si="72"/>
        <v>0.2857738317757009</v>
      </c>
      <c r="I319" s="66">
        <f t="shared" si="73"/>
        <v>0</v>
      </c>
      <c r="J319" s="67">
        <f aca="true" t="shared" si="77" ref="J319:J325">IF($F319&lt;=$E319,$E319-$F319,0)</f>
        <v>4585332</v>
      </c>
      <c r="K319" s="31">
        <f t="shared" si="74"/>
        <v>0.7142261682242991</v>
      </c>
    </row>
    <row r="320" spans="1:11" ht="12.75">
      <c r="A320" s="43" t="s">
        <v>37</v>
      </c>
      <c r="B320" s="44" t="s">
        <v>574</v>
      </c>
      <c r="C320" s="18" t="s">
        <v>575</v>
      </c>
      <c r="D320" s="52">
        <v>87752750</v>
      </c>
      <c r="E320" s="52">
        <v>87752750</v>
      </c>
      <c r="F320" s="52">
        <v>109036807</v>
      </c>
      <c r="G320" s="27">
        <f t="shared" si="71"/>
        <v>1.2425457549763397</v>
      </c>
      <c r="H320" s="20">
        <f t="shared" si="72"/>
        <v>1.2425457549763397</v>
      </c>
      <c r="I320" s="66">
        <f t="shared" si="73"/>
        <v>-21284057</v>
      </c>
      <c r="J320" s="67">
        <f t="shared" si="77"/>
        <v>0</v>
      </c>
      <c r="K320" s="31">
        <f t="shared" si="74"/>
        <v>-0.24254575497633976</v>
      </c>
    </row>
    <row r="321" spans="1:11" ht="12.75">
      <c r="A321" s="43" t="s">
        <v>37</v>
      </c>
      <c r="B321" s="44" t="s">
        <v>576</v>
      </c>
      <c r="C321" s="18" t="s">
        <v>577</v>
      </c>
      <c r="D321" s="52">
        <v>53813993</v>
      </c>
      <c r="E321" s="52">
        <v>53813993</v>
      </c>
      <c r="F321" s="52">
        <v>21706225</v>
      </c>
      <c r="G321" s="27">
        <f t="shared" si="71"/>
        <v>0.40335652104462866</v>
      </c>
      <c r="H321" s="20">
        <f t="shared" si="72"/>
        <v>0.40335652104462866</v>
      </c>
      <c r="I321" s="66">
        <f t="shared" si="73"/>
        <v>0</v>
      </c>
      <c r="J321" s="67">
        <f t="shared" si="77"/>
        <v>32107768</v>
      </c>
      <c r="K321" s="31">
        <f t="shared" si="74"/>
        <v>0.5966434789553713</v>
      </c>
    </row>
    <row r="322" spans="1:11" ht="12.75">
      <c r="A322" s="43" t="s">
        <v>37</v>
      </c>
      <c r="B322" s="44" t="s">
        <v>578</v>
      </c>
      <c r="C322" s="18" t="s">
        <v>579</v>
      </c>
      <c r="D322" s="52">
        <v>0</v>
      </c>
      <c r="E322" s="52">
        <v>0</v>
      </c>
      <c r="F322" s="52">
        <v>7215753</v>
      </c>
      <c r="G322" s="27">
        <f t="shared" si="71"/>
        <v>0</v>
      </c>
      <c r="H322" s="20">
        <f t="shared" si="72"/>
        <v>0</v>
      </c>
      <c r="I322" s="66">
        <f t="shared" si="73"/>
        <v>-7215753</v>
      </c>
      <c r="J322" s="67">
        <f t="shared" si="77"/>
        <v>0</v>
      </c>
      <c r="K322" s="31">
        <f t="shared" si="74"/>
        <v>0</v>
      </c>
    </row>
    <row r="323" spans="1:11" ht="12.75">
      <c r="A323" s="43" t="s">
        <v>37</v>
      </c>
      <c r="B323" s="44" t="s">
        <v>580</v>
      </c>
      <c r="C323" s="18" t="s">
        <v>581</v>
      </c>
      <c r="D323" s="52">
        <v>50501988</v>
      </c>
      <c r="E323" s="52">
        <v>50501988</v>
      </c>
      <c r="F323" s="52">
        <v>33999167</v>
      </c>
      <c r="G323" s="27">
        <f t="shared" si="71"/>
        <v>0.6732243293075908</v>
      </c>
      <c r="H323" s="20">
        <f t="shared" si="72"/>
        <v>0.6732243293075908</v>
      </c>
      <c r="I323" s="66">
        <f t="shared" si="73"/>
        <v>0</v>
      </c>
      <c r="J323" s="67">
        <f t="shared" si="77"/>
        <v>16502821</v>
      </c>
      <c r="K323" s="31">
        <f t="shared" si="74"/>
        <v>0.3267756706924092</v>
      </c>
    </row>
    <row r="324" spans="1:11" ht="12.75">
      <c r="A324" s="43" t="s">
        <v>37</v>
      </c>
      <c r="B324" s="44" t="s">
        <v>582</v>
      </c>
      <c r="C324" s="18" t="s">
        <v>583</v>
      </c>
      <c r="D324" s="52">
        <v>22882600</v>
      </c>
      <c r="E324" s="52">
        <v>22882600</v>
      </c>
      <c r="F324" s="52">
        <v>6126697</v>
      </c>
      <c r="G324" s="27">
        <f t="shared" si="71"/>
        <v>0.2677447929868109</v>
      </c>
      <c r="H324" s="20">
        <f t="shared" si="72"/>
        <v>0.2677447929868109</v>
      </c>
      <c r="I324" s="66">
        <f t="shared" si="73"/>
        <v>0</v>
      </c>
      <c r="J324" s="67">
        <f t="shared" si="77"/>
        <v>16755903</v>
      </c>
      <c r="K324" s="31">
        <f t="shared" si="74"/>
        <v>0.732255207013189</v>
      </c>
    </row>
    <row r="325" spans="1:11" ht="12.75">
      <c r="A325" s="43" t="s">
        <v>56</v>
      </c>
      <c r="B325" s="44" t="s">
        <v>584</v>
      </c>
      <c r="C325" s="18" t="s">
        <v>585</v>
      </c>
      <c r="D325" s="52">
        <v>30193</v>
      </c>
      <c r="E325" s="52">
        <v>30193</v>
      </c>
      <c r="F325" s="52">
        <v>16808979</v>
      </c>
      <c r="G325" s="27">
        <f t="shared" si="71"/>
        <v>556.7177491471533</v>
      </c>
      <c r="H325" s="20">
        <f t="shared" si="72"/>
        <v>556.7177491471533</v>
      </c>
      <c r="I325" s="66">
        <f t="shared" si="73"/>
        <v>-16778786</v>
      </c>
      <c r="J325" s="67">
        <f t="shared" si="77"/>
        <v>0</v>
      </c>
      <c r="K325" s="31">
        <f t="shared" si="74"/>
        <v>-555.7177491471533</v>
      </c>
    </row>
    <row r="326" spans="1:11" ht="16.5">
      <c r="A326" s="45"/>
      <c r="B326" s="46" t="s">
        <v>586</v>
      </c>
      <c r="C326" s="47"/>
      <c r="D326" s="58">
        <f>SUM(D319:D325)</f>
        <v>221401524</v>
      </c>
      <c r="E326" s="58">
        <f>SUM(E319:E325)</f>
        <v>221401524</v>
      </c>
      <c r="F326" s="58">
        <f>SUM(F319:F325)</f>
        <v>196728296</v>
      </c>
      <c r="G326" s="28">
        <f t="shared" si="71"/>
        <v>0.8885589062160204</v>
      </c>
      <c r="H326" s="26">
        <f t="shared" si="72"/>
        <v>0.8885589062160204</v>
      </c>
      <c r="I326" s="70">
        <f>SUM(I319:I325)</f>
        <v>-45278596</v>
      </c>
      <c r="J326" s="71">
        <f>SUM(J319:J325)</f>
        <v>69951824</v>
      </c>
      <c r="K326" s="32">
        <f t="shared" si="74"/>
        <v>0.11144109378397955</v>
      </c>
    </row>
    <row r="327" spans="1:11" ht="12.75">
      <c r="A327" s="43" t="s">
        <v>37</v>
      </c>
      <c r="B327" s="44" t="s">
        <v>587</v>
      </c>
      <c r="C327" s="18" t="s">
        <v>588</v>
      </c>
      <c r="D327" s="52">
        <v>304672645</v>
      </c>
      <c r="E327" s="52">
        <v>119469029</v>
      </c>
      <c r="F327" s="52">
        <v>92743912</v>
      </c>
      <c r="G327" s="27">
        <f t="shared" si="71"/>
        <v>0.30440511651448066</v>
      </c>
      <c r="H327" s="20">
        <f t="shared" si="72"/>
        <v>0.7763008771084932</v>
      </c>
      <c r="I327" s="66">
        <f>IF($F327&gt;$E327,$E327-$F327,0)</f>
        <v>0</v>
      </c>
      <c r="J327" s="67">
        <f>IF($F327&lt;=$E327,$E327-$F327,0)</f>
        <v>26725117</v>
      </c>
      <c r="K327" s="31">
        <f t="shared" si="74"/>
        <v>0.2236991228915069</v>
      </c>
    </row>
    <row r="328" spans="1:11" ht="12.75">
      <c r="A328" s="43" t="s">
        <v>37</v>
      </c>
      <c r="B328" s="44" t="s">
        <v>589</v>
      </c>
      <c r="C328" s="18" t="s">
        <v>590</v>
      </c>
      <c r="D328" s="52">
        <v>43700000</v>
      </c>
      <c r="E328" s="52">
        <v>32450000</v>
      </c>
      <c r="F328" s="52">
        <v>-258978</v>
      </c>
      <c r="G328" s="27">
        <f t="shared" si="71"/>
        <v>-0.005926270022883295</v>
      </c>
      <c r="H328" s="20">
        <f t="shared" si="72"/>
        <v>-0.007980832049306625</v>
      </c>
      <c r="I328" s="66">
        <f>IF($F328&gt;$E328,$E328-$F328,0)</f>
        <v>0</v>
      </c>
      <c r="J328" s="67">
        <f>IF($F328&lt;=$E328,$E328-$F328,0)</f>
        <v>32708978</v>
      </c>
      <c r="K328" s="31">
        <f t="shared" si="74"/>
        <v>1.0079808320493067</v>
      </c>
    </row>
    <row r="329" spans="1:11" ht="12.75">
      <c r="A329" s="43" t="s">
        <v>37</v>
      </c>
      <c r="B329" s="44" t="s">
        <v>591</v>
      </c>
      <c r="C329" s="18" t="s">
        <v>592</v>
      </c>
      <c r="D329" s="52">
        <v>17178000</v>
      </c>
      <c r="E329" s="52">
        <v>45489796</v>
      </c>
      <c r="F329" s="52">
        <v>31127953</v>
      </c>
      <c r="G329" s="27">
        <f t="shared" si="71"/>
        <v>1.812082489230411</v>
      </c>
      <c r="H329" s="20">
        <f t="shared" si="72"/>
        <v>0.6842842953175697</v>
      </c>
      <c r="I329" s="66">
        <f>IF($F329&gt;$E329,$E329-$F329,0)</f>
        <v>0</v>
      </c>
      <c r="J329" s="67">
        <f>IF($F329&lt;=$E329,$E329-$F329,0)</f>
        <v>14361843</v>
      </c>
      <c r="K329" s="31">
        <f t="shared" si="74"/>
        <v>0.3157157046824303</v>
      </c>
    </row>
    <row r="330" spans="1:11" ht="12.75">
      <c r="A330" s="43" t="s">
        <v>37</v>
      </c>
      <c r="B330" s="44" t="s">
        <v>593</v>
      </c>
      <c r="C330" s="18" t="s">
        <v>594</v>
      </c>
      <c r="D330" s="52">
        <v>34580000</v>
      </c>
      <c r="E330" s="52">
        <v>34580000</v>
      </c>
      <c r="F330" s="52">
        <v>23283078</v>
      </c>
      <c r="G330" s="27">
        <f t="shared" si="71"/>
        <v>0.6733105263157895</v>
      </c>
      <c r="H330" s="20">
        <f t="shared" si="72"/>
        <v>0.6733105263157895</v>
      </c>
      <c r="I330" s="66">
        <f>IF($F330&gt;$E330,$E330-$F330,0)</f>
        <v>0</v>
      </c>
      <c r="J330" s="67">
        <f>IF($F330&lt;=$E330,$E330-$F330,0)</f>
        <v>11296922</v>
      </c>
      <c r="K330" s="31">
        <f t="shared" si="74"/>
        <v>0.32668947368421053</v>
      </c>
    </row>
    <row r="331" spans="1:11" ht="12.75">
      <c r="A331" s="43" t="s">
        <v>56</v>
      </c>
      <c r="B331" s="44" t="s">
        <v>595</v>
      </c>
      <c r="C331" s="18" t="s">
        <v>596</v>
      </c>
      <c r="D331" s="52">
        <v>2987600</v>
      </c>
      <c r="E331" s="52">
        <v>2987600</v>
      </c>
      <c r="F331" s="52">
        <v>4222432</v>
      </c>
      <c r="G331" s="27">
        <f t="shared" si="71"/>
        <v>1.4133190520819388</v>
      </c>
      <c r="H331" s="20">
        <f t="shared" si="72"/>
        <v>1.4133190520819388</v>
      </c>
      <c r="I331" s="66">
        <f>IF($F331&gt;$E331,$E331-$F331,0)</f>
        <v>-1234832</v>
      </c>
      <c r="J331" s="67">
        <f>IF($F331&lt;=$E331,$E331-$F331,0)</f>
        <v>0</v>
      </c>
      <c r="K331" s="31">
        <f t="shared" si="74"/>
        <v>-0.4133190520819387</v>
      </c>
    </row>
    <row r="332" spans="1:11" ht="16.5">
      <c r="A332" s="45"/>
      <c r="B332" s="46" t="s">
        <v>597</v>
      </c>
      <c r="C332" s="47"/>
      <c r="D332" s="58">
        <f>SUM(D327:D331)</f>
        <v>403118245</v>
      </c>
      <c r="E332" s="58">
        <f>SUM(E327:E331)</f>
        <v>234976425</v>
      </c>
      <c r="F332" s="58">
        <f>SUM(F327:F331)</f>
        <v>151118397</v>
      </c>
      <c r="G332" s="28">
        <f t="shared" si="71"/>
        <v>0.3748736229986316</v>
      </c>
      <c r="H332" s="26">
        <f t="shared" si="72"/>
        <v>0.6431215259147806</v>
      </c>
      <c r="I332" s="70">
        <f>SUM(I327:I331)</f>
        <v>-1234832</v>
      </c>
      <c r="J332" s="71">
        <f>SUM(J327:J331)</f>
        <v>85092860</v>
      </c>
      <c r="K332" s="32">
        <f t="shared" si="74"/>
        <v>0.3568784740852194</v>
      </c>
    </row>
    <row r="333" spans="1:11" ht="16.5">
      <c r="A333" s="49"/>
      <c r="B333" s="50" t="s">
        <v>598</v>
      </c>
      <c r="C333" s="51"/>
      <c r="D333" s="60">
        <f>SUM(D296:D299,D301:D307,D309:D317,D319:D325,D327:D331)</f>
        <v>929813356</v>
      </c>
      <c r="E333" s="60">
        <f>SUM(E296:E299,E301:E307,E309:E317,E319:E325,E327:E331)</f>
        <v>764384921</v>
      </c>
      <c r="F333" s="60">
        <f>SUM(F296:F299,F301:F307,F309:F317,F319:F325,F327:F331)</f>
        <v>630630946</v>
      </c>
      <c r="G333" s="33">
        <f t="shared" si="71"/>
        <v>0.6782339078381662</v>
      </c>
      <c r="H333" s="34">
        <f t="shared" si="72"/>
        <v>0.8250175123483369</v>
      </c>
      <c r="I333" s="71">
        <f>I332+I326+I318+I308+I300</f>
        <v>-106217017</v>
      </c>
      <c r="J333" s="71">
        <f>J332+J326+J318+J308+J300</f>
        <v>239970992</v>
      </c>
      <c r="K333" s="35">
        <f t="shared" si="74"/>
        <v>0.17498248765166313</v>
      </c>
    </row>
    <row r="334" spans="1:11" ht="16.5">
      <c r="A334" s="72"/>
      <c r="B334" s="73"/>
      <c r="C334" s="73"/>
      <c r="D334" s="74"/>
      <c r="E334" s="74"/>
      <c r="F334" s="74"/>
      <c r="G334" s="75"/>
      <c r="H334" s="76" t="s">
        <v>667</v>
      </c>
      <c r="I334" s="124">
        <f>I333+J333</f>
        <v>133753975</v>
      </c>
      <c r="J334" s="125"/>
      <c r="K334" s="77"/>
    </row>
    <row r="335" spans="1:11" ht="16.5">
      <c r="A335" s="38"/>
      <c r="B335" s="30"/>
      <c r="C335" s="12"/>
      <c r="D335" s="59"/>
      <c r="E335" s="59"/>
      <c r="F335" s="59"/>
      <c r="G335" s="27"/>
      <c r="H335" s="20"/>
      <c r="I335" s="91"/>
      <c r="J335" s="92"/>
      <c r="K335" s="31"/>
    </row>
    <row r="336" spans="1:11" ht="16.5">
      <c r="A336" s="38"/>
      <c r="B336" s="40" t="s">
        <v>599</v>
      </c>
      <c r="C336" s="41"/>
      <c r="D336" s="59"/>
      <c r="E336" s="59"/>
      <c r="F336" s="59"/>
      <c r="G336" s="27"/>
      <c r="H336" s="20"/>
      <c r="I336" s="81"/>
      <c r="J336" s="69"/>
      <c r="K336" s="31"/>
    </row>
    <row r="337" spans="1:11" ht="12.75">
      <c r="A337" s="43" t="s">
        <v>33</v>
      </c>
      <c r="B337" s="44" t="s">
        <v>600</v>
      </c>
      <c r="C337" s="18" t="s">
        <v>601</v>
      </c>
      <c r="D337" s="52">
        <v>3607364265</v>
      </c>
      <c r="E337" s="52">
        <v>3995477237</v>
      </c>
      <c r="F337" s="52">
        <v>2857695397</v>
      </c>
      <c r="G337" s="27">
        <f aca="true" t="shared" si="78" ref="G337:G375">IF($D337=0,0,$F337/$D337)</f>
        <v>0.7921837627340359</v>
      </c>
      <c r="H337" s="20">
        <f aca="true" t="shared" si="79" ref="H337:H375">IF($E337=0,0,$F337/$E337)</f>
        <v>0.7152325560852645</v>
      </c>
      <c r="I337" s="53">
        <f>IF($F337&gt;$E337,$E337-$F337,0)</f>
        <v>0</v>
      </c>
      <c r="J337" s="67">
        <f>IF($F337&lt;=$E337,$E337-$F337,0)</f>
        <v>1137781840</v>
      </c>
      <c r="K337" s="31">
        <f aca="true" t="shared" si="80" ref="K337:K375">IF($E337=0,0,($E337-$F337)/$E337)</f>
        <v>0.2847674439147355</v>
      </c>
    </row>
    <row r="338" spans="1:11" ht="16.5">
      <c r="A338" s="45"/>
      <c r="B338" s="46" t="s">
        <v>36</v>
      </c>
      <c r="C338" s="47"/>
      <c r="D338" s="58">
        <f>D337</f>
        <v>3607364265</v>
      </c>
      <c r="E338" s="58">
        <f>E337</f>
        <v>3995477237</v>
      </c>
      <c r="F338" s="58">
        <f>F337</f>
        <v>2857695397</v>
      </c>
      <c r="G338" s="28">
        <f t="shared" si="78"/>
        <v>0.7921837627340359</v>
      </c>
      <c r="H338" s="26">
        <f t="shared" si="79"/>
        <v>0.7152325560852645</v>
      </c>
      <c r="I338" s="70">
        <f>SUM(I337)</f>
        <v>0</v>
      </c>
      <c r="J338" s="78">
        <f>SUM(J337)</f>
        <v>1137781840</v>
      </c>
      <c r="K338" s="32">
        <f t="shared" si="80"/>
        <v>0.2847674439147355</v>
      </c>
    </row>
    <row r="339" spans="1:11" ht="12.75">
      <c r="A339" s="43" t="s">
        <v>37</v>
      </c>
      <c r="B339" s="44" t="s">
        <v>602</v>
      </c>
      <c r="C339" s="18" t="s">
        <v>603</v>
      </c>
      <c r="D339" s="52">
        <v>57772030</v>
      </c>
      <c r="E339" s="52">
        <v>57772030</v>
      </c>
      <c r="F339" s="52">
        <v>38149160</v>
      </c>
      <c r="G339" s="27">
        <f t="shared" si="78"/>
        <v>0.6603396141696942</v>
      </c>
      <c r="H339" s="20">
        <f t="shared" si="79"/>
        <v>0.6603396141696942</v>
      </c>
      <c r="I339" s="53">
        <f aca="true" t="shared" si="81" ref="I339:I344">IF($F339&gt;$E339,$E339-$F339,0)</f>
        <v>0</v>
      </c>
      <c r="J339" s="67">
        <f aca="true" t="shared" si="82" ref="J339:J344">IF($F339&lt;=$E339,$E339-$F339,0)</f>
        <v>19622870</v>
      </c>
      <c r="K339" s="31">
        <f t="shared" si="80"/>
        <v>0.3396603858303058</v>
      </c>
    </row>
    <row r="340" spans="1:11" ht="12.75">
      <c r="A340" s="43" t="s">
        <v>37</v>
      </c>
      <c r="B340" s="44" t="s">
        <v>604</v>
      </c>
      <c r="C340" s="18" t="s">
        <v>605</v>
      </c>
      <c r="D340" s="52">
        <v>40182920</v>
      </c>
      <c r="E340" s="52">
        <v>69748279</v>
      </c>
      <c r="F340" s="52">
        <v>49811636</v>
      </c>
      <c r="G340" s="27">
        <f t="shared" si="78"/>
        <v>1.2396221080996603</v>
      </c>
      <c r="H340" s="20">
        <f t="shared" si="79"/>
        <v>0.7141629401350533</v>
      </c>
      <c r="I340" s="53">
        <f t="shared" si="81"/>
        <v>0</v>
      </c>
      <c r="J340" s="67">
        <f t="shared" si="82"/>
        <v>19936643</v>
      </c>
      <c r="K340" s="31">
        <f t="shared" si="80"/>
        <v>0.2858370598649466</v>
      </c>
    </row>
    <row r="341" spans="1:11" ht="12.75">
      <c r="A341" s="43" t="s">
        <v>37</v>
      </c>
      <c r="B341" s="44" t="s">
        <v>606</v>
      </c>
      <c r="C341" s="18" t="s">
        <v>607</v>
      </c>
      <c r="D341" s="52">
        <v>33942700</v>
      </c>
      <c r="E341" s="52">
        <v>42646348</v>
      </c>
      <c r="F341" s="52">
        <v>33870414</v>
      </c>
      <c r="G341" s="27">
        <f t="shared" si="78"/>
        <v>0.9978703520933809</v>
      </c>
      <c r="H341" s="20">
        <f t="shared" si="79"/>
        <v>0.7942160486989414</v>
      </c>
      <c r="I341" s="53">
        <f t="shared" si="81"/>
        <v>0</v>
      </c>
      <c r="J341" s="67">
        <f t="shared" si="82"/>
        <v>8775934</v>
      </c>
      <c r="K341" s="31">
        <f t="shared" si="80"/>
        <v>0.20578395130105864</v>
      </c>
    </row>
    <row r="342" spans="1:11" ht="12.75">
      <c r="A342" s="43" t="s">
        <v>37</v>
      </c>
      <c r="B342" s="44" t="s">
        <v>608</v>
      </c>
      <c r="C342" s="18" t="s">
        <v>609</v>
      </c>
      <c r="D342" s="52">
        <v>170722589</v>
      </c>
      <c r="E342" s="52">
        <v>170722589</v>
      </c>
      <c r="F342" s="52">
        <v>103143550</v>
      </c>
      <c r="G342" s="27">
        <f t="shared" si="78"/>
        <v>0.6041587736230968</v>
      </c>
      <c r="H342" s="20">
        <f t="shared" si="79"/>
        <v>0.6041587736230968</v>
      </c>
      <c r="I342" s="53">
        <f t="shared" si="81"/>
        <v>0</v>
      </c>
      <c r="J342" s="67">
        <f t="shared" si="82"/>
        <v>67579039</v>
      </c>
      <c r="K342" s="31">
        <f t="shared" si="80"/>
        <v>0.39584122637690317</v>
      </c>
    </row>
    <row r="343" spans="1:11" ht="12.75">
      <c r="A343" s="43" t="s">
        <v>37</v>
      </c>
      <c r="B343" s="44" t="s">
        <v>610</v>
      </c>
      <c r="C343" s="18" t="s">
        <v>611</v>
      </c>
      <c r="D343" s="52">
        <v>86603200</v>
      </c>
      <c r="E343" s="52">
        <v>90225769</v>
      </c>
      <c r="F343" s="52">
        <v>71152210</v>
      </c>
      <c r="G343" s="27">
        <f t="shared" si="78"/>
        <v>0.8215886941822012</v>
      </c>
      <c r="H343" s="20">
        <f t="shared" si="79"/>
        <v>0.7886018682755699</v>
      </c>
      <c r="I343" s="53">
        <f t="shared" si="81"/>
        <v>0</v>
      </c>
      <c r="J343" s="67">
        <f t="shared" si="82"/>
        <v>19073559</v>
      </c>
      <c r="K343" s="31">
        <f t="shared" si="80"/>
        <v>0.2113981317244301</v>
      </c>
    </row>
    <row r="344" spans="1:11" ht="12.75">
      <c r="A344" s="43" t="s">
        <v>56</v>
      </c>
      <c r="B344" s="44" t="s">
        <v>612</v>
      </c>
      <c r="C344" s="18" t="s">
        <v>613</v>
      </c>
      <c r="D344" s="52">
        <v>61935130</v>
      </c>
      <c r="E344" s="52">
        <v>61935130</v>
      </c>
      <c r="F344" s="52">
        <v>55984570</v>
      </c>
      <c r="G344" s="27">
        <f t="shared" si="78"/>
        <v>0.9039227010583493</v>
      </c>
      <c r="H344" s="20">
        <f t="shared" si="79"/>
        <v>0.9039227010583493</v>
      </c>
      <c r="I344" s="53">
        <f t="shared" si="81"/>
        <v>0</v>
      </c>
      <c r="J344" s="67">
        <f t="shared" si="82"/>
        <v>5950560</v>
      </c>
      <c r="K344" s="31">
        <f t="shared" si="80"/>
        <v>0.09607729894165072</v>
      </c>
    </row>
    <row r="345" spans="1:11" ht="16.5">
      <c r="A345" s="45"/>
      <c r="B345" s="46" t="s">
        <v>614</v>
      </c>
      <c r="C345" s="47"/>
      <c r="D345" s="58">
        <f>SUM(D339:D344)</f>
        <v>451158569</v>
      </c>
      <c r="E345" s="58">
        <f>SUM(E339:E344)</f>
        <v>493050145</v>
      </c>
      <c r="F345" s="58">
        <f>SUM(F339:F344)</f>
        <v>352111540</v>
      </c>
      <c r="G345" s="28">
        <f t="shared" si="78"/>
        <v>0.7804607164626414</v>
      </c>
      <c r="H345" s="26">
        <f t="shared" si="79"/>
        <v>0.7141495516647703</v>
      </c>
      <c r="I345" s="70">
        <f>SUM(I339:I344)</f>
        <v>0</v>
      </c>
      <c r="J345" s="78">
        <f>SUM(J339:J344)</f>
        <v>140938605</v>
      </c>
      <c r="K345" s="32">
        <f t="shared" si="80"/>
        <v>0.28585044833522966</v>
      </c>
    </row>
    <row r="346" spans="1:11" ht="12.75">
      <c r="A346" s="43" t="s">
        <v>37</v>
      </c>
      <c r="B346" s="44" t="s">
        <v>615</v>
      </c>
      <c r="C346" s="18" t="s">
        <v>616</v>
      </c>
      <c r="D346" s="52">
        <v>72355930</v>
      </c>
      <c r="E346" s="52">
        <v>76662675</v>
      </c>
      <c r="F346" s="52">
        <v>61218069</v>
      </c>
      <c r="G346" s="27">
        <f t="shared" si="78"/>
        <v>0.8460684424897863</v>
      </c>
      <c r="H346" s="20">
        <f t="shared" si="79"/>
        <v>0.7985381282351548</v>
      </c>
      <c r="I346" s="53">
        <f aca="true" t="shared" si="83" ref="I346:I351">IF($F346&gt;$E346,$E346-$F346,0)</f>
        <v>0</v>
      </c>
      <c r="J346" s="67">
        <f aca="true" t="shared" si="84" ref="J346:J351">IF($F346&lt;=$E346,$E346-$F346,0)</f>
        <v>15444606</v>
      </c>
      <c r="K346" s="31">
        <f t="shared" si="80"/>
        <v>0.20146187176484515</v>
      </c>
    </row>
    <row r="347" spans="1:11" ht="12.75">
      <c r="A347" s="43" t="s">
        <v>37</v>
      </c>
      <c r="B347" s="44" t="s">
        <v>617</v>
      </c>
      <c r="C347" s="18" t="s">
        <v>618</v>
      </c>
      <c r="D347" s="52">
        <v>286877461</v>
      </c>
      <c r="E347" s="52">
        <v>254886521</v>
      </c>
      <c r="F347" s="52">
        <v>234409721</v>
      </c>
      <c r="G347" s="27">
        <f t="shared" si="78"/>
        <v>0.8171074861820532</v>
      </c>
      <c r="H347" s="20">
        <f t="shared" si="79"/>
        <v>0.9196630723364144</v>
      </c>
      <c r="I347" s="53">
        <f t="shared" si="83"/>
        <v>0</v>
      </c>
      <c r="J347" s="67">
        <f t="shared" si="84"/>
        <v>20476800</v>
      </c>
      <c r="K347" s="31">
        <f t="shared" si="80"/>
        <v>0.08033692766358563</v>
      </c>
    </row>
    <row r="348" spans="1:11" ht="12.75">
      <c r="A348" s="43" t="s">
        <v>37</v>
      </c>
      <c r="B348" s="44" t="s">
        <v>619</v>
      </c>
      <c r="C348" s="18" t="s">
        <v>620</v>
      </c>
      <c r="D348" s="52">
        <v>215564000</v>
      </c>
      <c r="E348" s="52">
        <v>144689112</v>
      </c>
      <c r="F348" s="52">
        <v>109882074</v>
      </c>
      <c r="G348" s="27">
        <f t="shared" si="78"/>
        <v>0.5097422296858474</v>
      </c>
      <c r="H348" s="20">
        <f t="shared" si="79"/>
        <v>0.7594356788919957</v>
      </c>
      <c r="I348" s="53">
        <f t="shared" si="83"/>
        <v>0</v>
      </c>
      <c r="J348" s="67">
        <f t="shared" si="84"/>
        <v>34807038</v>
      </c>
      <c r="K348" s="31">
        <f t="shared" si="80"/>
        <v>0.24056432110800433</v>
      </c>
    </row>
    <row r="349" spans="1:11" ht="12.75">
      <c r="A349" s="43" t="s">
        <v>37</v>
      </c>
      <c r="B349" s="44" t="s">
        <v>621</v>
      </c>
      <c r="C349" s="18" t="s">
        <v>622</v>
      </c>
      <c r="D349" s="52">
        <v>122879195</v>
      </c>
      <c r="E349" s="52">
        <v>147122217</v>
      </c>
      <c r="F349" s="52">
        <v>136142292</v>
      </c>
      <c r="G349" s="27">
        <f t="shared" si="78"/>
        <v>1.1079360668012188</v>
      </c>
      <c r="H349" s="20">
        <f t="shared" si="79"/>
        <v>0.9253686817402976</v>
      </c>
      <c r="I349" s="53">
        <f t="shared" si="83"/>
        <v>0</v>
      </c>
      <c r="J349" s="67">
        <f t="shared" si="84"/>
        <v>10979925</v>
      </c>
      <c r="K349" s="31">
        <f t="shared" si="80"/>
        <v>0.07463131825970241</v>
      </c>
    </row>
    <row r="350" spans="1:11" ht="12.75">
      <c r="A350" s="43" t="s">
        <v>37</v>
      </c>
      <c r="B350" s="44" t="s">
        <v>623</v>
      </c>
      <c r="C350" s="18" t="s">
        <v>624</v>
      </c>
      <c r="D350" s="52">
        <v>61000626</v>
      </c>
      <c r="E350" s="52">
        <v>78256186</v>
      </c>
      <c r="F350" s="52">
        <v>58186632</v>
      </c>
      <c r="G350" s="27">
        <f t="shared" si="78"/>
        <v>0.953869424225253</v>
      </c>
      <c r="H350" s="20">
        <f t="shared" si="79"/>
        <v>0.7435403509187121</v>
      </c>
      <c r="I350" s="53">
        <f t="shared" si="83"/>
        <v>0</v>
      </c>
      <c r="J350" s="67">
        <f t="shared" si="84"/>
        <v>20069554</v>
      </c>
      <c r="K350" s="31">
        <f t="shared" si="80"/>
        <v>0.256459649081288</v>
      </c>
    </row>
    <row r="351" spans="1:11" ht="12.75">
      <c r="A351" s="43" t="s">
        <v>56</v>
      </c>
      <c r="B351" s="44" t="s">
        <v>625</v>
      </c>
      <c r="C351" s="18" t="s">
        <v>626</v>
      </c>
      <c r="D351" s="52">
        <v>19411544</v>
      </c>
      <c r="E351" s="52">
        <v>11811321</v>
      </c>
      <c r="F351" s="52">
        <v>10272987</v>
      </c>
      <c r="G351" s="27">
        <f t="shared" si="78"/>
        <v>0.5292204988948844</v>
      </c>
      <c r="H351" s="20">
        <f t="shared" si="79"/>
        <v>0.8697576672414542</v>
      </c>
      <c r="I351" s="53">
        <f t="shared" si="83"/>
        <v>0</v>
      </c>
      <c r="J351" s="67">
        <f t="shared" si="84"/>
        <v>1538334</v>
      </c>
      <c r="K351" s="31">
        <f t="shared" si="80"/>
        <v>0.1302423327585458</v>
      </c>
    </row>
    <row r="352" spans="1:11" ht="16.5">
      <c r="A352" s="45"/>
      <c r="B352" s="46" t="s">
        <v>627</v>
      </c>
      <c r="C352" s="47"/>
      <c r="D352" s="58">
        <f>SUM(D346:D351)</f>
        <v>778088756</v>
      </c>
      <c r="E352" s="58">
        <f>SUM(E346:E351)</f>
        <v>713428032</v>
      </c>
      <c r="F352" s="58">
        <f>SUM(F346:F351)</f>
        <v>610111775</v>
      </c>
      <c r="G352" s="28">
        <f t="shared" si="78"/>
        <v>0.7841159126067618</v>
      </c>
      <c r="H352" s="26">
        <f t="shared" si="79"/>
        <v>0.8551833508554931</v>
      </c>
      <c r="I352" s="70">
        <f>SUM(I346:I351)</f>
        <v>0</v>
      </c>
      <c r="J352" s="78">
        <f>SUM(J346:J351)</f>
        <v>103316257</v>
      </c>
      <c r="K352" s="32">
        <f t="shared" si="80"/>
        <v>0.14481664914450684</v>
      </c>
    </row>
    <row r="353" spans="1:11" ht="12.75">
      <c r="A353" s="43" t="s">
        <v>37</v>
      </c>
      <c r="B353" s="44" t="s">
        <v>628</v>
      </c>
      <c r="C353" s="18" t="s">
        <v>629</v>
      </c>
      <c r="D353" s="52">
        <v>83051900</v>
      </c>
      <c r="E353" s="52">
        <v>82043031</v>
      </c>
      <c r="F353" s="52">
        <v>64993126</v>
      </c>
      <c r="G353" s="27">
        <f t="shared" si="78"/>
        <v>0.7825603748981059</v>
      </c>
      <c r="H353" s="20">
        <f t="shared" si="79"/>
        <v>0.792183384838622</v>
      </c>
      <c r="I353" s="53">
        <f aca="true" t="shared" si="85" ref="I353:I366">IF($F353&gt;$E353,$E353-$F353,0)</f>
        <v>0</v>
      </c>
      <c r="J353" s="67">
        <f>IF($F353&lt;=$E353,$E353-$F353,0)</f>
        <v>17049905</v>
      </c>
      <c r="K353" s="31">
        <f t="shared" si="80"/>
        <v>0.20781661516137795</v>
      </c>
    </row>
    <row r="354" spans="1:11" ht="12.75">
      <c r="A354" s="43" t="s">
        <v>37</v>
      </c>
      <c r="B354" s="44" t="s">
        <v>630</v>
      </c>
      <c r="C354" s="18" t="s">
        <v>631</v>
      </c>
      <c r="D354" s="52">
        <v>161809089</v>
      </c>
      <c r="E354" s="52">
        <v>166705480</v>
      </c>
      <c r="F354" s="52">
        <v>142682965</v>
      </c>
      <c r="G354" s="27">
        <f t="shared" si="78"/>
        <v>0.8817982097408632</v>
      </c>
      <c r="H354" s="20">
        <f t="shared" si="79"/>
        <v>0.8558984683646872</v>
      </c>
      <c r="I354" s="53">
        <f t="shared" si="85"/>
        <v>0</v>
      </c>
      <c r="J354" s="67">
        <f>IF($F354&lt;=$E354,$E354-$F354,0)</f>
        <v>24022515</v>
      </c>
      <c r="K354" s="31">
        <f t="shared" si="80"/>
        <v>0.14410153163531278</v>
      </c>
    </row>
    <row r="355" spans="1:11" ht="12.75">
      <c r="A355" s="43" t="s">
        <v>37</v>
      </c>
      <c r="B355" s="44" t="s">
        <v>632</v>
      </c>
      <c r="C355" s="18" t="s">
        <v>633</v>
      </c>
      <c r="D355" s="52">
        <v>32012000</v>
      </c>
      <c r="E355" s="52">
        <v>31409653</v>
      </c>
      <c r="F355" s="52">
        <v>28564986</v>
      </c>
      <c r="G355" s="27">
        <f t="shared" si="78"/>
        <v>0.8923211920529801</v>
      </c>
      <c r="H355" s="20">
        <f t="shared" si="79"/>
        <v>0.9094333515878065</v>
      </c>
      <c r="I355" s="53">
        <f t="shared" si="85"/>
        <v>0</v>
      </c>
      <c r="J355" s="67">
        <f>IF($F355&lt;=$E355,$E355-$F355,0)</f>
        <v>2844667</v>
      </c>
      <c r="K355" s="31">
        <f t="shared" si="80"/>
        <v>0.09056664841219354</v>
      </c>
    </row>
    <row r="356" spans="1:11" ht="12.75">
      <c r="A356" s="43" t="s">
        <v>37</v>
      </c>
      <c r="B356" s="44" t="s">
        <v>634</v>
      </c>
      <c r="C356" s="18" t="s">
        <v>635</v>
      </c>
      <c r="D356" s="52">
        <v>84992580</v>
      </c>
      <c r="E356" s="52">
        <v>86171135</v>
      </c>
      <c r="F356" s="52">
        <v>49387560</v>
      </c>
      <c r="G356" s="27">
        <f t="shared" si="78"/>
        <v>0.5810808425864941</v>
      </c>
      <c r="H356" s="20">
        <f t="shared" si="79"/>
        <v>0.5731334512421126</v>
      </c>
      <c r="I356" s="53">
        <f t="shared" si="85"/>
        <v>0</v>
      </c>
      <c r="J356" s="67">
        <f>IF($F356&lt;=$E356,$E356-$F356,0)</f>
        <v>36783575</v>
      </c>
      <c r="K356" s="31">
        <f t="shared" si="80"/>
        <v>0.42686654875788743</v>
      </c>
    </row>
    <row r="357" spans="1:11" ht="12.75">
      <c r="A357" s="43" t="s">
        <v>56</v>
      </c>
      <c r="B357" s="44" t="s">
        <v>636</v>
      </c>
      <c r="C357" s="18" t="s">
        <v>637</v>
      </c>
      <c r="D357" s="52">
        <v>13662000</v>
      </c>
      <c r="E357" s="52">
        <v>13662000</v>
      </c>
      <c r="F357" s="52">
        <v>484846</v>
      </c>
      <c r="G357" s="27">
        <f t="shared" si="78"/>
        <v>0.035488654662567704</v>
      </c>
      <c r="H357" s="20">
        <f t="shared" si="79"/>
        <v>0.035488654662567704</v>
      </c>
      <c r="I357" s="53">
        <f t="shared" si="85"/>
        <v>0</v>
      </c>
      <c r="J357" s="67">
        <f>IF($F357&lt;=$E357,$E357-$F357,0)</f>
        <v>13177154</v>
      </c>
      <c r="K357" s="31">
        <f t="shared" si="80"/>
        <v>0.9645113453374323</v>
      </c>
    </row>
    <row r="358" spans="1:11" ht="16.5">
      <c r="A358" s="45"/>
      <c r="B358" s="46" t="s">
        <v>638</v>
      </c>
      <c r="C358" s="47"/>
      <c r="D358" s="58">
        <f>SUM(D353:D357)</f>
        <v>375527569</v>
      </c>
      <c r="E358" s="58">
        <f>SUM(E353:E357)</f>
        <v>379991299</v>
      </c>
      <c r="F358" s="58">
        <f>SUM(F353:F357)</f>
        <v>286113483</v>
      </c>
      <c r="G358" s="28">
        <f t="shared" si="78"/>
        <v>0.7618974121178305</v>
      </c>
      <c r="H358" s="26">
        <f t="shared" si="79"/>
        <v>0.7529474589364216</v>
      </c>
      <c r="I358" s="70">
        <f>SUM(I353:I357)</f>
        <v>0</v>
      </c>
      <c r="J358" s="78">
        <f>SUM(J353:J357)</f>
        <v>93877816</v>
      </c>
      <c r="K358" s="32">
        <f t="shared" si="80"/>
        <v>0.2470525410635784</v>
      </c>
    </row>
    <row r="359" spans="1:11" ht="12.75">
      <c r="A359" s="43" t="s">
        <v>37</v>
      </c>
      <c r="B359" s="44" t="s">
        <v>639</v>
      </c>
      <c r="C359" s="18" t="s">
        <v>640</v>
      </c>
      <c r="D359" s="52">
        <v>21488000</v>
      </c>
      <c r="E359" s="52">
        <v>21488000</v>
      </c>
      <c r="F359" s="52">
        <v>8735796</v>
      </c>
      <c r="G359" s="27">
        <f t="shared" si="78"/>
        <v>0.40654300074460165</v>
      </c>
      <c r="H359" s="20">
        <f t="shared" si="79"/>
        <v>0.40654300074460165</v>
      </c>
      <c r="I359" s="53">
        <f t="shared" si="85"/>
        <v>0</v>
      </c>
      <c r="J359" s="67">
        <f aca="true" t="shared" si="86" ref="J359:J366">IF($F359&lt;=$E359,$E359-$F359,0)</f>
        <v>12752204</v>
      </c>
      <c r="K359" s="31">
        <f t="shared" si="80"/>
        <v>0.5934569992553984</v>
      </c>
    </row>
    <row r="360" spans="1:11" ht="12.75">
      <c r="A360" s="43" t="s">
        <v>37</v>
      </c>
      <c r="B360" s="44" t="s">
        <v>641</v>
      </c>
      <c r="C360" s="18" t="s">
        <v>642</v>
      </c>
      <c r="D360" s="52">
        <v>56889870</v>
      </c>
      <c r="E360" s="52">
        <v>56500879</v>
      </c>
      <c r="F360" s="52">
        <v>31681849</v>
      </c>
      <c r="G360" s="27">
        <f t="shared" si="78"/>
        <v>0.5568978976397732</v>
      </c>
      <c r="H360" s="20">
        <f t="shared" si="79"/>
        <v>0.5607319666655097</v>
      </c>
      <c r="I360" s="53">
        <f t="shared" si="85"/>
        <v>0</v>
      </c>
      <c r="J360" s="67">
        <f t="shared" si="86"/>
        <v>24819030</v>
      </c>
      <c r="K360" s="31">
        <f t="shared" si="80"/>
        <v>0.43926803333449027</v>
      </c>
    </row>
    <row r="361" spans="1:11" ht="12.75">
      <c r="A361" s="43" t="s">
        <v>37</v>
      </c>
      <c r="B361" s="44" t="s">
        <v>643</v>
      </c>
      <c r="C361" s="18" t="s">
        <v>644</v>
      </c>
      <c r="D361" s="52">
        <v>233345630</v>
      </c>
      <c r="E361" s="52">
        <v>260537752</v>
      </c>
      <c r="F361" s="52">
        <v>251340870</v>
      </c>
      <c r="G361" s="27">
        <f t="shared" si="78"/>
        <v>1.077118393003546</v>
      </c>
      <c r="H361" s="20">
        <f t="shared" si="79"/>
        <v>0.9647003862994872</v>
      </c>
      <c r="I361" s="53">
        <f t="shared" si="85"/>
        <v>0</v>
      </c>
      <c r="J361" s="67">
        <f t="shared" si="86"/>
        <v>9196882</v>
      </c>
      <c r="K361" s="31">
        <f t="shared" si="80"/>
        <v>0.03529961370051277</v>
      </c>
    </row>
    <row r="362" spans="1:11" ht="12.75">
      <c r="A362" s="43" t="s">
        <v>37</v>
      </c>
      <c r="B362" s="44" t="s">
        <v>645</v>
      </c>
      <c r="C362" s="18" t="s">
        <v>646</v>
      </c>
      <c r="D362" s="52">
        <v>175181300</v>
      </c>
      <c r="E362" s="52">
        <v>150516860</v>
      </c>
      <c r="F362" s="52">
        <v>123753343</v>
      </c>
      <c r="G362" s="27">
        <f t="shared" si="78"/>
        <v>0.7064300984180389</v>
      </c>
      <c r="H362" s="20">
        <f t="shared" si="79"/>
        <v>0.822189241789923</v>
      </c>
      <c r="I362" s="53">
        <f t="shared" si="85"/>
        <v>0</v>
      </c>
      <c r="J362" s="67">
        <f t="shared" si="86"/>
        <v>26763517</v>
      </c>
      <c r="K362" s="31">
        <f t="shared" si="80"/>
        <v>0.17781075821007694</v>
      </c>
    </row>
    <row r="363" spans="1:11" ht="12.75">
      <c r="A363" s="43" t="s">
        <v>37</v>
      </c>
      <c r="B363" s="44" t="s">
        <v>647</v>
      </c>
      <c r="C363" s="18" t="s">
        <v>648</v>
      </c>
      <c r="D363" s="52">
        <v>70865167</v>
      </c>
      <c r="E363" s="52">
        <v>81892728</v>
      </c>
      <c r="F363" s="52">
        <v>43596739</v>
      </c>
      <c r="G363" s="27">
        <f t="shared" si="78"/>
        <v>0.6152068900084579</v>
      </c>
      <c r="H363" s="20">
        <f t="shared" si="79"/>
        <v>0.5323639847484383</v>
      </c>
      <c r="I363" s="53">
        <f t="shared" si="85"/>
        <v>0</v>
      </c>
      <c r="J363" s="67">
        <f t="shared" si="86"/>
        <v>38295989</v>
      </c>
      <c r="K363" s="31">
        <f t="shared" si="80"/>
        <v>0.4676360152515618</v>
      </c>
    </row>
    <row r="364" spans="1:11" ht="12.75">
      <c r="A364" s="43" t="s">
        <v>37</v>
      </c>
      <c r="B364" s="44" t="s">
        <v>649</v>
      </c>
      <c r="C364" s="18" t="s">
        <v>650</v>
      </c>
      <c r="D364" s="52">
        <v>113401175</v>
      </c>
      <c r="E364" s="52">
        <v>108671793</v>
      </c>
      <c r="F364" s="52">
        <v>92304041</v>
      </c>
      <c r="G364" s="27">
        <f t="shared" si="78"/>
        <v>0.8139601816295113</v>
      </c>
      <c r="H364" s="20">
        <f t="shared" si="79"/>
        <v>0.8493836206420189</v>
      </c>
      <c r="I364" s="53">
        <f t="shared" si="85"/>
        <v>0</v>
      </c>
      <c r="J364" s="67">
        <f t="shared" si="86"/>
        <v>16367752</v>
      </c>
      <c r="K364" s="31">
        <f t="shared" si="80"/>
        <v>0.15061637935798114</v>
      </c>
    </row>
    <row r="365" spans="1:11" ht="12.75">
      <c r="A365" s="43" t="s">
        <v>37</v>
      </c>
      <c r="B365" s="44" t="s">
        <v>651</v>
      </c>
      <c r="C365" s="18" t="s">
        <v>652</v>
      </c>
      <c r="D365" s="52">
        <v>68288000</v>
      </c>
      <c r="E365" s="52">
        <v>57733000</v>
      </c>
      <c r="F365" s="52">
        <v>49214070</v>
      </c>
      <c r="G365" s="27">
        <f t="shared" si="78"/>
        <v>0.7206840147610122</v>
      </c>
      <c r="H365" s="20">
        <f t="shared" si="79"/>
        <v>0.8524426238026779</v>
      </c>
      <c r="I365" s="53">
        <f t="shared" si="85"/>
        <v>0</v>
      </c>
      <c r="J365" s="67">
        <f t="shared" si="86"/>
        <v>8518930</v>
      </c>
      <c r="K365" s="31">
        <f t="shared" si="80"/>
        <v>0.14755737619732215</v>
      </c>
    </row>
    <row r="366" spans="1:11" ht="12.75">
      <c r="A366" s="43" t="s">
        <v>56</v>
      </c>
      <c r="B366" s="44" t="s">
        <v>653</v>
      </c>
      <c r="C366" s="18" t="s">
        <v>654</v>
      </c>
      <c r="D366" s="52">
        <v>41226000</v>
      </c>
      <c r="E366" s="52">
        <v>28804664</v>
      </c>
      <c r="F366" s="52">
        <v>20684690</v>
      </c>
      <c r="G366" s="27">
        <f t="shared" si="78"/>
        <v>0.5017389511473342</v>
      </c>
      <c r="H366" s="20">
        <f t="shared" si="79"/>
        <v>0.7181021101304983</v>
      </c>
      <c r="I366" s="53">
        <f t="shared" si="85"/>
        <v>0</v>
      </c>
      <c r="J366" s="67">
        <f t="shared" si="86"/>
        <v>8119974</v>
      </c>
      <c r="K366" s="31">
        <f t="shared" si="80"/>
        <v>0.2818978898695017</v>
      </c>
    </row>
    <row r="367" spans="1:11" ht="16.5">
      <c r="A367" s="45"/>
      <c r="B367" s="46" t="s">
        <v>655</v>
      </c>
      <c r="C367" s="47"/>
      <c r="D367" s="58">
        <f>SUM(D359:D366)</f>
        <v>780685142</v>
      </c>
      <c r="E367" s="58">
        <f>SUM(E359:E366)</f>
        <v>766145676</v>
      </c>
      <c r="F367" s="58">
        <f>SUM(F359:F366)</f>
        <v>621311398</v>
      </c>
      <c r="G367" s="28">
        <f t="shared" si="78"/>
        <v>0.7958540064030064</v>
      </c>
      <c r="H367" s="26">
        <f t="shared" si="79"/>
        <v>0.810957259778361</v>
      </c>
      <c r="I367" s="70">
        <f>SUM(I359:I366)</f>
        <v>0</v>
      </c>
      <c r="J367" s="78">
        <f>SUM(J359:J366)</f>
        <v>144834278</v>
      </c>
      <c r="K367" s="32">
        <f t="shared" si="80"/>
        <v>0.189042740221639</v>
      </c>
    </row>
    <row r="368" spans="1:11" ht="12.75">
      <c r="A368" s="43" t="s">
        <v>37</v>
      </c>
      <c r="B368" s="44" t="s">
        <v>656</v>
      </c>
      <c r="C368" s="18" t="s">
        <v>657</v>
      </c>
      <c r="D368" s="52">
        <v>13616351</v>
      </c>
      <c r="E368" s="52">
        <v>13616351</v>
      </c>
      <c r="F368" s="52">
        <v>7400552</v>
      </c>
      <c r="G368" s="27">
        <f t="shared" si="78"/>
        <v>0.5435047906740947</v>
      </c>
      <c r="H368" s="20">
        <f t="shared" si="79"/>
        <v>0.5435047906740947</v>
      </c>
      <c r="I368" s="53">
        <f>IF($F368&gt;$E368,$E368-$F368,0)</f>
        <v>0</v>
      </c>
      <c r="J368" s="67">
        <f>IF($F368&lt;=$E368,$E368-$F368,0)</f>
        <v>6215799</v>
      </c>
      <c r="K368" s="31">
        <f t="shared" si="80"/>
        <v>0.4564952093259053</v>
      </c>
    </row>
    <row r="369" spans="1:11" ht="12.75">
      <c r="A369" s="43" t="s">
        <v>37</v>
      </c>
      <c r="B369" s="44" t="s">
        <v>658</v>
      </c>
      <c r="C369" s="18" t="s">
        <v>659</v>
      </c>
      <c r="D369" s="52">
        <v>13346000</v>
      </c>
      <c r="E369" s="52">
        <v>13346000</v>
      </c>
      <c r="F369" s="52">
        <v>4856617</v>
      </c>
      <c r="G369" s="27">
        <f t="shared" si="78"/>
        <v>0.36390056945901395</v>
      </c>
      <c r="H369" s="20">
        <f t="shared" si="79"/>
        <v>0.36390056945901395</v>
      </c>
      <c r="I369" s="53">
        <f>IF($F369&gt;$E369,$E369-$F369,0)</f>
        <v>0</v>
      </c>
      <c r="J369" s="67">
        <f>IF($F369&lt;=$E369,$E369-$F369,0)</f>
        <v>8489383</v>
      </c>
      <c r="K369" s="31">
        <f t="shared" si="80"/>
        <v>0.636099430540986</v>
      </c>
    </row>
    <row r="370" spans="1:11" ht="12.75">
      <c r="A370" s="43" t="s">
        <v>37</v>
      </c>
      <c r="B370" s="44" t="s">
        <v>660</v>
      </c>
      <c r="C370" s="18" t="s">
        <v>661</v>
      </c>
      <c r="D370" s="52">
        <v>50147800</v>
      </c>
      <c r="E370" s="52">
        <v>55785560</v>
      </c>
      <c r="F370" s="52">
        <v>45416911</v>
      </c>
      <c r="G370" s="27">
        <f t="shared" si="78"/>
        <v>0.9056610858302857</v>
      </c>
      <c r="H370" s="20">
        <f t="shared" si="79"/>
        <v>0.8141338188592173</v>
      </c>
      <c r="I370" s="53">
        <f>IF($F370&gt;$E370,$E370-$F370,0)</f>
        <v>0</v>
      </c>
      <c r="J370" s="67">
        <f>IF($F370&lt;=$E370,$E370-$F370,0)</f>
        <v>10368649</v>
      </c>
      <c r="K370" s="31">
        <f t="shared" si="80"/>
        <v>0.18586618114078265</v>
      </c>
    </row>
    <row r="371" spans="1:11" ht="12.75">
      <c r="A371" s="43" t="s">
        <v>56</v>
      </c>
      <c r="B371" s="44" t="s">
        <v>662</v>
      </c>
      <c r="C371" s="18" t="s">
        <v>663</v>
      </c>
      <c r="D371" s="52">
        <v>9628400</v>
      </c>
      <c r="E371" s="52">
        <v>9628400</v>
      </c>
      <c r="F371" s="52">
        <v>5677898</v>
      </c>
      <c r="G371" s="27">
        <f t="shared" si="78"/>
        <v>0.5897031697893731</v>
      </c>
      <c r="H371" s="20">
        <f t="shared" si="79"/>
        <v>0.5897031697893731</v>
      </c>
      <c r="I371" s="53">
        <f>IF($F371&gt;$E371,$E371-$F371,0)</f>
        <v>0</v>
      </c>
      <c r="J371" s="67">
        <f>IF($F371&lt;=$E371,$E371-$F371,0)</f>
        <v>3950502</v>
      </c>
      <c r="K371" s="31">
        <f t="shared" si="80"/>
        <v>0.4102968302106269</v>
      </c>
    </row>
    <row r="372" spans="1:11" ht="16.5">
      <c r="A372" s="45"/>
      <c r="B372" s="46" t="s">
        <v>664</v>
      </c>
      <c r="C372" s="47"/>
      <c r="D372" s="58">
        <f>SUM(D368:D371)</f>
        <v>86738551</v>
      </c>
      <c r="E372" s="58">
        <f>SUM(E368:E371)</f>
        <v>92376311</v>
      </c>
      <c r="F372" s="58">
        <f>SUM(F368:F371)</f>
        <v>63351978</v>
      </c>
      <c r="G372" s="28">
        <f t="shared" si="78"/>
        <v>0.730378560278232</v>
      </c>
      <c r="H372" s="26">
        <f t="shared" si="79"/>
        <v>0.6858032899798304</v>
      </c>
      <c r="I372" s="70">
        <f>SUM(I368:I371)</f>
        <v>0</v>
      </c>
      <c r="J372" s="78">
        <f>SUM(J368:J371)</f>
        <v>29024333</v>
      </c>
      <c r="K372" s="32">
        <f t="shared" si="80"/>
        <v>0.3141967100201696</v>
      </c>
    </row>
    <row r="373" spans="1:11" ht="16.5">
      <c r="A373" s="49"/>
      <c r="B373" s="50" t="s">
        <v>665</v>
      </c>
      <c r="C373" s="51"/>
      <c r="D373" s="60">
        <f>SUM(D337,D339:D344,D346:D351,D353:D357,D359:D366,D368:D371)</f>
        <v>6079562852</v>
      </c>
      <c r="E373" s="60">
        <f>SUM(E337,E339:E344,E346:E351,E353:E357,E359:E366,E368:E371)</f>
        <v>6440468700</v>
      </c>
      <c r="F373" s="60">
        <f>SUM(F337,F339:F344,F346:F351,F353:F357,F359:F366,F368:F371)</f>
        <v>4790695571</v>
      </c>
      <c r="G373" s="33">
        <f t="shared" si="78"/>
        <v>0.7880000071755159</v>
      </c>
      <c r="H373" s="34">
        <f t="shared" si="79"/>
        <v>0.74384269129357</v>
      </c>
      <c r="I373" s="82">
        <f>I372+I367+I358+I352+I345+I338</f>
        <v>0</v>
      </c>
      <c r="J373" s="78">
        <f>J372+J367+J358+J352+J345+J338</f>
        <v>1649773129</v>
      </c>
      <c r="K373" s="35">
        <f t="shared" si="80"/>
        <v>0.25615730870643</v>
      </c>
    </row>
    <row r="374" spans="1:11" ht="16.5">
      <c r="A374" s="72"/>
      <c r="B374" s="73"/>
      <c r="C374" s="73"/>
      <c r="D374" s="74"/>
      <c r="E374" s="74"/>
      <c r="F374" s="74"/>
      <c r="G374" s="75"/>
      <c r="H374" s="76" t="s">
        <v>667</v>
      </c>
      <c r="I374" s="124">
        <f>I373+J373</f>
        <v>1649773129</v>
      </c>
      <c r="J374" s="125"/>
      <c r="K374" s="77"/>
    </row>
    <row r="375" spans="1:11" ht="16.5">
      <c r="A375" s="45"/>
      <c r="B375" s="48" t="s">
        <v>666</v>
      </c>
      <c r="C375" s="47"/>
      <c r="D375" s="54">
        <f>SUM(SUM(D8,D10:D19,D21:D29,D31:D39,D41:D45,D47:D54,D56:D58,D64:D67,D69:D72,D74:D79,D81:D86,D88:D92,D98:D100,D102:D105,D107:D109,D111:D115,D121,D123:D129,D131:D138,D140:D145,D147:D151,D153:D156,D158:D163,D165:D170,D172:D178,D180:D184,D186:D191,D197:D202,D204:D208,D210:D215),SUM(D217:D223,D225:D230,D236:D243,D245:D251,D253:D258,D264:D269,D271:D276,D278:D284,D286:D290,D296:D299,D301:D307,D309:D317,D319:D325,D327:D331,D337,D339:D344,D346:D351,D353:D357,D359:D366,D368:D371))</f>
        <v>42209617459</v>
      </c>
      <c r="E375" s="54">
        <f>SUM(SUM(E8,E10:E19,E21:E29,E31:E39,E41:E45,E47:E54,E56:E58,E64:E67,E69:E72,E74:E79,E81:E86,E88:E92,E98:E100,E102:E105,E107:E109,E111:E115,E121,E123:E129,E131:E138,E140:E145,E147:E151,E153:E156,E158:E163,E165:E170,E172:E178,E180:E184,E186:E191,E197:E202,E204:E208,E210:E215),SUM(E217:E223,E225:E230,E236:E243,E245:E251,E253:E258,E264:E269,E271:E276,E278:E284,E286:E290,E296:E299,E301:E307,E309:E317,E319:E325,E327:E331,E337,E339:E344,E346:E351,E353:E357,E359:E366,E368:E371))</f>
        <v>42245877090</v>
      </c>
      <c r="F375" s="54">
        <f>SUM(SUM(F8,F10:F19,F21:F29,F31:F39,F41:F45,F47:F54,F56:F58,F64:F67,F69:F72,F74:F79,F81:F86,F88:F92,F98:F100,F102:F105,F107:F109,F111:F115,F121,F123:F129,F131:F138,F140:F145,F147:F151,F153:F156,F158:F163,F165:F170,F172:F178,F180:F184,F186:F191,F197:F202,F204:F208,F210:F215),SUM(F217:F223,F225:F230,F236:F243,F245:F251,F253:F258,F264:F269,F271:F276,F278:F284,F286:F290,F296:F299,F301:F307,F309:F317,F319:F325,F327:F331,F337,F339:F344,F346:F351,F353:F357,F359:F366,F368:F371))</f>
        <v>30944940921</v>
      </c>
      <c r="G375" s="28">
        <f t="shared" si="78"/>
        <v>0.7331253582446735</v>
      </c>
      <c r="H375" s="26">
        <f t="shared" si="79"/>
        <v>0.7324961168417772</v>
      </c>
      <c r="I375" s="78">
        <f>I373+I333+I292+I260+I232+I193+I117+I94+I60</f>
        <v>-1060105178</v>
      </c>
      <c r="J375" s="78">
        <f>J373+J333+J292+J260+J232+J193+J117+J94+J60</f>
        <v>12361041347</v>
      </c>
      <c r="K375" s="32">
        <f t="shared" si="80"/>
        <v>0.26750388315822277</v>
      </c>
    </row>
    <row r="376" spans="1:11" ht="16.5">
      <c r="A376" s="72"/>
      <c r="B376" s="73"/>
      <c r="C376" s="73"/>
      <c r="D376" s="74"/>
      <c r="E376" s="74"/>
      <c r="F376" s="74"/>
      <c r="G376" s="75"/>
      <c r="H376" s="76" t="s">
        <v>667</v>
      </c>
      <c r="I376" s="124">
        <f>I375+J375</f>
        <v>11300936169</v>
      </c>
      <c r="J376" s="125"/>
      <c r="K376" s="77"/>
    </row>
    <row r="379" ht="12.75">
      <c r="E379" s="57"/>
    </row>
  </sheetData>
  <sheetProtection password="F954" sheet="1" objects="1" scenarios="1"/>
  <mergeCells count="22">
    <mergeCell ref="I376:J376"/>
    <mergeCell ref="B3:K3"/>
    <mergeCell ref="I233:J233"/>
    <mergeCell ref="I194:J194"/>
    <mergeCell ref="I118:J118"/>
    <mergeCell ref="I95:J95"/>
    <mergeCell ref="G4:G5"/>
    <mergeCell ref="H4:H5"/>
    <mergeCell ref="I261:J261"/>
    <mergeCell ref="I293:J293"/>
    <mergeCell ref="I334:J334"/>
    <mergeCell ref="I374:J374"/>
    <mergeCell ref="I4:I5"/>
    <mergeCell ref="J4:J5"/>
    <mergeCell ref="I61:J61"/>
    <mergeCell ref="K4:K5"/>
    <mergeCell ref="B2:K2"/>
    <mergeCell ref="B4:B5"/>
    <mergeCell ref="C4:C5"/>
    <mergeCell ref="D4:D5"/>
    <mergeCell ref="E4:E5"/>
    <mergeCell ref="F4:F5"/>
  </mergeCells>
  <printOptions horizontalCentered="1"/>
  <pageMargins left="0.03937007874015748" right="0.03937007874015748" top="0.5905511811023623" bottom="0.5905511811023623" header="0.31496062992125984" footer="0.31496062992125984"/>
  <pageSetup horizontalDpi="300" verticalDpi="300" orientation="portrait" paperSize="9" scale="65" r:id="rId1"/>
  <rowBreaks count="8" manualBreakCount="8">
    <brk id="61" max="10" man="1"/>
    <brk id="95" max="10" man="1"/>
    <brk id="118" max="10" man="1"/>
    <brk id="194" max="10" man="1"/>
    <brk id="233" max="10" man="1"/>
    <brk id="261" max="10" man="1"/>
    <brk id="293" max="10" man="1"/>
    <brk id="3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7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28125" style="3" customWidth="1"/>
    <col min="2" max="2" width="23.28125" style="3" customWidth="1"/>
    <col min="3" max="3" width="7.421875" style="3" customWidth="1"/>
    <col min="4" max="4" width="12.7109375" style="3" customWidth="1"/>
    <col min="5" max="11" width="12.140625" style="3" customWidth="1"/>
    <col min="12" max="16384" width="9.140625" style="3" customWidth="1"/>
  </cols>
  <sheetData>
    <row r="1" spans="1:1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4"/>
      <c r="B2" s="105" t="s">
        <v>31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6.5">
      <c r="A3" s="1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30" customHeight="1">
      <c r="A4" s="37"/>
      <c r="B4" s="120" t="s">
        <v>1</v>
      </c>
      <c r="C4" s="108" t="s">
        <v>2</v>
      </c>
      <c r="D4" s="101" t="s">
        <v>3</v>
      </c>
      <c r="E4" s="101" t="s">
        <v>4</v>
      </c>
      <c r="F4" s="101" t="s">
        <v>5</v>
      </c>
      <c r="G4" s="110" t="s">
        <v>6</v>
      </c>
      <c r="H4" s="101" t="s">
        <v>7</v>
      </c>
      <c r="I4" s="110" t="s">
        <v>8</v>
      </c>
      <c r="J4" s="99" t="s">
        <v>9</v>
      </c>
      <c r="K4" s="118" t="s">
        <v>10</v>
      </c>
    </row>
    <row r="5" spans="1:11" ht="30" customHeight="1">
      <c r="A5" s="38"/>
      <c r="B5" s="121"/>
      <c r="C5" s="109"/>
      <c r="D5" s="102"/>
      <c r="E5" s="102"/>
      <c r="F5" s="102"/>
      <c r="G5" s="111"/>
      <c r="H5" s="102"/>
      <c r="I5" s="111"/>
      <c r="J5" s="100"/>
      <c r="K5" s="119"/>
    </row>
    <row r="6" spans="1:11" ht="16.5">
      <c r="A6" s="37"/>
      <c r="B6" s="29"/>
      <c r="C6" s="5"/>
      <c r="D6" s="5"/>
      <c r="E6" s="5"/>
      <c r="F6" s="5"/>
      <c r="G6" s="6"/>
      <c r="H6" s="5"/>
      <c r="I6" s="6"/>
      <c r="J6" s="39"/>
      <c r="K6" s="29"/>
    </row>
    <row r="7" spans="1:11" ht="16.5">
      <c r="A7" s="38"/>
      <c r="B7" s="40" t="s">
        <v>32</v>
      </c>
      <c r="C7" s="41"/>
      <c r="D7" s="12"/>
      <c r="E7" s="12"/>
      <c r="F7" s="12"/>
      <c r="G7" s="13"/>
      <c r="H7" s="12"/>
      <c r="I7" s="13"/>
      <c r="J7" s="42"/>
      <c r="K7" s="30"/>
    </row>
    <row r="8" spans="1:11" ht="12.75">
      <c r="A8" s="43" t="s">
        <v>33</v>
      </c>
      <c r="B8" s="44" t="s">
        <v>34</v>
      </c>
      <c r="C8" s="18" t="s">
        <v>35</v>
      </c>
      <c r="D8" s="52">
        <v>5640299510</v>
      </c>
      <c r="E8" s="52">
        <v>6035990211</v>
      </c>
      <c r="F8" s="52">
        <v>5631989452</v>
      </c>
      <c r="G8" s="27">
        <f>IF($D8=0,0,$F8/$D8)</f>
        <v>0.9985266637019423</v>
      </c>
      <c r="H8" s="20">
        <f>IF($E8=0,0,$F8/$E8)</f>
        <v>0.9330680228301649</v>
      </c>
      <c r="I8" s="53">
        <f>IF($F8&gt;$E8,$E8-$F8,0)</f>
        <v>0</v>
      </c>
      <c r="J8" s="67">
        <f>IF($F8&lt;=$E8,$E8-$F8,0)</f>
        <v>404000759</v>
      </c>
      <c r="K8" s="31">
        <f>IF($E8=0,0,($E8-$F8)/$E8)</f>
        <v>0.06693197716983508</v>
      </c>
    </row>
    <row r="9" spans="1:11" ht="16.5">
      <c r="A9" s="45"/>
      <c r="B9" s="46" t="s">
        <v>36</v>
      </c>
      <c r="C9" s="47"/>
      <c r="D9" s="58">
        <f>D8</f>
        <v>5640299510</v>
      </c>
      <c r="E9" s="58">
        <f>E8</f>
        <v>6035990211</v>
      </c>
      <c r="F9" s="58">
        <f>F8</f>
        <v>5631989452</v>
      </c>
      <c r="G9" s="28">
        <f>IF($D9=0,0,$F9/$D9)</f>
        <v>0.9985266637019423</v>
      </c>
      <c r="H9" s="26">
        <f>IF($E9=0,0,$F9/$E9)</f>
        <v>0.9330680228301649</v>
      </c>
      <c r="I9" s="70">
        <f>SUM(I8)</f>
        <v>0</v>
      </c>
      <c r="J9" s="78">
        <f>SUM(J8)</f>
        <v>404000759</v>
      </c>
      <c r="K9" s="32">
        <f>IF($E9=0,0,($E9-$F9)/$E9)</f>
        <v>0.06693197716983508</v>
      </c>
    </row>
    <row r="10" spans="1:11" ht="12.75">
      <c r="A10" s="43" t="s">
        <v>37</v>
      </c>
      <c r="B10" s="44" t="s">
        <v>38</v>
      </c>
      <c r="C10" s="18" t="s">
        <v>39</v>
      </c>
      <c r="D10" s="52">
        <v>119975827</v>
      </c>
      <c r="E10" s="52">
        <v>134976598</v>
      </c>
      <c r="F10" s="52">
        <v>77944031</v>
      </c>
      <c r="G10" s="27">
        <f aca="true" t="shared" si="0" ref="G10:G41">IF($D10=0,0,$F10/$D10)</f>
        <v>0.6496644611584965</v>
      </c>
      <c r="H10" s="20">
        <f aca="true" t="shared" si="1" ref="H10:H41">IF($E10=0,0,$F10/$E10)</f>
        <v>0.5774632947853672</v>
      </c>
      <c r="I10" s="53">
        <f aca="true" t="shared" si="2" ref="I10:I19">IF($F10&gt;$E10,$E10-$F10,0)</f>
        <v>0</v>
      </c>
      <c r="J10" s="67">
        <f aca="true" t="shared" si="3" ref="J10:J19">IF($F10&lt;=$E10,$E10-$F10,0)</f>
        <v>57032567</v>
      </c>
      <c r="K10" s="31">
        <f aca="true" t="shared" si="4" ref="K10:K41">IF($E10=0,0,($E10-$F10)/$E10)</f>
        <v>0.4225367052146328</v>
      </c>
    </row>
    <row r="11" spans="1:11" ht="12.75">
      <c r="A11" s="43" t="s">
        <v>37</v>
      </c>
      <c r="B11" s="44" t="s">
        <v>40</v>
      </c>
      <c r="C11" s="18" t="s">
        <v>41</v>
      </c>
      <c r="D11" s="52">
        <v>119589715</v>
      </c>
      <c r="E11" s="52">
        <v>119589715</v>
      </c>
      <c r="F11" s="52">
        <v>99158432</v>
      </c>
      <c r="G11" s="27">
        <f t="shared" si="0"/>
        <v>0.8291551827847403</v>
      </c>
      <c r="H11" s="20">
        <f t="shared" si="1"/>
        <v>0.8291551827847403</v>
      </c>
      <c r="I11" s="53">
        <f t="shared" si="2"/>
        <v>0</v>
      </c>
      <c r="J11" s="67">
        <f t="shared" si="3"/>
        <v>20431283</v>
      </c>
      <c r="K11" s="31">
        <f t="shared" si="4"/>
        <v>0.17084481721525968</v>
      </c>
    </row>
    <row r="12" spans="1:11" ht="12.75">
      <c r="A12" s="43" t="s">
        <v>37</v>
      </c>
      <c r="B12" s="44" t="s">
        <v>42</v>
      </c>
      <c r="C12" s="18" t="s">
        <v>43</v>
      </c>
      <c r="D12" s="52">
        <v>25015330</v>
      </c>
      <c r="E12" s="52">
        <v>25015330</v>
      </c>
      <c r="F12" s="52">
        <v>19045071</v>
      </c>
      <c r="G12" s="27">
        <f t="shared" si="0"/>
        <v>0.7613359887716852</v>
      </c>
      <c r="H12" s="20">
        <f t="shared" si="1"/>
        <v>0.7613359887716852</v>
      </c>
      <c r="I12" s="53">
        <f t="shared" si="2"/>
        <v>0</v>
      </c>
      <c r="J12" s="67">
        <f t="shared" si="3"/>
        <v>5970259</v>
      </c>
      <c r="K12" s="31">
        <f t="shared" si="4"/>
        <v>0.2386640112283148</v>
      </c>
    </row>
    <row r="13" spans="1:11" ht="12.75">
      <c r="A13" s="43" t="s">
        <v>37</v>
      </c>
      <c r="B13" s="44" t="s">
        <v>44</v>
      </c>
      <c r="C13" s="18" t="s">
        <v>45</v>
      </c>
      <c r="D13" s="52">
        <v>239751335</v>
      </c>
      <c r="E13" s="52">
        <v>239751335</v>
      </c>
      <c r="F13" s="52">
        <v>252031176</v>
      </c>
      <c r="G13" s="27">
        <f t="shared" si="0"/>
        <v>1.0512190724610564</v>
      </c>
      <c r="H13" s="20">
        <f t="shared" si="1"/>
        <v>1.0512190724610564</v>
      </c>
      <c r="I13" s="53">
        <f t="shared" si="2"/>
        <v>-12279841</v>
      </c>
      <c r="J13" s="67">
        <f t="shared" si="3"/>
        <v>0</v>
      </c>
      <c r="K13" s="31">
        <f t="shared" si="4"/>
        <v>-0.05121907246105637</v>
      </c>
    </row>
    <row r="14" spans="1:11" ht="12.75">
      <c r="A14" s="43" t="s">
        <v>37</v>
      </c>
      <c r="B14" s="44" t="s">
        <v>46</v>
      </c>
      <c r="C14" s="18" t="s">
        <v>47</v>
      </c>
      <c r="D14" s="52">
        <v>204404625</v>
      </c>
      <c r="E14" s="52">
        <v>204404625</v>
      </c>
      <c r="F14" s="52">
        <v>191438467</v>
      </c>
      <c r="G14" s="27">
        <f t="shared" si="0"/>
        <v>0.9365662200647368</v>
      </c>
      <c r="H14" s="20">
        <f t="shared" si="1"/>
        <v>0.9365662200647368</v>
      </c>
      <c r="I14" s="53">
        <f t="shared" si="2"/>
        <v>0</v>
      </c>
      <c r="J14" s="67">
        <f t="shared" si="3"/>
        <v>12966158</v>
      </c>
      <c r="K14" s="31">
        <f t="shared" si="4"/>
        <v>0.06343377993526321</v>
      </c>
    </row>
    <row r="15" spans="1:11" ht="12.75">
      <c r="A15" s="43" t="s">
        <v>37</v>
      </c>
      <c r="B15" s="44" t="s">
        <v>48</v>
      </c>
      <c r="C15" s="18" t="s">
        <v>49</v>
      </c>
      <c r="D15" s="52">
        <v>74132461</v>
      </c>
      <c r="E15" s="52">
        <v>74132461</v>
      </c>
      <c r="F15" s="52">
        <v>49907785</v>
      </c>
      <c r="G15" s="27">
        <f t="shared" si="0"/>
        <v>0.6732244461707537</v>
      </c>
      <c r="H15" s="20">
        <f t="shared" si="1"/>
        <v>0.6732244461707537</v>
      </c>
      <c r="I15" s="53">
        <f t="shared" si="2"/>
        <v>0</v>
      </c>
      <c r="J15" s="67">
        <f t="shared" si="3"/>
        <v>24224676</v>
      </c>
      <c r="K15" s="31">
        <f t="shared" si="4"/>
        <v>0.3267755538292463</v>
      </c>
    </row>
    <row r="16" spans="1:11" ht="12.75">
      <c r="A16" s="43" t="s">
        <v>37</v>
      </c>
      <c r="B16" s="44" t="s">
        <v>50</v>
      </c>
      <c r="C16" s="18" t="s">
        <v>51</v>
      </c>
      <c r="D16" s="52">
        <v>34014000</v>
      </c>
      <c r="E16" s="52">
        <v>34014000</v>
      </c>
      <c r="F16" s="52">
        <v>28476308</v>
      </c>
      <c r="G16" s="27">
        <f t="shared" si="0"/>
        <v>0.8371937437525725</v>
      </c>
      <c r="H16" s="20">
        <f t="shared" si="1"/>
        <v>0.8371937437525725</v>
      </c>
      <c r="I16" s="53">
        <f t="shared" si="2"/>
        <v>0</v>
      </c>
      <c r="J16" s="67">
        <f t="shared" si="3"/>
        <v>5537692</v>
      </c>
      <c r="K16" s="31">
        <f t="shared" si="4"/>
        <v>0.16280625624742753</v>
      </c>
    </row>
    <row r="17" spans="1:11" ht="12.75">
      <c r="A17" s="43" t="s">
        <v>37</v>
      </c>
      <c r="B17" s="44" t="s">
        <v>52</v>
      </c>
      <c r="C17" s="18" t="s">
        <v>53</v>
      </c>
      <c r="D17" s="52">
        <v>371604620</v>
      </c>
      <c r="E17" s="52">
        <v>371604620</v>
      </c>
      <c r="F17" s="52">
        <v>324608263</v>
      </c>
      <c r="G17" s="27">
        <f t="shared" si="0"/>
        <v>0.8735312897885931</v>
      </c>
      <c r="H17" s="20">
        <f t="shared" si="1"/>
        <v>0.8735312897885931</v>
      </c>
      <c r="I17" s="53">
        <f t="shared" si="2"/>
        <v>0</v>
      </c>
      <c r="J17" s="67">
        <f t="shared" si="3"/>
        <v>46996357</v>
      </c>
      <c r="K17" s="31">
        <f t="shared" si="4"/>
        <v>0.12646871021140696</v>
      </c>
    </row>
    <row r="18" spans="1:11" ht="12.75">
      <c r="A18" s="43" t="s">
        <v>37</v>
      </c>
      <c r="B18" s="44" t="s">
        <v>54</v>
      </c>
      <c r="C18" s="18" t="s">
        <v>55</v>
      </c>
      <c r="D18" s="52">
        <v>0</v>
      </c>
      <c r="E18" s="52">
        <v>0</v>
      </c>
      <c r="F18" s="52">
        <v>12507595</v>
      </c>
      <c r="G18" s="27">
        <f t="shared" si="0"/>
        <v>0</v>
      </c>
      <c r="H18" s="20">
        <f t="shared" si="1"/>
        <v>0</v>
      </c>
      <c r="I18" s="53">
        <f t="shared" si="2"/>
        <v>-12507595</v>
      </c>
      <c r="J18" s="67">
        <f t="shared" si="3"/>
        <v>0</v>
      </c>
      <c r="K18" s="31">
        <f t="shared" si="4"/>
        <v>0</v>
      </c>
    </row>
    <row r="19" spans="1:11" ht="12.75">
      <c r="A19" s="43" t="s">
        <v>56</v>
      </c>
      <c r="B19" s="44" t="s">
        <v>57</v>
      </c>
      <c r="C19" s="18" t="s">
        <v>58</v>
      </c>
      <c r="D19" s="52">
        <v>279442000</v>
      </c>
      <c r="E19" s="52">
        <v>301641294</v>
      </c>
      <c r="F19" s="52">
        <v>176560464</v>
      </c>
      <c r="G19" s="27">
        <f t="shared" si="0"/>
        <v>0.63183223710108</v>
      </c>
      <c r="H19" s="20">
        <f t="shared" si="1"/>
        <v>0.585332537394565</v>
      </c>
      <c r="I19" s="53">
        <f t="shared" si="2"/>
        <v>0</v>
      </c>
      <c r="J19" s="67">
        <f t="shared" si="3"/>
        <v>125080830</v>
      </c>
      <c r="K19" s="31">
        <f t="shared" si="4"/>
        <v>0.4146674626054349</v>
      </c>
    </row>
    <row r="20" spans="1:11" ht="16.5">
      <c r="A20" s="45"/>
      <c r="B20" s="46" t="s">
        <v>59</v>
      </c>
      <c r="C20" s="47"/>
      <c r="D20" s="58">
        <f>SUM(D10:D19)</f>
        <v>1467929913</v>
      </c>
      <c r="E20" s="58">
        <f>SUM(E10:E19)</f>
        <v>1505129978</v>
      </c>
      <c r="F20" s="58">
        <f>SUM(F10:F19)</f>
        <v>1231677592</v>
      </c>
      <c r="G20" s="28">
        <f t="shared" si="0"/>
        <v>0.8390574925221242</v>
      </c>
      <c r="H20" s="26">
        <f t="shared" si="1"/>
        <v>0.8183197531130431</v>
      </c>
      <c r="I20" s="70">
        <f>SUM(I10:I19)</f>
        <v>-24787436</v>
      </c>
      <c r="J20" s="78">
        <f>SUM(J10:J19)</f>
        <v>298239822</v>
      </c>
      <c r="K20" s="32">
        <f t="shared" si="4"/>
        <v>0.1816802468869569</v>
      </c>
    </row>
    <row r="21" spans="1:11" ht="12.75">
      <c r="A21" s="43" t="s">
        <v>37</v>
      </c>
      <c r="B21" s="44" t="s">
        <v>60</v>
      </c>
      <c r="C21" s="18" t="s">
        <v>61</v>
      </c>
      <c r="D21" s="52">
        <v>184823239</v>
      </c>
      <c r="E21" s="52">
        <v>184823239</v>
      </c>
      <c r="F21" s="52">
        <v>69030965</v>
      </c>
      <c r="G21" s="27">
        <f t="shared" si="0"/>
        <v>0.3734972148172341</v>
      </c>
      <c r="H21" s="20">
        <f t="shared" si="1"/>
        <v>0.3734972148172341</v>
      </c>
      <c r="I21" s="53">
        <f aca="true" t="shared" si="5" ref="I21:I29">IF($F21&gt;$E21,$E21-$F21,0)</f>
        <v>0</v>
      </c>
      <c r="J21" s="67">
        <f aca="true" t="shared" si="6" ref="J21:J29">IF($F21&lt;=$E21,$E21-$F21,0)</f>
        <v>115792274</v>
      </c>
      <c r="K21" s="31">
        <f t="shared" si="4"/>
        <v>0.6265027851827659</v>
      </c>
    </row>
    <row r="22" spans="1:11" ht="12.75">
      <c r="A22" s="43" t="s">
        <v>37</v>
      </c>
      <c r="B22" s="44" t="s">
        <v>62</v>
      </c>
      <c r="C22" s="18" t="s">
        <v>63</v>
      </c>
      <c r="D22" s="52">
        <v>139858952</v>
      </c>
      <c r="E22" s="52">
        <v>135608812</v>
      </c>
      <c r="F22" s="52">
        <v>138664225</v>
      </c>
      <c r="G22" s="27">
        <f t="shared" si="0"/>
        <v>0.991457629397938</v>
      </c>
      <c r="H22" s="20">
        <f t="shared" si="1"/>
        <v>1.0225310800599006</v>
      </c>
      <c r="I22" s="53">
        <f t="shared" si="5"/>
        <v>-3055413</v>
      </c>
      <c r="J22" s="67">
        <f t="shared" si="6"/>
        <v>0</v>
      </c>
      <c r="K22" s="31">
        <f t="shared" si="4"/>
        <v>-0.02253108005990053</v>
      </c>
    </row>
    <row r="23" spans="1:11" ht="12.75">
      <c r="A23" s="43" t="s">
        <v>37</v>
      </c>
      <c r="B23" s="44" t="s">
        <v>64</v>
      </c>
      <c r="C23" s="18" t="s">
        <v>65</v>
      </c>
      <c r="D23" s="52">
        <v>22341000</v>
      </c>
      <c r="E23" s="52">
        <v>22341000</v>
      </c>
      <c r="F23" s="52">
        <v>33746506</v>
      </c>
      <c r="G23" s="27">
        <f t="shared" si="0"/>
        <v>1.5105190457007296</v>
      </c>
      <c r="H23" s="20">
        <f t="shared" si="1"/>
        <v>1.5105190457007296</v>
      </c>
      <c r="I23" s="53">
        <f t="shared" si="5"/>
        <v>-11405506</v>
      </c>
      <c r="J23" s="67">
        <f t="shared" si="6"/>
        <v>0</v>
      </c>
      <c r="K23" s="31">
        <f t="shared" si="4"/>
        <v>-0.5105190457007296</v>
      </c>
    </row>
    <row r="24" spans="1:11" ht="12.75">
      <c r="A24" s="43" t="s">
        <v>37</v>
      </c>
      <c r="B24" s="44" t="s">
        <v>66</v>
      </c>
      <c r="C24" s="18" t="s">
        <v>67</v>
      </c>
      <c r="D24" s="52">
        <v>115944031</v>
      </c>
      <c r="E24" s="52">
        <v>115944031</v>
      </c>
      <c r="F24" s="52">
        <v>83442640</v>
      </c>
      <c r="G24" s="27">
        <f t="shared" si="0"/>
        <v>0.7196803430096371</v>
      </c>
      <c r="H24" s="20">
        <f t="shared" si="1"/>
        <v>0.7196803430096371</v>
      </c>
      <c r="I24" s="53">
        <f t="shared" si="5"/>
        <v>0</v>
      </c>
      <c r="J24" s="67">
        <f t="shared" si="6"/>
        <v>32501391</v>
      </c>
      <c r="K24" s="31">
        <f t="shared" si="4"/>
        <v>0.2803196569903629</v>
      </c>
    </row>
    <row r="25" spans="1:11" ht="12.75">
      <c r="A25" s="43" t="s">
        <v>37</v>
      </c>
      <c r="B25" s="44" t="s">
        <v>68</v>
      </c>
      <c r="C25" s="18" t="s">
        <v>69</v>
      </c>
      <c r="D25" s="52">
        <v>3899978628</v>
      </c>
      <c r="E25" s="52">
        <v>3258668778</v>
      </c>
      <c r="F25" s="52">
        <v>3010596991</v>
      </c>
      <c r="G25" s="27">
        <f t="shared" si="0"/>
        <v>0.7719521767081847</v>
      </c>
      <c r="H25" s="20">
        <f t="shared" si="1"/>
        <v>0.92387327344381</v>
      </c>
      <c r="I25" s="53">
        <f t="shared" si="5"/>
        <v>0</v>
      </c>
      <c r="J25" s="67">
        <f t="shared" si="6"/>
        <v>248071787</v>
      </c>
      <c r="K25" s="31">
        <f t="shared" si="4"/>
        <v>0.07612672655619006</v>
      </c>
    </row>
    <row r="26" spans="1:11" ht="12.75">
      <c r="A26" s="43" t="s">
        <v>37</v>
      </c>
      <c r="B26" s="44" t="s">
        <v>70</v>
      </c>
      <c r="C26" s="18" t="s">
        <v>71</v>
      </c>
      <c r="D26" s="52">
        <v>47990838</v>
      </c>
      <c r="E26" s="52">
        <v>47990838</v>
      </c>
      <c r="F26" s="52">
        <v>65483476</v>
      </c>
      <c r="G26" s="27">
        <f t="shared" si="0"/>
        <v>1.3644995321815385</v>
      </c>
      <c r="H26" s="20">
        <f t="shared" si="1"/>
        <v>1.3644995321815385</v>
      </c>
      <c r="I26" s="53">
        <f t="shared" si="5"/>
        <v>-17492638</v>
      </c>
      <c r="J26" s="67">
        <f t="shared" si="6"/>
        <v>0</v>
      </c>
      <c r="K26" s="31">
        <f t="shared" si="4"/>
        <v>-0.36449953218153847</v>
      </c>
    </row>
    <row r="27" spans="1:11" ht="12.75">
      <c r="A27" s="43" t="s">
        <v>37</v>
      </c>
      <c r="B27" s="44" t="s">
        <v>72</v>
      </c>
      <c r="C27" s="18" t="s">
        <v>73</v>
      </c>
      <c r="D27" s="52">
        <v>117993000</v>
      </c>
      <c r="E27" s="52">
        <v>117993000</v>
      </c>
      <c r="F27" s="52">
        <v>102601571</v>
      </c>
      <c r="G27" s="27">
        <f t="shared" si="0"/>
        <v>0.869556422838643</v>
      </c>
      <c r="H27" s="20">
        <f t="shared" si="1"/>
        <v>0.869556422838643</v>
      </c>
      <c r="I27" s="53">
        <f t="shared" si="5"/>
        <v>0</v>
      </c>
      <c r="J27" s="67">
        <f t="shared" si="6"/>
        <v>15391429</v>
      </c>
      <c r="K27" s="31">
        <f t="shared" si="4"/>
        <v>0.13044357716135702</v>
      </c>
    </row>
    <row r="28" spans="1:11" ht="12.75">
      <c r="A28" s="43" t="s">
        <v>37</v>
      </c>
      <c r="B28" s="44" t="s">
        <v>74</v>
      </c>
      <c r="C28" s="18" t="s">
        <v>75</v>
      </c>
      <c r="D28" s="52">
        <v>43010432</v>
      </c>
      <c r="E28" s="52">
        <v>43010432</v>
      </c>
      <c r="F28" s="52">
        <v>29436423</v>
      </c>
      <c r="G28" s="27">
        <f t="shared" si="0"/>
        <v>0.6844019376508471</v>
      </c>
      <c r="H28" s="20">
        <f t="shared" si="1"/>
        <v>0.6844019376508471</v>
      </c>
      <c r="I28" s="53">
        <f t="shared" si="5"/>
        <v>0</v>
      </c>
      <c r="J28" s="67">
        <f t="shared" si="6"/>
        <v>13574009</v>
      </c>
      <c r="K28" s="31">
        <f t="shared" si="4"/>
        <v>0.3155980623491529</v>
      </c>
    </row>
    <row r="29" spans="1:11" ht="12.75">
      <c r="A29" s="43" t="s">
        <v>56</v>
      </c>
      <c r="B29" s="44" t="s">
        <v>76</v>
      </c>
      <c r="C29" s="18" t="s">
        <v>77</v>
      </c>
      <c r="D29" s="52">
        <v>882388510</v>
      </c>
      <c r="E29" s="52">
        <v>882388510</v>
      </c>
      <c r="F29" s="52">
        <v>612102332</v>
      </c>
      <c r="G29" s="27">
        <f t="shared" si="0"/>
        <v>0.6936880127779542</v>
      </c>
      <c r="H29" s="20">
        <f t="shared" si="1"/>
        <v>0.6936880127779542</v>
      </c>
      <c r="I29" s="53">
        <f t="shared" si="5"/>
        <v>0</v>
      </c>
      <c r="J29" s="67">
        <f t="shared" si="6"/>
        <v>270286178</v>
      </c>
      <c r="K29" s="31">
        <f t="shared" si="4"/>
        <v>0.3063119872220458</v>
      </c>
    </row>
    <row r="30" spans="1:11" ht="16.5">
      <c r="A30" s="45"/>
      <c r="B30" s="46" t="s">
        <v>78</v>
      </c>
      <c r="C30" s="47"/>
      <c r="D30" s="58">
        <f>SUM(D21:D29)</f>
        <v>5454328630</v>
      </c>
      <c r="E30" s="58">
        <f>SUM(E21:E29)</f>
        <v>4808768640</v>
      </c>
      <c r="F30" s="58">
        <f>SUM(F21:F29)</f>
        <v>4145105129</v>
      </c>
      <c r="G30" s="28">
        <f t="shared" si="0"/>
        <v>0.7599661498577507</v>
      </c>
      <c r="H30" s="26">
        <f t="shared" si="1"/>
        <v>0.8619888872424522</v>
      </c>
      <c r="I30" s="70">
        <f>SUM(I21:I29)</f>
        <v>-31953557</v>
      </c>
      <c r="J30" s="78">
        <f>SUM(J21:J29)</f>
        <v>695617068</v>
      </c>
      <c r="K30" s="32">
        <f t="shared" si="4"/>
        <v>0.13801111275754785</v>
      </c>
    </row>
    <row r="31" spans="1:11" ht="12.75">
      <c r="A31" s="43" t="s">
        <v>37</v>
      </c>
      <c r="B31" s="44" t="s">
        <v>79</v>
      </c>
      <c r="C31" s="18" t="s">
        <v>80</v>
      </c>
      <c r="D31" s="52">
        <v>128142312</v>
      </c>
      <c r="E31" s="52">
        <v>128142312</v>
      </c>
      <c r="F31" s="52">
        <v>96133264</v>
      </c>
      <c r="G31" s="27">
        <f t="shared" si="0"/>
        <v>0.7502070354404095</v>
      </c>
      <c r="H31" s="20">
        <f t="shared" si="1"/>
        <v>0.7502070354404095</v>
      </c>
      <c r="I31" s="53">
        <f aca="true" t="shared" si="7" ref="I31:I39">IF($F31&gt;$E31,$E31-$F31,0)</f>
        <v>0</v>
      </c>
      <c r="J31" s="67">
        <f aca="true" t="shared" si="8" ref="J31:J39">IF($F31&lt;=$E31,$E31-$F31,0)</f>
        <v>32009048</v>
      </c>
      <c r="K31" s="31">
        <f t="shared" si="4"/>
        <v>0.2497929645595906</v>
      </c>
    </row>
    <row r="32" spans="1:11" ht="12.75">
      <c r="A32" s="43" t="s">
        <v>37</v>
      </c>
      <c r="B32" s="44" t="s">
        <v>81</v>
      </c>
      <c r="C32" s="18" t="s">
        <v>82</v>
      </c>
      <c r="D32" s="52">
        <v>39308146</v>
      </c>
      <c r="E32" s="52">
        <v>39308146</v>
      </c>
      <c r="F32" s="52">
        <v>40303809</v>
      </c>
      <c r="G32" s="27">
        <f t="shared" si="0"/>
        <v>1.0253296861164605</v>
      </c>
      <c r="H32" s="20">
        <f t="shared" si="1"/>
        <v>1.0253296861164605</v>
      </c>
      <c r="I32" s="53">
        <f t="shared" si="7"/>
        <v>-995663</v>
      </c>
      <c r="J32" s="67">
        <f t="shared" si="8"/>
        <v>0</v>
      </c>
      <c r="K32" s="31">
        <f t="shared" si="4"/>
        <v>-0.02532968611646044</v>
      </c>
    </row>
    <row r="33" spans="1:11" ht="12.75">
      <c r="A33" s="43" t="s">
        <v>37</v>
      </c>
      <c r="B33" s="44" t="s">
        <v>83</v>
      </c>
      <c r="C33" s="18" t="s">
        <v>84</v>
      </c>
      <c r="D33" s="52">
        <v>33754032</v>
      </c>
      <c r="E33" s="52">
        <v>33754032</v>
      </c>
      <c r="F33" s="52">
        <v>37083010</v>
      </c>
      <c r="G33" s="27">
        <f t="shared" si="0"/>
        <v>1.0986246028326334</v>
      </c>
      <c r="H33" s="20">
        <f t="shared" si="1"/>
        <v>1.0986246028326334</v>
      </c>
      <c r="I33" s="53">
        <f t="shared" si="7"/>
        <v>-3328978</v>
      </c>
      <c r="J33" s="67">
        <f t="shared" si="8"/>
        <v>0</v>
      </c>
      <c r="K33" s="31">
        <f t="shared" si="4"/>
        <v>-0.09862460283263344</v>
      </c>
    </row>
    <row r="34" spans="1:11" ht="12.75">
      <c r="A34" s="43" t="s">
        <v>37</v>
      </c>
      <c r="B34" s="44" t="s">
        <v>85</v>
      </c>
      <c r="C34" s="18" t="s">
        <v>86</v>
      </c>
      <c r="D34" s="52">
        <v>398487755</v>
      </c>
      <c r="E34" s="52">
        <v>398487755</v>
      </c>
      <c r="F34" s="52">
        <v>352121373</v>
      </c>
      <c r="G34" s="27">
        <f t="shared" si="0"/>
        <v>0.8836441486138011</v>
      </c>
      <c r="H34" s="20">
        <f t="shared" si="1"/>
        <v>0.8836441486138011</v>
      </c>
      <c r="I34" s="53">
        <f t="shared" si="7"/>
        <v>0</v>
      </c>
      <c r="J34" s="67">
        <f t="shared" si="8"/>
        <v>46366382</v>
      </c>
      <c r="K34" s="31">
        <f t="shared" si="4"/>
        <v>0.1163558513861988</v>
      </c>
    </row>
    <row r="35" spans="1:11" ht="12.75">
      <c r="A35" s="43" t="s">
        <v>37</v>
      </c>
      <c r="B35" s="44" t="s">
        <v>87</v>
      </c>
      <c r="C35" s="18" t="s">
        <v>88</v>
      </c>
      <c r="D35" s="52">
        <v>90378568</v>
      </c>
      <c r="E35" s="52">
        <v>77931576</v>
      </c>
      <c r="F35" s="52">
        <v>260362640</v>
      </c>
      <c r="G35" s="27">
        <f t="shared" si="0"/>
        <v>2.880800678320108</v>
      </c>
      <c r="H35" s="20">
        <f t="shared" si="1"/>
        <v>3.3409133160607456</v>
      </c>
      <c r="I35" s="53">
        <f t="shared" si="7"/>
        <v>-182431064</v>
      </c>
      <c r="J35" s="67">
        <f t="shared" si="8"/>
        <v>0</v>
      </c>
      <c r="K35" s="31">
        <f t="shared" si="4"/>
        <v>-2.3409133160607456</v>
      </c>
    </row>
    <row r="36" spans="1:11" ht="12.75">
      <c r="A36" s="43" t="s">
        <v>37</v>
      </c>
      <c r="B36" s="44" t="s">
        <v>89</v>
      </c>
      <c r="C36" s="18" t="s">
        <v>90</v>
      </c>
      <c r="D36" s="52">
        <v>77677054</v>
      </c>
      <c r="E36" s="52">
        <v>77677054</v>
      </c>
      <c r="F36" s="52">
        <v>87210680</v>
      </c>
      <c r="G36" s="27">
        <f t="shared" si="0"/>
        <v>1.122734134587545</v>
      </c>
      <c r="H36" s="20">
        <f t="shared" si="1"/>
        <v>1.122734134587545</v>
      </c>
      <c r="I36" s="53">
        <f t="shared" si="7"/>
        <v>-9533626</v>
      </c>
      <c r="J36" s="67">
        <f t="shared" si="8"/>
        <v>0</v>
      </c>
      <c r="K36" s="31">
        <f t="shared" si="4"/>
        <v>-0.122734134587545</v>
      </c>
    </row>
    <row r="37" spans="1:11" ht="12.75">
      <c r="A37" s="43" t="s">
        <v>37</v>
      </c>
      <c r="B37" s="44" t="s">
        <v>91</v>
      </c>
      <c r="C37" s="18" t="s">
        <v>92</v>
      </c>
      <c r="D37" s="52">
        <v>47118038</v>
      </c>
      <c r="E37" s="52">
        <v>47118038</v>
      </c>
      <c r="F37" s="52">
        <v>45695866</v>
      </c>
      <c r="G37" s="27">
        <f t="shared" si="0"/>
        <v>0.9698168247158339</v>
      </c>
      <c r="H37" s="20">
        <f t="shared" si="1"/>
        <v>0.9698168247158339</v>
      </c>
      <c r="I37" s="53">
        <f t="shared" si="7"/>
        <v>0</v>
      </c>
      <c r="J37" s="67">
        <f t="shared" si="8"/>
        <v>1422172</v>
      </c>
      <c r="K37" s="31">
        <f t="shared" si="4"/>
        <v>0.03018317528416612</v>
      </c>
    </row>
    <row r="38" spans="1:11" ht="12.75">
      <c r="A38" s="43" t="s">
        <v>37</v>
      </c>
      <c r="B38" s="44" t="s">
        <v>93</v>
      </c>
      <c r="C38" s="18" t="s">
        <v>94</v>
      </c>
      <c r="D38" s="52">
        <v>75658448</v>
      </c>
      <c r="E38" s="52">
        <v>75658448</v>
      </c>
      <c r="F38" s="52">
        <v>77841995</v>
      </c>
      <c r="G38" s="27">
        <f t="shared" si="0"/>
        <v>1.028860584081767</v>
      </c>
      <c r="H38" s="20">
        <f t="shared" si="1"/>
        <v>1.028860584081767</v>
      </c>
      <c r="I38" s="53">
        <f t="shared" si="7"/>
        <v>-2183547</v>
      </c>
      <c r="J38" s="67">
        <f t="shared" si="8"/>
        <v>0</v>
      </c>
      <c r="K38" s="31">
        <f t="shared" si="4"/>
        <v>-0.02886058408176705</v>
      </c>
    </row>
    <row r="39" spans="1:11" ht="12.75">
      <c r="A39" s="43" t="s">
        <v>56</v>
      </c>
      <c r="B39" s="44" t="s">
        <v>95</v>
      </c>
      <c r="C39" s="18" t="s">
        <v>96</v>
      </c>
      <c r="D39" s="52">
        <v>332884730</v>
      </c>
      <c r="E39" s="52">
        <v>332884730</v>
      </c>
      <c r="F39" s="52">
        <v>184506040</v>
      </c>
      <c r="G39" s="27">
        <f t="shared" si="0"/>
        <v>0.5542640541066572</v>
      </c>
      <c r="H39" s="20">
        <f t="shared" si="1"/>
        <v>0.5542640541066572</v>
      </c>
      <c r="I39" s="53">
        <f t="shared" si="7"/>
        <v>0</v>
      </c>
      <c r="J39" s="67">
        <f t="shared" si="8"/>
        <v>148378690</v>
      </c>
      <c r="K39" s="31">
        <f t="shared" si="4"/>
        <v>0.4457359458933427</v>
      </c>
    </row>
    <row r="40" spans="1:11" ht="16.5">
      <c r="A40" s="45"/>
      <c r="B40" s="46" t="s">
        <v>97</v>
      </c>
      <c r="C40" s="47"/>
      <c r="D40" s="58">
        <f>SUM(D31:D39)</f>
        <v>1223409083</v>
      </c>
      <c r="E40" s="58">
        <f>SUM(E31:E39)</f>
        <v>1210962091</v>
      </c>
      <c r="F40" s="58">
        <f>SUM(F31:F39)</f>
        <v>1181258677</v>
      </c>
      <c r="G40" s="28">
        <f t="shared" si="0"/>
        <v>0.9655467606169473</v>
      </c>
      <c r="H40" s="26">
        <f t="shared" si="1"/>
        <v>0.97547122719963</v>
      </c>
      <c r="I40" s="70">
        <f>SUM(I31:I39)</f>
        <v>-198472878</v>
      </c>
      <c r="J40" s="78">
        <f>SUM(J31:J39)</f>
        <v>228176292</v>
      </c>
      <c r="K40" s="32">
        <f t="shared" si="4"/>
        <v>0.024528772800370018</v>
      </c>
    </row>
    <row r="41" spans="1:11" ht="12.75">
      <c r="A41" s="43" t="s">
        <v>37</v>
      </c>
      <c r="B41" s="44" t="s">
        <v>98</v>
      </c>
      <c r="C41" s="18" t="s">
        <v>99</v>
      </c>
      <c r="D41" s="52">
        <v>116531948</v>
      </c>
      <c r="E41" s="52">
        <v>124778008</v>
      </c>
      <c r="F41" s="52">
        <v>102341476</v>
      </c>
      <c r="G41" s="27">
        <f t="shared" si="0"/>
        <v>0.8782267674783915</v>
      </c>
      <c r="H41" s="20">
        <f t="shared" si="1"/>
        <v>0.8201884101243225</v>
      </c>
      <c r="I41" s="53">
        <f>IF($F41&gt;$E41,$E41-$F41,0)</f>
        <v>0</v>
      </c>
      <c r="J41" s="67">
        <f>IF($F41&lt;=$E41,$E41-$F41,0)</f>
        <v>22436532</v>
      </c>
      <c r="K41" s="31">
        <f t="shared" si="4"/>
        <v>0.17981158987567744</v>
      </c>
    </row>
    <row r="42" spans="1:11" ht="12.75">
      <c r="A42" s="43" t="s">
        <v>37</v>
      </c>
      <c r="B42" s="44" t="s">
        <v>100</v>
      </c>
      <c r="C42" s="18" t="s">
        <v>101</v>
      </c>
      <c r="D42" s="52">
        <v>117822424</v>
      </c>
      <c r="E42" s="52">
        <v>117822424</v>
      </c>
      <c r="F42" s="52">
        <v>104878783</v>
      </c>
      <c r="G42" s="27">
        <f aca="true" t="shared" si="9" ref="G42:G60">IF($D42=0,0,$F42/$D42)</f>
        <v>0.8901428050741852</v>
      </c>
      <c r="H42" s="20">
        <f aca="true" t="shared" si="10" ref="H42:H60">IF($E42=0,0,$F42/$E42)</f>
        <v>0.8901428050741852</v>
      </c>
      <c r="I42" s="53">
        <f>IF($F42&gt;$E42,$E42-$F42,0)</f>
        <v>0</v>
      </c>
      <c r="J42" s="67">
        <f>IF($F42&lt;=$E42,$E42-$F42,0)</f>
        <v>12943641</v>
      </c>
      <c r="K42" s="31">
        <f aca="true" t="shared" si="11" ref="K42:K60">IF($E42=0,0,($E42-$F42)/$E42)</f>
        <v>0.1098571949258148</v>
      </c>
    </row>
    <row r="43" spans="1:11" ht="12.75">
      <c r="A43" s="43" t="s">
        <v>37</v>
      </c>
      <c r="B43" s="44" t="s">
        <v>102</v>
      </c>
      <c r="C43" s="18" t="s">
        <v>103</v>
      </c>
      <c r="D43" s="52">
        <v>89208434</v>
      </c>
      <c r="E43" s="52">
        <v>89208434</v>
      </c>
      <c r="F43" s="52">
        <v>119024037</v>
      </c>
      <c r="G43" s="27">
        <f t="shared" si="9"/>
        <v>1.3342240376061303</v>
      </c>
      <c r="H43" s="20">
        <f t="shared" si="10"/>
        <v>1.3342240376061303</v>
      </c>
      <c r="I43" s="53">
        <f>IF($F43&gt;$E43,$E43-$F43,0)</f>
        <v>-29815603</v>
      </c>
      <c r="J43" s="67">
        <f>IF($F43&lt;=$E43,$E43-$F43,0)</f>
        <v>0</v>
      </c>
      <c r="K43" s="31">
        <f t="shared" si="11"/>
        <v>-0.3342240376061304</v>
      </c>
    </row>
    <row r="44" spans="1:11" ht="12.75">
      <c r="A44" s="43" t="s">
        <v>37</v>
      </c>
      <c r="B44" s="44" t="s">
        <v>104</v>
      </c>
      <c r="C44" s="18" t="s">
        <v>105</v>
      </c>
      <c r="D44" s="52">
        <v>58835239</v>
      </c>
      <c r="E44" s="52">
        <v>58835239</v>
      </c>
      <c r="F44" s="52">
        <v>64813004</v>
      </c>
      <c r="G44" s="27">
        <f t="shared" si="9"/>
        <v>1.1016017798448987</v>
      </c>
      <c r="H44" s="20">
        <f t="shared" si="10"/>
        <v>1.1016017798448987</v>
      </c>
      <c r="I44" s="53">
        <f>IF($F44&gt;$E44,$E44-$F44,0)</f>
        <v>-5977765</v>
      </c>
      <c r="J44" s="67">
        <f>IF($F44&lt;=$E44,$E44-$F44,0)</f>
        <v>0</v>
      </c>
      <c r="K44" s="31">
        <f t="shared" si="11"/>
        <v>-0.10160177984489874</v>
      </c>
    </row>
    <row r="45" spans="1:11" ht="12.75">
      <c r="A45" s="43" t="s">
        <v>56</v>
      </c>
      <c r="B45" s="44" t="s">
        <v>106</v>
      </c>
      <c r="C45" s="18" t="s">
        <v>107</v>
      </c>
      <c r="D45" s="52">
        <v>314353180</v>
      </c>
      <c r="E45" s="52">
        <v>314353180</v>
      </c>
      <c r="F45" s="52">
        <v>219491904</v>
      </c>
      <c r="G45" s="27">
        <f t="shared" si="9"/>
        <v>0.6982334455786323</v>
      </c>
      <c r="H45" s="20">
        <f t="shared" si="10"/>
        <v>0.6982334455786323</v>
      </c>
      <c r="I45" s="53">
        <f>IF($F45&gt;$E45,$E45-$F45,0)</f>
        <v>0</v>
      </c>
      <c r="J45" s="67">
        <f>IF($F45&lt;=$E45,$E45-$F45,0)</f>
        <v>94861276</v>
      </c>
      <c r="K45" s="31">
        <f t="shared" si="11"/>
        <v>0.30176655442136774</v>
      </c>
    </row>
    <row r="46" spans="1:11" ht="16.5">
      <c r="A46" s="45"/>
      <c r="B46" s="46" t="s">
        <v>108</v>
      </c>
      <c r="C46" s="47"/>
      <c r="D46" s="58">
        <f>SUM(D41:D45)</f>
        <v>696751225</v>
      </c>
      <c r="E46" s="58">
        <f>SUM(E41:E45)</f>
        <v>704997285</v>
      </c>
      <c r="F46" s="58">
        <f>SUM(F41:F45)</f>
        <v>610549204</v>
      </c>
      <c r="G46" s="28">
        <f t="shared" si="9"/>
        <v>0.8762800582087243</v>
      </c>
      <c r="H46" s="26">
        <f t="shared" si="10"/>
        <v>0.8660305748553344</v>
      </c>
      <c r="I46" s="70">
        <f>SUM(I41:I45)</f>
        <v>-35793368</v>
      </c>
      <c r="J46" s="78">
        <f>SUM(J41:J45)</f>
        <v>130241449</v>
      </c>
      <c r="K46" s="32">
        <f t="shared" si="11"/>
        <v>0.13396942514466562</v>
      </c>
    </row>
    <row r="47" spans="1:11" ht="12.75">
      <c r="A47" s="43" t="s">
        <v>37</v>
      </c>
      <c r="B47" s="44" t="s">
        <v>109</v>
      </c>
      <c r="C47" s="18" t="s">
        <v>110</v>
      </c>
      <c r="D47" s="52">
        <v>88002958</v>
      </c>
      <c r="E47" s="52">
        <v>88002958</v>
      </c>
      <c r="F47" s="52">
        <v>68650179</v>
      </c>
      <c r="G47" s="27">
        <f t="shared" si="9"/>
        <v>0.780089448811482</v>
      </c>
      <c r="H47" s="20">
        <f t="shared" si="10"/>
        <v>0.780089448811482</v>
      </c>
      <c r="I47" s="53">
        <f aca="true" t="shared" si="12" ref="I47:I54">IF($F47&gt;$E47,$E47-$F47,0)</f>
        <v>0</v>
      </c>
      <c r="J47" s="67">
        <f aca="true" t="shared" si="13" ref="J47:J54">IF($F47&lt;=$E47,$E47-$F47,0)</f>
        <v>19352779</v>
      </c>
      <c r="K47" s="31">
        <f t="shared" si="11"/>
        <v>0.21991055118851802</v>
      </c>
    </row>
    <row r="48" spans="1:11" ht="12.75">
      <c r="A48" s="43" t="s">
        <v>37</v>
      </c>
      <c r="B48" s="44" t="s">
        <v>111</v>
      </c>
      <c r="C48" s="18" t="s">
        <v>112</v>
      </c>
      <c r="D48" s="52">
        <v>82556972</v>
      </c>
      <c r="E48" s="52">
        <v>84511064</v>
      </c>
      <c r="F48" s="52">
        <v>59505580</v>
      </c>
      <c r="G48" s="27">
        <f t="shared" si="9"/>
        <v>0.7207820073633514</v>
      </c>
      <c r="H48" s="20">
        <f t="shared" si="10"/>
        <v>0.7041158539904313</v>
      </c>
      <c r="I48" s="53">
        <f t="shared" si="12"/>
        <v>0</v>
      </c>
      <c r="J48" s="67">
        <f t="shared" si="13"/>
        <v>25005484</v>
      </c>
      <c r="K48" s="31">
        <f t="shared" si="11"/>
        <v>0.29588414600956864</v>
      </c>
    </row>
    <row r="49" spans="1:11" ht="12.75">
      <c r="A49" s="43" t="s">
        <v>37</v>
      </c>
      <c r="B49" s="44" t="s">
        <v>113</v>
      </c>
      <c r="C49" s="18" t="s">
        <v>114</v>
      </c>
      <c r="D49" s="52">
        <v>90699751</v>
      </c>
      <c r="E49" s="52">
        <v>90699751</v>
      </c>
      <c r="F49" s="52">
        <v>68118527</v>
      </c>
      <c r="G49" s="27">
        <f t="shared" si="9"/>
        <v>0.7510332305101918</v>
      </c>
      <c r="H49" s="20">
        <f t="shared" si="10"/>
        <v>0.7510332305101918</v>
      </c>
      <c r="I49" s="53">
        <f t="shared" si="12"/>
        <v>0</v>
      </c>
      <c r="J49" s="67">
        <f t="shared" si="13"/>
        <v>22581224</v>
      </c>
      <c r="K49" s="31">
        <f t="shared" si="11"/>
        <v>0.2489667694898082</v>
      </c>
    </row>
    <row r="50" spans="1:11" ht="12.75">
      <c r="A50" s="43" t="s">
        <v>37</v>
      </c>
      <c r="B50" s="44" t="s">
        <v>115</v>
      </c>
      <c r="C50" s="18" t="s">
        <v>116</v>
      </c>
      <c r="D50" s="52">
        <v>42622603</v>
      </c>
      <c r="E50" s="52">
        <v>42622603</v>
      </c>
      <c r="F50" s="52">
        <v>46364562</v>
      </c>
      <c r="G50" s="27">
        <f t="shared" si="9"/>
        <v>1.087792831423271</v>
      </c>
      <c r="H50" s="20">
        <f t="shared" si="10"/>
        <v>1.087792831423271</v>
      </c>
      <c r="I50" s="53">
        <f t="shared" si="12"/>
        <v>-3741959</v>
      </c>
      <c r="J50" s="67">
        <f t="shared" si="13"/>
        <v>0</v>
      </c>
      <c r="K50" s="31">
        <f t="shared" si="11"/>
        <v>-0.08779283142327089</v>
      </c>
    </row>
    <row r="51" spans="1:11" ht="12.75">
      <c r="A51" s="43" t="s">
        <v>37</v>
      </c>
      <c r="B51" s="44" t="s">
        <v>117</v>
      </c>
      <c r="C51" s="18" t="s">
        <v>118</v>
      </c>
      <c r="D51" s="52">
        <v>90209949</v>
      </c>
      <c r="E51" s="52">
        <v>90209949</v>
      </c>
      <c r="F51" s="52">
        <v>75529794</v>
      </c>
      <c r="G51" s="27">
        <f t="shared" si="9"/>
        <v>0.8372667852855121</v>
      </c>
      <c r="H51" s="20">
        <f t="shared" si="10"/>
        <v>0.8372667852855121</v>
      </c>
      <c r="I51" s="53">
        <f t="shared" si="12"/>
        <v>0</v>
      </c>
      <c r="J51" s="67">
        <f t="shared" si="13"/>
        <v>14680155</v>
      </c>
      <c r="K51" s="31">
        <f t="shared" si="11"/>
        <v>0.16273321471448787</v>
      </c>
    </row>
    <row r="52" spans="1:11" ht="12.75">
      <c r="A52" s="43" t="s">
        <v>37</v>
      </c>
      <c r="B52" s="44" t="s">
        <v>119</v>
      </c>
      <c r="C52" s="18" t="s">
        <v>120</v>
      </c>
      <c r="D52" s="52">
        <v>0</v>
      </c>
      <c r="E52" s="52">
        <v>0</v>
      </c>
      <c r="F52" s="52">
        <v>60993993</v>
      </c>
      <c r="G52" s="27">
        <f t="shared" si="9"/>
        <v>0</v>
      </c>
      <c r="H52" s="20">
        <f t="shared" si="10"/>
        <v>0</v>
      </c>
      <c r="I52" s="53">
        <f t="shared" si="12"/>
        <v>-60993993</v>
      </c>
      <c r="J52" s="67">
        <f t="shared" si="13"/>
        <v>0</v>
      </c>
      <c r="K52" s="31">
        <f t="shared" si="11"/>
        <v>0</v>
      </c>
    </row>
    <row r="53" spans="1:11" ht="12.75">
      <c r="A53" s="43" t="s">
        <v>37</v>
      </c>
      <c r="B53" s="44" t="s">
        <v>121</v>
      </c>
      <c r="C53" s="18" t="s">
        <v>122</v>
      </c>
      <c r="D53" s="52">
        <v>516482801</v>
      </c>
      <c r="E53" s="52">
        <v>516482801</v>
      </c>
      <c r="F53" s="52">
        <v>917934670</v>
      </c>
      <c r="G53" s="27">
        <f t="shared" si="9"/>
        <v>1.7772802273816666</v>
      </c>
      <c r="H53" s="20">
        <f t="shared" si="10"/>
        <v>1.7772802273816666</v>
      </c>
      <c r="I53" s="53">
        <f t="shared" si="12"/>
        <v>-401451869</v>
      </c>
      <c r="J53" s="67">
        <f t="shared" si="13"/>
        <v>0</v>
      </c>
      <c r="K53" s="31">
        <f t="shared" si="11"/>
        <v>-0.7772802273816665</v>
      </c>
    </row>
    <row r="54" spans="1:11" ht="12.75">
      <c r="A54" s="43" t="s">
        <v>56</v>
      </c>
      <c r="B54" s="44" t="s">
        <v>123</v>
      </c>
      <c r="C54" s="18" t="s">
        <v>124</v>
      </c>
      <c r="D54" s="52">
        <v>1063371725</v>
      </c>
      <c r="E54" s="52">
        <v>1063371725</v>
      </c>
      <c r="F54" s="52">
        <v>728069900</v>
      </c>
      <c r="G54" s="27">
        <f t="shared" si="9"/>
        <v>0.6846805147090026</v>
      </c>
      <c r="H54" s="20">
        <f t="shared" si="10"/>
        <v>0.6846805147090026</v>
      </c>
      <c r="I54" s="53">
        <f t="shared" si="12"/>
        <v>0</v>
      </c>
      <c r="J54" s="67">
        <f t="shared" si="13"/>
        <v>335301825</v>
      </c>
      <c r="K54" s="31">
        <f t="shared" si="11"/>
        <v>0.31531948529099735</v>
      </c>
    </row>
    <row r="55" spans="1:11" ht="16.5">
      <c r="A55" s="45"/>
      <c r="B55" s="46" t="s">
        <v>125</v>
      </c>
      <c r="C55" s="47"/>
      <c r="D55" s="58">
        <f>SUM(D47:D54)</f>
        <v>1973946759</v>
      </c>
      <c r="E55" s="58">
        <f>SUM(E47:E54)</f>
        <v>1975900851</v>
      </c>
      <c r="F55" s="58">
        <f>SUM(F47:F54)</f>
        <v>2025167205</v>
      </c>
      <c r="G55" s="28">
        <f t="shared" si="9"/>
        <v>1.0259482408866734</v>
      </c>
      <c r="H55" s="26">
        <f t="shared" si="10"/>
        <v>1.0249336164692</v>
      </c>
      <c r="I55" s="70">
        <f>SUM(I47:I54)</f>
        <v>-466187821</v>
      </c>
      <c r="J55" s="78">
        <f>SUM(J47:J54)</f>
        <v>416921467</v>
      </c>
      <c r="K55" s="32">
        <f t="shared" si="11"/>
        <v>-0.024933616469200053</v>
      </c>
    </row>
    <row r="56" spans="1:11" ht="12.75">
      <c r="A56" s="43" t="s">
        <v>37</v>
      </c>
      <c r="B56" s="44" t="s">
        <v>126</v>
      </c>
      <c r="C56" s="18" t="s">
        <v>127</v>
      </c>
      <c r="D56" s="52">
        <v>155461000</v>
      </c>
      <c r="E56" s="52">
        <v>155461000</v>
      </c>
      <c r="F56" s="52">
        <v>109102036</v>
      </c>
      <c r="G56" s="27">
        <f t="shared" si="9"/>
        <v>0.7017968236406559</v>
      </c>
      <c r="H56" s="20">
        <f t="shared" si="10"/>
        <v>0.7017968236406559</v>
      </c>
      <c r="I56" s="53">
        <f>IF($F56&gt;$E56,$E56-$F56,0)</f>
        <v>0</v>
      </c>
      <c r="J56" s="67">
        <f>IF($F56&lt;=$E56,$E56-$F56,0)</f>
        <v>46358964</v>
      </c>
      <c r="K56" s="31">
        <f t="shared" si="11"/>
        <v>0.2982031763593441</v>
      </c>
    </row>
    <row r="57" spans="1:11" ht="12.75">
      <c r="A57" s="43" t="s">
        <v>37</v>
      </c>
      <c r="B57" s="44" t="s">
        <v>128</v>
      </c>
      <c r="C57" s="18" t="s">
        <v>129</v>
      </c>
      <c r="D57" s="52">
        <v>74815127</v>
      </c>
      <c r="E57" s="52">
        <v>74815127</v>
      </c>
      <c r="F57" s="52">
        <v>42603049</v>
      </c>
      <c r="G57" s="27">
        <f t="shared" si="9"/>
        <v>0.5694443183929903</v>
      </c>
      <c r="H57" s="20">
        <f t="shared" si="10"/>
        <v>0.5694443183929903</v>
      </c>
      <c r="I57" s="53">
        <f>IF($F57&gt;$E57,$E57-$F57,0)</f>
        <v>0</v>
      </c>
      <c r="J57" s="67">
        <f>IF($F57&lt;=$E57,$E57-$F57,0)</f>
        <v>32212078</v>
      </c>
      <c r="K57" s="31">
        <f t="shared" si="11"/>
        <v>0.43055568160700974</v>
      </c>
    </row>
    <row r="58" spans="1:11" ht="12.75">
      <c r="A58" s="43" t="s">
        <v>56</v>
      </c>
      <c r="B58" s="44" t="s">
        <v>130</v>
      </c>
      <c r="C58" s="18" t="s">
        <v>131</v>
      </c>
      <c r="D58" s="52">
        <v>163857128</v>
      </c>
      <c r="E58" s="52">
        <v>163857128</v>
      </c>
      <c r="F58" s="52">
        <v>186335266</v>
      </c>
      <c r="G58" s="27">
        <f t="shared" si="9"/>
        <v>1.1371813254288212</v>
      </c>
      <c r="H58" s="20">
        <f t="shared" si="10"/>
        <v>1.1371813254288212</v>
      </c>
      <c r="I58" s="53">
        <f>IF($F58&gt;$E58,$E58-$F58,0)</f>
        <v>-22478138</v>
      </c>
      <c r="J58" s="67">
        <f>IF($F58&lt;=$E58,$E58-$F58,0)</f>
        <v>0</v>
      </c>
      <c r="K58" s="31">
        <f t="shared" si="11"/>
        <v>-0.13718132542882114</v>
      </c>
    </row>
    <row r="59" spans="1:11" ht="16.5">
      <c r="A59" s="45"/>
      <c r="B59" s="46" t="s">
        <v>132</v>
      </c>
      <c r="C59" s="47"/>
      <c r="D59" s="58">
        <f>SUM(D56:D58)</f>
        <v>394133255</v>
      </c>
      <c r="E59" s="58">
        <f>SUM(E56:E58)</f>
        <v>394133255</v>
      </c>
      <c r="F59" s="58">
        <f>SUM(F56:F58)</f>
        <v>338040351</v>
      </c>
      <c r="G59" s="28">
        <f t="shared" si="9"/>
        <v>0.8576803573705041</v>
      </c>
      <c r="H59" s="26">
        <f t="shared" si="10"/>
        <v>0.8576803573705041</v>
      </c>
      <c r="I59" s="70">
        <f>SUM(I56:I58)</f>
        <v>-22478138</v>
      </c>
      <c r="J59" s="78">
        <f>SUM(J56:J58)</f>
        <v>78571042</v>
      </c>
      <c r="K59" s="32">
        <f t="shared" si="11"/>
        <v>0.14231964262949595</v>
      </c>
    </row>
    <row r="60" spans="1:11" ht="16.5">
      <c r="A60" s="45"/>
      <c r="B60" s="48" t="s">
        <v>133</v>
      </c>
      <c r="C60" s="47"/>
      <c r="D60" s="58">
        <f>SUM(D8,D10:D19,D21:D29,D31:D39,D41:D45,D47:D54,D56:D58)</f>
        <v>16850798375</v>
      </c>
      <c r="E60" s="58">
        <f>SUM(E8,E10:E19,E21:E29,E31:E39,E41:E45,E47:E54,E56:E58)</f>
        <v>16635882311</v>
      </c>
      <c r="F60" s="58">
        <f>SUM(F8,F10:F19,F21:F29,F31:F39,F41:F45,F47:F54,F56:F58)</f>
        <v>15163787610</v>
      </c>
      <c r="G60" s="28">
        <f t="shared" si="9"/>
        <v>0.8998854103255508</v>
      </c>
      <c r="H60" s="26">
        <f t="shared" si="10"/>
        <v>0.9115108730946828</v>
      </c>
      <c r="I60" s="70">
        <f>I59+I55+I46+I40+I30+I20+I9</f>
        <v>-779673198</v>
      </c>
      <c r="J60" s="78">
        <f>J59+J55+J46+J40+J30+J20+J9</f>
        <v>2251767899</v>
      </c>
      <c r="K60" s="32">
        <f t="shared" si="11"/>
        <v>0.08848912690531717</v>
      </c>
    </row>
    <row r="61" spans="1:11" ht="16.5">
      <c r="A61" s="72"/>
      <c r="B61" s="73"/>
      <c r="C61" s="73"/>
      <c r="D61" s="74"/>
      <c r="E61" s="74"/>
      <c r="F61" s="74"/>
      <c r="G61" s="75"/>
      <c r="H61" s="76" t="s">
        <v>667</v>
      </c>
      <c r="I61" s="124">
        <f>I60+J60</f>
        <v>1472094701</v>
      </c>
      <c r="J61" s="125"/>
      <c r="K61" s="77"/>
    </row>
    <row r="62" spans="1:11" ht="16.5">
      <c r="A62" s="38"/>
      <c r="B62" s="30"/>
      <c r="C62" s="12"/>
      <c r="D62" s="59"/>
      <c r="E62" s="59"/>
      <c r="F62" s="59"/>
      <c r="G62" s="27"/>
      <c r="H62" s="20"/>
      <c r="I62" s="91"/>
      <c r="J62" s="92"/>
      <c r="K62" s="30"/>
    </row>
    <row r="63" spans="1:11" ht="16.5">
      <c r="A63" s="38"/>
      <c r="B63" s="40" t="s">
        <v>134</v>
      </c>
      <c r="C63" s="41"/>
      <c r="D63" s="59"/>
      <c r="E63" s="59"/>
      <c r="F63" s="59"/>
      <c r="G63" s="27"/>
      <c r="H63" s="20"/>
      <c r="I63" s="81"/>
      <c r="J63" s="69"/>
      <c r="K63" s="30"/>
    </row>
    <row r="64" spans="1:11" ht="12.75">
      <c r="A64" s="43" t="s">
        <v>37</v>
      </c>
      <c r="B64" s="44" t="s">
        <v>135</v>
      </c>
      <c r="C64" s="18" t="s">
        <v>136</v>
      </c>
      <c r="D64" s="52">
        <v>92868572</v>
      </c>
      <c r="E64" s="52">
        <v>82649488</v>
      </c>
      <c r="F64" s="52">
        <v>52221049</v>
      </c>
      <c r="G64" s="27">
        <f aca="true" t="shared" si="14" ref="G64:G94">IF($D64=0,0,$F64/$D64)</f>
        <v>0.5623113166852614</v>
      </c>
      <c r="H64" s="20">
        <f aca="true" t="shared" si="15" ref="H64:H94">IF($E64=0,0,$F64/$E64)</f>
        <v>0.631837537819956</v>
      </c>
      <c r="I64" s="53">
        <f>IF($F64&gt;$E64,$E64-$F64,0)</f>
        <v>0</v>
      </c>
      <c r="J64" s="67">
        <f>IF($F64&lt;=$E64,$E64-$F64,0)</f>
        <v>30428439</v>
      </c>
      <c r="K64" s="31">
        <f aca="true" t="shared" si="16" ref="K64:K94">IF($E64=0,0,($E64-$F64)/$E64)</f>
        <v>0.368162462180044</v>
      </c>
    </row>
    <row r="65" spans="1:11" ht="12.75">
      <c r="A65" s="43" t="s">
        <v>37</v>
      </c>
      <c r="B65" s="44" t="s">
        <v>137</v>
      </c>
      <c r="C65" s="18" t="s">
        <v>138</v>
      </c>
      <c r="D65" s="52">
        <v>147146914</v>
      </c>
      <c r="E65" s="52">
        <v>147223245</v>
      </c>
      <c r="F65" s="52">
        <v>187578141</v>
      </c>
      <c r="G65" s="27">
        <f t="shared" si="14"/>
        <v>1.2747677535391602</v>
      </c>
      <c r="H65" s="20">
        <f t="shared" si="15"/>
        <v>1.274106823280522</v>
      </c>
      <c r="I65" s="53">
        <f>IF($F65&gt;$E65,$E65-$F65,0)</f>
        <v>-40354896</v>
      </c>
      <c r="J65" s="67">
        <f>IF($F65&lt;=$E65,$E65-$F65,0)</f>
        <v>0</v>
      </c>
      <c r="K65" s="31">
        <f t="shared" si="16"/>
        <v>-0.27410682328052205</v>
      </c>
    </row>
    <row r="66" spans="1:11" ht="12.75">
      <c r="A66" s="43" t="s">
        <v>37</v>
      </c>
      <c r="B66" s="44" t="s">
        <v>139</v>
      </c>
      <c r="C66" s="18" t="s">
        <v>140</v>
      </c>
      <c r="D66" s="52">
        <v>85543487</v>
      </c>
      <c r="E66" s="52">
        <v>88167815</v>
      </c>
      <c r="F66" s="52">
        <v>62948603</v>
      </c>
      <c r="G66" s="27">
        <f t="shared" si="14"/>
        <v>0.7358666943282309</v>
      </c>
      <c r="H66" s="20">
        <f t="shared" si="15"/>
        <v>0.713963513783346</v>
      </c>
      <c r="I66" s="53">
        <f>IF($F66&gt;$E66,$E66-$F66,0)</f>
        <v>0</v>
      </c>
      <c r="J66" s="67">
        <f>IF($F66&lt;=$E66,$E66-$F66,0)</f>
        <v>25219212</v>
      </c>
      <c r="K66" s="31">
        <f t="shared" si="16"/>
        <v>0.286036486216654</v>
      </c>
    </row>
    <row r="67" spans="1:11" ht="12.75">
      <c r="A67" s="43" t="s">
        <v>56</v>
      </c>
      <c r="B67" s="44" t="s">
        <v>141</v>
      </c>
      <c r="C67" s="18" t="s">
        <v>142</v>
      </c>
      <c r="D67" s="52">
        <v>37060119</v>
      </c>
      <c r="E67" s="52">
        <v>41594974</v>
      </c>
      <c r="F67" s="52">
        <v>39727585</v>
      </c>
      <c r="G67" s="27">
        <f t="shared" si="14"/>
        <v>1.0719767251691772</v>
      </c>
      <c r="H67" s="20">
        <f t="shared" si="15"/>
        <v>0.9551054173035425</v>
      </c>
      <c r="I67" s="53">
        <f>IF($F67&gt;$E67,$E67-$F67,0)</f>
        <v>0</v>
      </c>
      <c r="J67" s="67">
        <f>IF($F67&lt;=$E67,$E67-$F67,0)</f>
        <v>1867389</v>
      </c>
      <c r="K67" s="31">
        <f t="shared" si="16"/>
        <v>0.04489458269645751</v>
      </c>
    </row>
    <row r="68" spans="1:11" ht="16.5">
      <c r="A68" s="45"/>
      <c r="B68" s="46" t="s">
        <v>143</v>
      </c>
      <c r="C68" s="47"/>
      <c r="D68" s="58">
        <f>SUM(D64:D67)</f>
        <v>362619092</v>
      </c>
      <c r="E68" s="58">
        <f>SUM(E64:E67)</f>
        <v>359635522</v>
      </c>
      <c r="F68" s="58">
        <f>SUM(F64:F67)</f>
        <v>342475378</v>
      </c>
      <c r="G68" s="28">
        <f t="shared" si="14"/>
        <v>0.9444493838178823</v>
      </c>
      <c r="H68" s="26">
        <f t="shared" si="15"/>
        <v>0.9522846244315099</v>
      </c>
      <c r="I68" s="70">
        <f>SUM(I64:I67)</f>
        <v>-40354896</v>
      </c>
      <c r="J68" s="78">
        <f>SUM(J64:J67)</f>
        <v>57515040</v>
      </c>
      <c r="K68" s="32">
        <f t="shared" si="16"/>
        <v>0.04771537556849015</v>
      </c>
    </row>
    <row r="69" spans="1:11" ht="12.75">
      <c r="A69" s="43" t="s">
        <v>37</v>
      </c>
      <c r="B69" s="44" t="s">
        <v>144</v>
      </c>
      <c r="C69" s="18" t="s">
        <v>145</v>
      </c>
      <c r="D69" s="52">
        <v>44608317</v>
      </c>
      <c r="E69" s="52">
        <v>44608317</v>
      </c>
      <c r="F69" s="52">
        <v>41935567</v>
      </c>
      <c r="G69" s="27">
        <f t="shared" si="14"/>
        <v>0.9400840430720576</v>
      </c>
      <c r="H69" s="20">
        <f t="shared" si="15"/>
        <v>0.9400840430720576</v>
      </c>
      <c r="I69" s="53">
        <f>IF($F69&gt;$E69,$E69-$F69,0)</f>
        <v>0</v>
      </c>
      <c r="J69" s="67">
        <f>IF($F69&lt;=$E69,$E69-$F69,0)</f>
        <v>2672750</v>
      </c>
      <c r="K69" s="31">
        <f t="shared" si="16"/>
        <v>0.05991595692794238</v>
      </c>
    </row>
    <row r="70" spans="1:11" ht="12.75">
      <c r="A70" s="43" t="s">
        <v>37</v>
      </c>
      <c r="B70" s="44" t="s">
        <v>146</v>
      </c>
      <c r="C70" s="18" t="s">
        <v>147</v>
      </c>
      <c r="D70" s="52">
        <v>2988324214</v>
      </c>
      <c r="E70" s="52">
        <v>3080947380</v>
      </c>
      <c r="F70" s="52">
        <v>2537428078</v>
      </c>
      <c r="G70" s="27">
        <f t="shared" si="14"/>
        <v>0.849114050648321</v>
      </c>
      <c r="H70" s="20">
        <f t="shared" si="15"/>
        <v>0.8235869572040533</v>
      </c>
      <c r="I70" s="53">
        <f>IF($F70&gt;$E70,$E70-$F70,0)</f>
        <v>0</v>
      </c>
      <c r="J70" s="67">
        <f>IF($F70&lt;=$E70,$E70-$F70,0)</f>
        <v>543519302</v>
      </c>
      <c r="K70" s="31">
        <f t="shared" si="16"/>
        <v>0.17641304279594675</v>
      </c>
    </row>
    <row r="71" spans="1:11" ht="12.75">
      <c r="A71" s="43" t="s">
        <v>37</v>
      </c>
      <c r="B71" s="44" t="s">
        <v>148</v>
      </c>
      <c r="C71" s="18" t="s">
        <v>149</v>
      </c>
      <c r="D71" s="52">
        <v>138803339</v>
      </c>
      <c r="E71" s="52">
        <v>140125244</v>
      </c>
      <c r="F71" s="52">
        <v>117098175</v>
      </c>
      <c r="G71" s="27">
        <f t="shared" si="14"/>
        <v>0.8436264995037331</v>
      </c>
      <c r="H71" s="20">
        <f t="shared" si="15"/>
        <v>0.8356679471687486</v>
      </c>
      <c r="I71" s="53">
        <f>IF($F71&gt;$E71,$E71-$F71,0)</f>
        <v>0</v>
      </c>
      <c r="J71" s="67">
        <f>IF($F71&lt;=$E71,$E71-$F71,0)</f>
        <v>23027069</v>
      </c>
      <c r="K71" s="31">
        <f t="shared" si="16"/>
        <v>0.16433205283125144</v>
      </c>
    </row>
    <row r="72" spans="1:11" ht="12.75">
      <c r="A72" s="43" t="s">
        <v>56</v>
      </c>
      <c r="B72" s="44" t="s">
        <v>150</v>
      </c>
      <c r="C72" s="18" t="s">
        <v>151</v>
      </c>
      <c r="D72" s="52">
        <v>159407800</v>
      </c>
      <c r="E72" s="52">
        <v>162716</v>
      </c>
      <c r="F72" s="52">
        <v>126185298</v>
      </c>
      <c r="G72" s="27">
        <f t="shared" si="14"/>
        <v>0.7915879775017283</v>
      </c>
      <c r="H72" s="20">
        <f t="shared" si="15"/>
        <v>775.4941001499545</v>
      </c>
      <c r="I72" s="53">
        <f>IF($F72&gt;$E72,$E72-$F72,0)</f>
        <v>-126022582</v>
      </c>
      <c r="J72" s="67">
        <f>IF($F72&lt;=$E72,$E72-$F72,0)</f>
        <v>0</v>
      </c>
      <c r="K72" s="31">
        <f t="shared" si="16"/>
        <v>-774.4941001499545</v>
      </c>
    </row>
    <row r="73" spans="1:11" ht="16.5">
      <c r="A73" s="45"/>
      <c r="B73" s="46" t="s">
        <v>152</v>
      </c>
      <c r="C73" s="47"/>
      <c r="D73" s="58">
        <f>SUM(D69:D72)</f>
        <v>3331143670</v>
      </c>
      <c r="E73" s="58">
        <f>SUM(E69:E72)</f>
        <v>3265843657</v>
      </c>
      <c r="F73" s="58">
        <f>SUM(F69:F72)</f>
        <v>2822647118</v>
      </c>
      <c r="G73" s="28">
        <f t="shared" si="14"/>
        <v>0.8473507592664113</v>
      </c>
      <c r="H73" s="26">
        <f t="shared" si="15"/>
        <v>0.8642933999458138</v>
      </c>
      <c r="I73" s="70">
        <f>SUM(I69:I72)</f>
        <v>-126022582</v>
      </c>
      <c r="J73" s="78">
        <f>SUM(J69:J72)</f>
        <v>569219121</v>
      </c>
      <c r="K73" s="32">
        <f t="shared" si="16"/>
        <v>0.13570660005418625</v>
      </c>
    </row>
    <row r="74" spans="1:11" ht="12.75">
      <c r="A74" s="43" t="s">
        <v>37</v>
      </c>
      <c r="B74" s="44" t="s">
        <v>153</v>
      </c>
      <c r="C74" s="18" t="s">
        <v>154</v>
      </c>
      <c r="D74" s="52">
        <v>147584474</v>
      </c>
      <c r="E74" s="52">
        <v>150599070</v>
      </c>
      <c r="F74" s="52">
        <v>90683818</v>
      </c>
      <c r="G74" s="27">
        <f t="shared" si="14"/>
        <v>0.6144536450358593</v>
      </c>
      <c r="H74" s="20">
        <f t="shared" si="15"/>
        <v>0.6021539044032609</v>
      </c>
      <c r="I74" s="53">
        <f aca="true" t="shared" si="17" ref="I74:I79">IF($F74&gt;$E74,$E74-$F74,0)</f>
        <v>0</v>
      </c>
      <c r="J74" s="67">
        <f aca="true" t="shared" si="18" ref="J74:J79">IF($F74&lt;=$E74,$E74-$F74,0)</f>
        <v>59915252</v>
      </c>
      <c r="K74" s="31">
        <f t="shared" si="16"/>
        <v>0.39784609559673906</v>
      </c>
    </row>
    <row r="75" spans="1:11" ht="12.75">
      <c r="A75" s="43" t="s">
        <v>37</v>
      </c>
      <c r="B75" s="44" t="s">
        <v>155</v>
      </c>
      <c r="C75" s="18" t="s">
        <v>156</v>
      </c>
      <c r="D75" s="52">
        <v>46470937</v>
      </c>
      <c r="E75" s="52">
        <v>46470937</v>
      </c>
      <c r="F75" s="52">
        <v>45999032</v>
      </c>
      <c r="G75" s="27">
        <f t="shared" si="14"/>
        <v>0.9898451584912092</v>
      </c>
      <c r="H75" s="20">
        <f t="shared" si="15"/>
        <v>0.9898451584912092</v>
      </c>
      <c r="I75" s="53">
        <f t="shared" si="17"/>
        <v>0</v>
      </c>
      <c r="J75" s="67">
        <f t="shared" si="18"/>
        <v>471905</v>
      </c>
      <c r="K75" s="31">
        <f t="shared" si="16"/>
        <v>0.010154841508790752</v>
      </c>
    </row>
    <row r="76" spans="1:11" ht="12.75">
      <c r="A76" s="43" t="s">
        <v>37</v>
      </c>
      <c r="B76" s="44" t="s">
        <v>157</v>
      </c>
      <c r="C76" s="18" t="s">
        <v>158</v>
      </c>
      <c r="D76" s="52">
        <v>79976541</v>
      </c>
      <c r="E76" s="52">
        <v>78937963</v>
      </c>
      <c r="F76" s="52">
        <v>76900402</v>
      </c>
      <c r="G76" s="27">
        <f t="shared" si="14"/>
        <v>0.9615369837012581</v>
      </c>
      <c r="H76" s="20">
        <f t="shared" si="15"/>
        <v>0.9741878188571955</v>
      </c>
      <c r="I76" s="53">
        <f t="shared" si="17"/>
        <v>0</v>
      </c>
      <c r="J76" s="67">
        <f t="shared" si="18"/>
        <v>2037561</v>
      </c>
      <c r="K76" s="31">
        <f t="shared" si="16"/>
        <v>0.025812181142804508</v>
      </c>
    </row>
    <row r="77" spans="1:11" ht="12.75">
      <c r="A77" s="43" t="s">
        <v>37</v>
      </c>
      <c r="B77" s="44" t="s">
        <v>159</v>
      </c>
      <c r="C77" s="18" t="s">
        <v>160</v>
      </c>
      <c r="D77" s="52">
        <v>1419343000</v>
      </c>
      <c r="E77" s="52">
        <v>1419343000</v>
      </c>
      <c r="F77" s="52">
        <v>920609880</v>
      </c>
      <c r="G77" s="27">
        <f t="shared" si="14"/>
        <v>0.648616916418371</v>
      </c>
      <c r="H77" s="20">
        <f t="shared" si="15"/>
        <v>0.648616916418371</v>
      </c>
      <c r="I77" s="53">
        <f t="shared" si="17"/>
        <v>0</v>
      </c>
      <c r="J77" s="67">
        <f t="shared" si="18"/>
        <v>498733120</v>
      </c>
      <c r="K77" s="31">
        <f t="shared" si="16"/>
        <v>0.35138308358162895</v>
      </c>
    </row>
    <row r="78" spans="1:11" ht="12.75">
      <c r="A78" s="43" t="s">
        <v>37</v>
      </c>
      <c r="B78" s="44" t="s">
        <v>161</v>
      </c>
      <c r="C78" s="18" t="s">
        <v>162</v>
      </c>
      <c r="D78" s="52">
        <v>238283410</v>
      </c>
      <c r="E78" s="52">
        <v>238283410</v>
      </c>
      <c r="F78" s="52">
        <v>65486747</v>
      </c>
      <c r="G78" s="27">
        <f t="shared" si="14"/>
        <v>0.2748271354686421</v>
      </c>
      <c r="H78" s="20">
        <f t="shared" si="15"/>
        <v>0.2748271354686421</v>
      </c>
      <c r="I78" s="53">
        <f t="shared" si="17"/>
        <v>0</v>
      </c>
      <c r="J78" s="67">
        <f t="shared" si="18"/>
        <v>172796663</v>
      </c>
      <c r="K78" s="31">
        <f t="shared" si="16"/>
        <v>0.7251728645313579</v>
      </c>
    </row>
    <row r="79" spans="1:11" ht="12.75">
      <c r="A79" s="43" t="s">
        <v>56</v>
      </c>
      <c r="B79" s="44" t="s">
        <v>163</v>
      </c>
      <c r="C79" s="18" t="s">
        <v>164</v>
      </c>
      <c r="D79" s="52">
        <v>92709222</v>
      </c>
      <c r="E79" s="52">
        <v>109094000</v>
      </c>
      <c r="F79" s="52">
        <v>86400678</v>
      </c>
      <c r="G79" s="27">
        <f t="shared" si="14"/>
        <v>0.931953436088591</v>
      </c>
      <c r="H79" s="20">
        <f t="shared" si="15"/>
        <v>0.7919837754596953</v>
      </c>
      <c r="I79" s="53">
        <f t="shared" si="17"/>
        <v>0</v>
      </c>
      <c r="J79" s="67">
        <f t="shared" si="18"/>
        <v>22693322</v>
      </c>
      <c r="K79" s="31">
        <f t="shared" si="16"/>
        <v>0.2080162245403047</v>
      </c>
    </row>
    <row r="80" spans="1:11" ht="16.5">
      <c r="A80" s="45"/>
      <c r="B80" s="46" t="s">
        <v>165</v>
      </c>
      <c r="C80" s="47"/>
      <c r="D80" s="58">
        <f>SUM(D74:D79)</f>
        <v>2024367584</v>
      </c>
      <c r="E80" s="58">
        <f>SUM(E74:E79)</f>
        <v>2042728380</v>
      </c>
      <c r="F80" s="58">
        <f>SUM(F74:F79)</f>
        <v>1286080557</v>
      </c>
      <c r="G80" s="28">
        <f t="shared" si="14"/>
        <v>0.6352999164602312</v>
      </c>
      <c r="H80" s="26">
        <f t="shared" si="15"/>
        <v>0.6295896065241919</v>
      </c>
      <c r="I80" s="70">
        <f>SUM(I74:I79)</f>
        <v>0</v>
      </c>
      <c r="J80" s="78">
        <f>SUM(J74:J79)</f>
        <v>756647823</v>
      </c>
      <c r="K80" s="32">
        <f t="shared" si="16"/>
        <v>0.37041039347580806</v>
      </c>
    </row>
    <row r="81" spans="1:11" ht="12.75">
      <c r="A81" s="43" t="s">
        <v>37</v>
      </c>
      <c r="B81" s="44" t="s">
        <v>166</v>
      </c>
      <c r="C81" s="18" t="s">
        <v>167</v>
      </c>
      <c r="D81" s="52">
        <v>276327867</v>
      </c>
      <c r="E81" s="52">
        <v>276327867</v>
      </c>
      <c r="F81" s="52">
        <v>102100637</v>
      </c>
      <c r="G81" s="27">
        <f t="shared" si="14"/>
        <v>0.369490917106815</v>
      </c>
      <c r="H81" s="20">
        <f t="shared" si="15"/>
        <v>0.369490917106815</v>
      </c>
      <c r="I81" s="53">
        <f aca="true" t="shared" si="19" ref="I81:I86">IF($F81&gt;$E81,$E81-$F81,0)</f>
        <v>0</v>
      </c>
      <c r="J81" s="67">
        <f aca="true" t="shared" si="20" ref="J81:J86">IF($F81&lt;=$E81,$E81-$F81,0)</f>
        <v>174227230</v>
      </c>
      <c r="K81" s="31">
        <f t="shared" si="16"/>
        <v>0.630509082893185</v>
      </c>
    </row>
    <row r="82" spans="1:11" ht="12.75">
      <c r="A82" s="43" t="s">
        <v>37</v>
      </c>
      <c r="B82" s="44" t="s">
        <v>168</v>
      </c>
      <c r="C82" s="18" t="s">
        <v>169</v>
      </c>
      <c r="D82" s="52">
        <v>475128000</v>
      </c>
      <c r="E82" s="52">
        <v>451335899</v>
      </c>
      <c r="F82" s="52">
        <v>306837862</v>
      </c>
      <c r="G82" s="27">
        <f t="shared" si="14"/>
        <v>0.6458004200973212</v>
      </c>
      <c r="H82" s="20">
        <f t="shared" si="15"/>
        <v>0.6798436877718872</v>
      </c>
      <c r="I82" s="53">
        <f t="shared" si="19"/>
        <v>0</v>
      </c>
      <c r="J82" s="67">
        <f t="shared" si="20"/>
        <v>144498037</v>
      </c>
      <c r="K82" s="31">
        <f t="shared" si="16"/>
        <v>0.32015631222811286</v>
      </c>
    </row>
    <row r="83" spans="1:11" ht="12.75">
      <c r="A83" s="43" t="s">
        <v>37</v>
      </c>
      <c r="B83" s="44" t="s">
        <v>170</v>
      </c>
      <c r="C83" s="18" t="s">
        <v>171</v>
      </c>
      <c r="D83" s="52">
        <v>156995994</v>
      </c>
      <c r="E83" s="52">
        <v>156995994</v>
      </c>
      <c r="F83" s="52">
        <v>124860870</v>
      </c>
      <c r="G83" s="27">
        <f t="shared" si="14"/>
        <v>0.7953124587370045</v>
      </c>
      <c r="H83" s="20">
        <f t="shared" si="15"/>
        <v>0.7953124587370045</v>
      </c>
      <c r="I83" s="53">
        <f t="shared" si="19"/>
        <v>0</v>
      </c>
      <c r="J83" s="67">
        <f t="shared" si="20"/>
        <v>32135124</v>
      </c>
      <c r="K83" s="31">
        <f t="shared" si="16"/>
        <v>0.20468754126299554</v>
      </c>
    </row>
    <row r="84" spans="1:11" ht="12.75">
      <c r="A84" s="43" t="s">
        <v>37</v>
      </c>
      <c r="B84" s="44" t="s">
        <v>172</v>
      </c>
      <c r="C84" s="18" t="s">
        <v>173</v>
      </c>
      <c r="D84" s="52">
        <v>998108925</v>
      </c>
      <c r="E84" s="52">
        <v>880691000</v>
      </c>
      <c r="F84" s="52">
        <v>701016531</v>
      </c>
      <c r="G84" s="27">
        <f t="shared" si="14"/>
        <v>0.7023447175367158</v>
      </c>
      <c r="H84" s="20">
        <f t="shared" si="15"/>
        <v>0.7959846654501976</v>
      </c>
      <c r="I84" s="53">
        <f t="shared" si="19"/>
        <v>0</v>
      </c>
      <c r="J84" s="67">
        <f t="shared" si="20"/>
        <v>179674469</v>
      </c>
      <c r="K84" s="31">
        <f t="shared" si="16"/>
        <v>0.20401533454980236</v>
      </c>
    </row>
    <row r="85" spans="1:11" ht="12.75">
      <c r="A85" s="43" t="s">
        <v>37</v>
      </c>
      <c r="B85" s="44" t="s">
        <v>174</v>
      </c>
      <c r="C85" s="18" t="s">
        <v>175</v>
      </c>
      <c r="D85" s="52">
        <v>128988401</v>
      </c>
      <c r="E85" s="52">
        <v>82139081</v>
      </c>
      <c r="F85" s="52">
        <v>74256506</v>
      </c>
      <c r="G85" s="27">
        <f t="shared" si="14"/>
        <v>0.575683591891336</v>
      </c>
      <c r="H85" s="20">
        <f t="shared" si="15"/>
        <v>0.9040338057836318</v>
      </c>
      <c r="I85" s="53">
        <f t="shared" si="19"/>
        <v>0</v>
      </c>
      <c r="J85" s="67">
        <f t="shared" si="20"/>
        <v>7882575</v>
      </c>
      <c r="K85" s="31">
        <f t="shared" si="16"/>
        <v>0.0959661942163682</v>
      </c>
    </row>
    <row r="86" spans="1:11" ht="12.75">
      <c r="A86" s="43" t="s">
        <v>56</v>
      </c>
      <c r="B86" s="44" t="s">
        <v>176</v>
      </c>
      <c r="C86" s="18" t="s">
        <v>177</v>
      </c>
      <c r="D86" s="52">
        <v>44878245</v>
      </c>
      <c r="E86" s="52">
        <v>66272575</v>
      </c>
      <c r="F86" s="52">
        <v>64735632</v>
      </c>
      <c r="G86" s="27">
        <f t="shared" si="14"/>
        <v>1.442472449624534</v>
      </c>
      <c r="H86" s="20">
        <f t="shared" si="15"/>
        <v>0.9768087629007927</v>
      </c>
      <c r="I86" s="53">
        <f t="shared" si="19"/>
        <v>0</v>
      </c>
      <c r="J86" s="67">
        <f t="shared" si="20"/>
        <v>1536943</v>
      </c>
      <c r="K86" s="31">
        <f t="shared" si="16"/>
        <v>0.023191237099207326</v>
      </c>
    </row>
    <row r="87" spans="1:11" ht="16.5">
      <c r="A87" s="45"/>
      <c r="B87" s="46" t="s">
        <v>178</v>
      </c>
      <c r="C87" s="47"/>
      <c r="D87" s="58">
        <f>SUM(D81:D86)</f>
        <v>2080427432</v>
      </c>
      <c r="E87" s="58">
        <f>SUM(E81:E86)</f>
        <v>1913762416</v>
      </c>
      <c r="F87" s="58">
        <f>SUM(F81:F86)</f>
        <v>1373808038</v>
      </c>
      <c r="G87" s="28">
        <f t="shared" si="14"/>
        <v>0.6603489344876126</v>
      </c>
      <c r="H87" s="26">
        <f t="shared" si="15"/>
        <v>0.7178571522328402</v>
      </c>
      <c r="I87" s="70">
        <f>SUM(I81:I86)</f>
        <v>0</v>
      </c>
      <c r="J87" s="78">
        <f>SUM(J81:J86)</f>
        <v>539954378</v>
      </c>
      <c r="K87" s="32">
        <f t="shared" si="16"/>
        <v>0.2821428477671598</v>
      </c>
    </row>
    <row r="88" spans="1:11" ht="12.75">
      <c r="A88" s="43" t="s">
        <v>37</v>
      </c>
      <c r="B88" s="44" t="s">
        <v>179</v>
      </c>
      <c r="C88" s="18" t="s">
        <v>180</v>
      </c>
      <c r="D88" s="52">
        <v>420159184</v>
      </c>
      <c r="E88" s="52">
        <v>420159184</v>
      </c>
      <c r="F88" s="52">
        <v>205114409</v>
      </c>
      <c r="G88" s="27">
        <f t="shared" si="14"/>
        <v>0.4881826146158928</v>
      </c>
      <c r="H88" s="20">
        <f t="shared" si="15"/>
        <v>0.4881826146158928</v>
      </c>
      <c r="I88" s="53">
        <f>IF($F88&gt;$E88,$E88-$F88,0)</f>
        <v>0</v>
      </c>
      <c r="J88" s="67">
        <f>IF($F88&lt;=$E88,$E88-$F88,0)</f>
        <v>215044775</v>
      </c>
      <c r="K88" s="31">
        <f t="shared" si="16"/>
        <v>0.5118173853841071</v>
      </c>
    </row>
    <row r="89" spans="1:11" ht="12.75">
      <c r="A89" s="43" t="s">
        <v>37</v>
      </c>
      <c r="B89" s="44" t="s">
        <v>181</v>
      </c>
      <c r="C89" s="18" t="s">
        <v>182</v>
      </c>
      <c r="D89" s="52">
        <v>354038979</v>
      </c>
      <c r="E89" s="52">
        <v>363183542</v>
      </c>
      <c r="F89" s="52">
        <v>288558926</v>
      </c>
      <c r="G89" s="27">
        <f t="shared" si="14"/>
        <v>0.8150484639150425</v>
      </c>
      <c r="H89" s="20">
        <f t="shared" si="15"/>
        <v>0.794526438095039</v>
      </c>
      <c r="I89" s="53">
        <f>IF($F89&gt;$E89,$E89-$F89,0)</f>
        <v>0</v>
      </c>
      <c r="J89" s="67">
        <f>IF($F89&lt;=$E89,$E89-$F89,0)</f>
        <v>74624616</v>
      </c>
      <c r="K89" s="31">
        <f t="shared" si="16"/>
        <v>0.205473561904961</v>
      </c>
    </row>
    <row r="90" spans="1:11" ht="12.75">
      <c r="A90" s="43" t="s">
        <v>37</v>
      </c>
      <c r="B90" s="44" t="s">
        <v>183</v>
      </c>
      <c r="C90" s="18" t="s">
        <v>184</v>
      </c>
      <c r="D90" s="52">
        <v>635489660</v>
      </c>
      <c r="E90" s="52">
        <v>620203550</v>
      </c>
      <c r="F90" s="52">
        <v>489349380</v>
      </c>
      <c r="G90" s="27">
        <f t="shared" si="14"/>
        <v>0.7700351568269419</v>
      </c>
      <c r="H90" s="20">
        <f t="shared" si="15"/>
        <v>0.7890141551108503</v>
      </c>
      <c r="I90" s="53">
        <f>IF($F90&gt;$E90,$E90-$F90,0)</f>
        <v>0</v>
      </c>
      <c r="J90" s="67">
        <f>IF($F90&lt;=$E90,$E90-$F90,0)</f>
        <v>130854170</v>
      </c>
      <c r="K90" s="31">
        <f t="shared" si="16"/>
        <v>0.2109858448891497</v>
      </c>
    </row>
    <row r="91" spans="1:11" ht="12.75">
      <c r="A91" s="43" t="s">
        <v>37</v>
      </c>
      <c r="B91" s="44" t="s">
        <v>185</v>
      </c>
      <c r="C91" s="18" t="s">
        <v>186</v>
      </c>
      <c r="D91" s="52">
        <v>124518816</v>
      </c>
      <c r="E91" s="52">
        <v>147529000</v>
      </c>
      <c r="F91" s="52">
        <v>130792012</v>
      </c>
      <c r="G91" s="27">
        <f t="shared" si="14"/>
        <v>1.0503795024841869</v>
      </c>
      <c r="H91" s="20">
        <f t="shared" si="15"/>
        <v>0.8865512001030306</v>
      </c>
      <c r="I91" s="53">
        <f>IF($F91&gt;$E91,$E91-$F91,0)</f>
        <v>0</v>
      </c>
      <c r="J91" s="67">
        <f>IF($F91&lt;=$E91,$E91-$F91,0)</f>
        <v>16736988</v>
      </c>
      <c r="K91" s="31">
        <f t="shared" si="16"/>
        <v>0.1134487998969694</v>
      </c>
    </row>
    <row r="92" spans="1:11" ht="12.75">
      <c r="A92" s="43" t="s">
        <v>56</v>
      </c>
      <c r="B92" s="44" t="s">
        <v>187</v>
      </c>
      <c r="C92" s="18" t="s">
        <v>188</v>
      </c>
      <c r="D92" s="52">
        <v>223764750</v>
      </c>
      <c r="E92" s="52">
        <v>238406275</v>
      </c>
      <c r="F92" s="52">
        <v>120109536</v>
      </c>
      <c r="G92" s="27">
        <f t="shared" si="14"/>
        <v>0.536767010889785</v>
      </c>
      <c r="H92" s="20">
        <f t="shared" si="15"/>
        <v>0.5038019070597031</v>
      </c>
      <c r="I92" s="53">
        <f>IF($F92&gt;$E92,$E92-$F92,0)</f>
        <v>0</v>
      </c>
      <c r="J92" s="67">
        <f>IF($F92&lt;=$E92,$E92-$F92,0)</f>
        <v>118296739</v>
      </c>
      <c r="K92" s="31">
        <f t="shared" si="16"/>
        <v>0.496198092940297</v>
      </c>
    </row>
    <row r="93" spans="1:11" ht="16.5">
      <c r="A93" s="45"/>
      <c r="B93" s="46" t="s">
        <v>189</v>
      </c>
      <c r="C93" s="47"/>
      <c r="D93" s="58">
        <f>SUM(D88:D92)</f>
        <v>1757971389</v>
      </c>
      <c r="E93" s="58">
        <f>SUM(E88:E92)</f>
        <v>1789481551</v>
      </c>
      <c r="F93" s="58">
        <f>SUM(F88:F92)</f>
        <v>1233924263</v>
      </c>
      <c r="G93" s="28">
        <f t="shared" si="14"/>
        <v>0.7019023578659618</v>
      </c>
      <c r="H93" s="26">
        <f t="shared" si="15"/>
        <v>0.6895428803445652</v>
      </c>
      <c r="I93" s="70">
        <f>SUM(I88:I92)</f>
        <v>0</v>
      </c>
      <c r="J93" s="78">
        <f>SUM(J88:J92)</f>
        <v>555557288</v>
      </c>
      <c r="K93" s="32">
        <f t="shared" si="16"/>
        <v>0.31045711965543477</v>
      </c>
    </row>
    <row r="94" spans="1:11" ht="16.5">
      <c r="A94" s="49"/>
      <c r="B94" s="50" t="s">
        <v>190</v>
      </c>
      <c r="C94" s="51"/>
      <c r="D94" s="60">
        <f>SUM(D64:D67,D69:D72,D74:D79,D81:D86,D88:D92)</f>
        <v>9556529167</v>
      </c>
      <c r="E94" s="60">
        <f>SUM(E64:E67,E69:E72,E74:E79,E81:E86,E88:E92)</f>
        <v>9371451526</v>
      </c>
      <c r="F94" s="60">
        <f>SUM(F64:F67,F69:F72,F74:F79,F81:F86,F88:F92)</f>
        <v>7058935354</v>
      </c>
      <c r="G94" s="33">
        <f t="shared" si="14"/>
        <v>0.7386505320755434</v>
      </c>
      <c r="H94" s="34">
        <f t="shared" si="15"/>
        <v>0.75323820802101</v>
      </c>
      <c r="I94" s="82">
        <f>I93+I87+I80+I73+I68</f>
        <v>-166377478</v>
      </c>
      <c r="J94" s="78">
        <f>J93+J87+J80+J73+J68</f>
        <v>2478893650</v>
      </c>
      <c r="K94" s="35">
        <f t="shared" si="16"/>
        <v>0.24676179197898995</v>
      </c>
    </row>
    <row r="95" spans="1:11" ht="16.5">
      <c r="A95" s="72"/>
      <c r="B95" s="73"/>
      <c r="C95" s="73"/>
      <c r="D95" s="74"/>
      <c r="E95" s="74"/>
      <c r="F95" s="74"/>
      <c r="G95" s="75"/>
      <c r="H95" s="76" t="s">
        <v>667</v>
      </c>
      <c r="I95" s="124">
        <f>I94+J94</f>
        <v>2312516172</v>
      </c>
      <c r="J95" s="125"/>
      <c r="K95" s="77"/>
    </row>
    <row r="96" spans="1:11" ht="16.5">
      <c r="A96" s="38"/>
      <c r="B96" s="30"/>
      <c r="C96" s="12"/>
      <c r="D96" s="59"/>
      <c r="E96" s="59"/>
      <c r="F96" s="59"/>
      <c r="G96" s="27"/>
      <c r="H96" s="20"/>
      <c r="I96" s="91"/>
      <c r="J96" s="92"/>
      <c r="K96" s="31"/>
    </row>
    <row r="97" spans="1:11" ht="16.5">
      <c r="A97" s="38"/>
      <c r="B97" s="40" t="s">
        <v>191</v>
      </c>
      <c r="C97" s="41"/>
      <c r="D97" s="59"/>
      <c r="E97" s="59"/>
      <c r="F97" s="59"/>
      <c r="G97" s="27"/>
      <c r="H97" s="20"/>
      <c r="I97" s="81"/>
      <c r="J97" s="69"/>
      <c r="K97" s="31"/>
    </row>
    <row r="98" spans="1:11" ht="12.75">
      <c r="A98" s="43" t="s">
        <v>33</v>
      </c>
      <c r="B98" s="44" t="s">
        <v>192</v>
      </c>
      <c r="C98" s="18" t="s">
        <v>193</v>
      </c>
      <c r="D98" s="52">
        <v>20206393046</v>
      </c>
      <c r="E98" s="52">
        <v>20265720807</v>
      </c>
      <c r="F98" s="52">
        <v>18707543615</v>
      </c>
      <c r="G98" s="27">
        <f>IF($D98=0,0,$F98/$D98)</f>
        <v>0.9258230092036783</v>
      </c>
      <c r="H98" s="20">
        <f>IF($E98=0,0,$F98/$E98)</f>
        <v>0.9231126685875496</v>
      </c>
      <c r="I98" s="53">
        <f>IF($F98&gt;$E98,$E98-$F98,0)</f>
        <v>0</v>
      </c>
      <c r="J98" s="67">
        <f>IF($F98&lt;=$E98,$E98-$F98,0)</f>
        <v>1558177192</v>
      </c>
      <c r="K98" s="31">
        <f>IF($E98=0,0,($E98-$F98)/$E98)</f>
        <v>0.07688733141245037</v>
      </c>
    </row>
    <row r="99" spans="1:11" ht="12.75">
      <c r="A99" s="43" t="s">
        <v>33</v>
      </c>
      <c r="B99" s="44" t="s">
        <v>194</v>
      </c>
      <c r="C99" s="18" t="s">
        <v>195</v>
      </c>
      <c r="D99" s="52">
        <v>25295241460</v>
      </c>
      <c r="E99" s="52">
        <v>26071423797</v>
      </c>
      <c r="F99" s="52">
        <v>26238019071</v>
      </c>
      <c r="G99" s="27">
        <f>IF($D99=0,0,$F99/$D99)</f>
        <v>1.0372709472843278</v>
      </c>
      <c r="H99" s="20">
        <f>IF($E99=0,0,$F99/$E99)</f>
        <v>1.0063899568852535</v>
      </c>
      <c r="I99" s="53">
        <f>IF($F99&gt;$E99,$E99-$F99,0)</f>
        <v>-166595274</v>
      </c>
      <c r="J99" s="67">
        <f>IF($F99&lt;=$E99,$E99-$F99,0)</f>
        <v>0</v>
      </c>
      <c r="K99" s="31">
        <f>IF($E99=0,0,($E99-$F99)/$E99)</f>
        <v>-0.00638995688525342</v>
      </c>
    </row>
    <row r="100" spans="1:11" ht="12.75">
      <c r="A100" s="43" t="s">
        <v>33</v>
      </c>
      <c r="B100" s="44" t="s">
        <v>196</v>
      </c>
      <c r="C100" s="18" t="s">
        <v>197</v>
      </c>
      <c r="D100" s="52">
        <v>14831720271</v>
      </c>
      <c r="E100" s="52">
        <v>15138875211</v>
      </c>
      <c r="F100" s="52">
        <v>15150766452</v>
      </c>
      <c r="G100" s="27">
        <f>IF($D100=0,0,$F100/$D100)</f>
        <v>1.0215110705414139</v>
      </c>
      <c r="H100" s="20">
        <f>IF($E100=0,0,$F100/$E100)</f>
        <v>1.0007854771793983</v>
      </c>
      <c r="I100" s="53">
        <f>IF($F100&gt;$E100,$E100-$F100,0)</f>
        <v>-11891241</v>
      </c>
      <c r="J100" s="67">
        <f aca="true" t="shared" si="21" ref="J100:J115">IF($F100&lt;=$E100,$E100-$F100,0)</f>
        <v>0</v>
      </c>
      <c r="K100" s="31">
        <f>IF($E100=0,0,($E100-$F100)/$E100)</f>
        <v>-0.0007854771793983579</v>
      </c>
    </row>
    <row r="101" spans="1:11" ht="16.5">
      <c r="A101" s="45"/>
      <c r="B101" s="46" t="s">
        <v>36</v>
      </c>
      <c r="C101" s="47"/>
      <c r="D101" s="58">
        <f>SUM(D98:D100)</f>
        <v>60333354777</v>
      </c>
      <c r="E101" s="58">
        <f>SUM(E98:E100)</f>
        <v>61476019815</v>
      </c>
      <c r="F101" s="58">
        <f>SUM(F98:F100)</f>
        <v>60096329138</v>
      </c>
      <c r="G101" s="28">
        <f>IF($D101=0,0,$F101/$D101)</f>
        <v>0.9960713996449215</v>
      </c>
      <c r="H101" s="26">
        <f>IF($E101=0,0,$F101/$E101)</f>
        <v>0.9775572543383272</v>
      </c>
      <c r="I101" s="70">
        <f>SUM(I98:I100)</f>
        <v>-178486515</v>
      </c>
      <c r="J101" s="78">
        <f>SUM(J98:J100)</f>
        <v>1558177192</v>
      </c>
      <c r="K101" s="32">
        <f>IF($E101=0,0,($E101-$F101)/$E101)</f>
        <v>0.022442745661672762</v>
      </c>
    </row>
    <row r="102" spans="1:11" ht="12.75">
      <c r="A102" s="43" t="s">
        <v>37</v>
      </c>
      <c r="B102" s="44" t="s">
        <v>198</v>
      </c>
      <c r="C102" s="18" t="s">
        <v>199</v>
      </c>
      <c r="D102" s="52">
        <v>3182885750</v>
      </c>
      <c r="E102" s="52">
        <v>3182885750</v>
      </c>
      <c r="F102" s="52">
        <v>2398497455</v>
      </c>
      <c r="G102" s="27">
        <f aca="true" t="shared" si="22" ref="G102:G117">IF($D102=0,0,$F102/$D102)</f>
        <v>0.7535606501113022</v>
      </c>
      <c r="H102" s="20">
        <f aca="true" t="shared" si="23" ref="H102:H117">IF($E102=0,0,$F102/$E102)</f>
        <v>0.7535606501113022</v>
      </c>
      <c r="I102" s="53">
        <f>IF($F102&gt;$E102,$E102-$F102,0)</f>
        <v>0</v>
      </c>
      <c r="J102" s="67">
        <f t="shared" si="21"/>
        <v>784388295</v>
      </c>
      <c r="K102" s="31">
        <f aca="true" t="shared" si="24" ref="K102:K117">IF($E102=0,0,($E102-$F102)/$E102)</f>
        <v>0.2464393498886977</v>
      </c>
    </row>
    <row r="103" spans="1:11" ht="12.75">
      <c r="A103" s="43" t="s">
        <v>37</v>
      </c>
      <c r="B103" s="44" t="s">
        <v>200</v>
      </c>
      <c r="C103" s="18" t="s">
        <v>201</v>
      </c>
      <c r="D103" s="52">
        <v>478425428</v>
      </c>
      <c r="E103" s="52">
        <v>486822941</v>
      </c>
      <c r="F103" s="52">
        <v>380633396</v>
      </c>
      <c r="G103" s="27">
        <f t="shared" si="22"/>
        <v>0.7955960819039075</v>
      </c>
      <c r="H103" s="20">
        <f t="shared" si="23"/>
        <v>0.7818723481233807</v>
      </c>
      <c r="I103" s="53">
        <f>IF($F103&gt;$E103,$E103-$F103,0)</f>
        <v>0</v>
      </c>
      <c r="J103" s="67">
        <f t="shared" si="21"/>
        <v>106189545</v>
      </c>
      <c r="K103" s="31">
        <f t="shared" si="24"/>
        <v>0.21812765187661934</v>
      </c>
    </row>
    <row r="104" spans="1:11" ht="12.75">
      <c r="A104" s="43" t="s">
        <v>37</v>
      </c>
      <c r="B104" s="44" t="s">
        <v>202</v>
      </c>
      <c r="C104" s="18" t="s">
        <v>203</v>
      </c>
      <c r="D104" s="52">
        <v>353180126</v>
      </c>
      <c r="E104" s="52">
        <v>353180126</v>
      </c>
      <c r="F104" s="52">
        <v>326625016</v>
      </c>
      <c r="G104" s="27">
        <f t="shared" si="22"/>
        <v>0.9248114261106527</v>
      </c>
      <c r="H104" s="20">
        <f t="shared" si="23"/>
        <v>0.9248114261106527</v>
      </c>
      <c r="I104" s="53">
        <f>IF($F104&gt;$E104,$E104-$F104,0)</f>
        <v>0</v>
      </c>
      <c r="J104" s="67">
        <f t="shared" si="21"/>
        <v>26555110</v>
      </c>
      <c r="K104" s="31">
        <f t="shared" si="24"/>
        <v>0.07518857388934733</v>
      </c>
    </row>
    <row r="105" spans="1:11" ht="12.75">
      <c r="A105" s="43" t="s">
        <v>56</v>
      </c>
      <c r="B105" s="44" t="s">
        <v>204</v>
      </c>
      <c r="C105" s="18" t="s">
        <v>205</v>
      </c>
      <c r="D105" s="52">
        <v>325263238</v>
      </c>
      <c r="E105" s="52">
        <v>325263238</v>
      </c>
      <c r="F105" s="52">
        <v>322387437</v>
      </c>
      <c r="G105" s="27">
        <f t="shared" si="22"/>
        <v>0.9911585427923459</v>
      </c>
      <c r="H105" s="20">
        <f t="shared" si="23"/>
        <v>0.9911585427923459</v>
      </c>
      <c r="I105" s="53">
        <f>IF($F105&gt;$E105,$E105-$F105,0)</f>
        <v>0</v>
      </c>
      <c r="J105" s="67">
        <f t="shared" si="21"/>
        <v>2875801</v>
      </c>
      <c r="K105" s="31">
        <f t="shared" si="24"/>
        <v>0.008841457207654066</v>
      </c>
    </row>
    <row r="106" spans="1:11" ht="16.5">
      <c r="A106" s="45"/>
      <c r="B106" s="46" t="s">
        <v>206</v>
      </c>
      <c r="C106" s="47"/>
      <c r="D106" s="58">
        <f>SUM(D102:D105)</f>
        <v>4339754542</v>
      </c>
      <c r="E106" s="58">
        <f>SUM(E102:E105)</f>
        <v>4348152055</v>
      </c>
      <c r="F106" s="58">
        <f>SUM(F102:F105)</f>
        <v>3428143304</v>
      </c>
      <c r="G106" s="28">
        <f t="shared" si="22"/>
        <v>0.7899394472250777</v>
      </c>
      <c r="H106" s="26">
        <f t="shared" si="23"/>
        <v>0.7884138504443355</v>
      </c>
      <c r="I106" s="70">
        <f>SUM(I102:I105)</f>
        <v>0</v>
      </c>
      <c r="J106" s="78">
        <f>SUM(J102:J105)</f>
        <v>920008751</v>
      </c>
      <c r="K106" s="32">
        <f t="shared" si="24"/>
        <v>0.21158614955566452</v>
      </c>
    </row>
    <row r="107" spans="1:11" ht="12.75">
      <c r="A107" s="43" t="s">
        <v>37</v>
      </c>
      <c r="B107" s="44" t="s">
        <v>207</v>
      </c>
      <c r="C107" s="18" t="s">
        <v>208</v>
      </c>
      <c r="D107" s="52">
        <v>122595087</v>
      </c>
      <c r="E107" s="52">
        <v>147305026</v>
      </c>
      <c r="F107" s="52">
        <v>111605708</v>
      </c>
      <c r="G107" s="27">
        <f t="shared" si="22"/>
        <v>0.9103603637884771</v>
      </c>
      <c r="H107" s="20">
        <f t="shared" si="23"/>
        <v>0.7576503737218037</v>
      </c>
      <c r="I107" s="53">
        <f>IF($F107&gt;$E107,$E107-$F107,0)</f>
        <v>0</v>
      </c>
      <c r="J107" s="67">
        <f t="shared" si="21"/>
        <v>35699318</v>
      </c>
      <c r="K107" s="31">
        <f t="shared" si="24"/>
        <v>0.24234962627819637</v>
      </c>
    </row>
    <row r="108" spans="1:11" ht="12.75">
      <c r="A108" s="43" t="s">
        <v>37</v>
      </c>
      <c r="B108" s="44" t="s">
        <v>209</v>
      </c>
      <c r="C108" s="18" t="s">
        <v>210</v>
      </c>
      <c r="D108" s="52">
        <v>475674538</v>
      </c>
      <c r="E108" s="52">
        <v>475674538</v>
      </c>
      <c r="F108" s="52">
        <v>326668520</v>
      </c>
      <c r="G108" s="27">
        <f t="shared" si="22"/>
        <v>0.6867479629527701</v>
      </c>
      <c r="H108" s="20">
        <f t="shared" si="23"/>
        <v>0.6867479629527701</v>
      </c>
      <c r="I108" s="53">
        <f>IF($F108&gt;$E108,$E108-$F108,0)</f>
        <v>0</v>
      </c>
      <c r="J108" s="67">
        <f t="shared" si="21"/>
        <v>149006018</v>
      </c>
      <c r="K108" s="31">
        <f t="shared" si="24"/>
        <v>0.31325203704723</v>
      </c>
    </row>
    <row r="109" spans="1:11" ht="12.75">
      <c r="A109" s="43" t="s">
        <v>56</v>
      </c>
      <c r="B109" s="44" t="s">
        <v>211</v>
      </c>
      <c r="C109" s="18" t="s">
        <v>212</v>
      </c>
      <c r="D109" s="52">
        <v>52958515</v>
      </c>
      <c r="E109" s="52">
        <v>52154977</v>
      </c>
      <c r="F109" s="52">
        <v>44467167</v>
      </c>
      <c r="G109" s="27">
        <f t="shared" si="22"/>
        <v>0.8396603832263801</v>
      </c>
      <c r="H109" s="20">
        <f t="shared" si="23"/>
        <v>0.8525968096966087</v>
      </c>
      <c r="I109" s="53">
        <f>IF($F109&gt;$E109,$E109-$F109,0)</f>
        <v>0</v>
      </c>
      <c r="J109" s="67">
        <f t="shared" si="21"/>
        <v>7687810</v>
      </c>
      <c r="K109" s="31">
        <f t="shared" si="24"/>
        <v>0.14740319030339138</v>
      </c>
    </row>
    <row r="110" spans="1:11" ht="16.5">
      <c r="A110" s="45"/>
      <c r="B110" s="46" t="s">
        <v>213</v>
      </c>
      <c r="C110" s="47"/>
      <c r="D110" s="58">
        <f>SUM(D107:D109)</f>
        <v>651228140</v>
      </c>
      <c r="E110" s="58">
        <f>SUM(E107:E109)</f>
        <v>675134541</v>
      </c>
      <c r="F110" s="58">
        <f>SUM(F107:F109)</f>
        <v>482741395</v>
      </c>
      <c r="G110" s="28">
        <f t="shared" si="22"/>
        <v>0.741278463489001</v>
      </c>
      <c r="H110" s="26">
        <f t="shared" si="23"/>
        <v>0.715029917273926</v>
      </c>
      <c r="I110" s="70">
        <f>SUM(I107:I109)</f>
        <v>0</v>
      </c>
      <c r="J110" s="78">
        <f>SUM(J107:J109)</f>
        <v>192393146</v>
      </c>
      <c r="K110" s="32">
        <f t="shared" si="24"/>
        <v>0.284970082726074</v>
      </c>
    </row>
    <row r="111" spans="1:11" ht="12.75">
      <c r="A111" s="43" t="s">
        <v>37</v>
      </c>
      <c r="B111" s="44" t="s">
        <v>214</v>
      </c>
      <c r="C111" s="18" t="s">
        <v>215</v>
      </c>
      <c r="D111" s="52">
        <v>1257831977</v>
      </c>
      <c r="E111" s="52">
        <v>1307886890</v>
      </c>
      <c r="F111" s="52">
        <v>1285346535</v>
      </c>
      <c r="G111" s="27">
        <f t="shared" si="22"/>
        <v>1.0218745893753025</v>
      </c>
      <c r="H111" s="20">
        <f t="shared" si="23"/>
        <v>0.9827658223563965</v>
      </c>
      <c r="I111" s="53">
        <f>IF($F111&gt;$E111,$E111-$F111,0)</f>
        <v>0</v>
      </c>
      <c r="J111" s="67">
        <f t="shared" si="21"/>
        <v>22540355</v>
      </c>
      <c r="K111" s="31">
        <f t="shared" si="24"/>
        <v>0.017234177643603417</v>
      </c>
    </row>
    <row r="112" spans="1:11" ht="12.75">
      <c r="A112" s="43" t="s">
        <v>37</v>
      </c>
      <c r="B112" s="44" t="s">
        <v>216</v>
      </c>
      <c r="C112" s="18" t="s">
        <v>217</v>
      </c>
      <c r="D112" s="52">
        <v>601712219</v>
      </c>
      <c r="E112" s="52">
        <v>601712219</v>
      </c>
      <c r="F112" s="52">
        <v>498448197</v>
      </c>
      <c r="G112" s="27">
        <f t="shared" si="22"/>
        <v>0.8283830397002458</v>
      </c>
      <c r="H112" s="20">
        <f t="shared" si="23"/>
        <v>0.8283830397002458</v>
      </c>
      <c r="I112" s="53">
        <f>IF($F112&gt;$E112,$E112-$F112,0)</f>
        <v>0</v>
      </c>
      <c r="J112" s="67">
        <f t="shared" si="21"/>
        <v>103264022</v>
      </c>
      <c r="K112" s="31">
        <f t="shared" si="24"/>
        <v>0.17161696029975418</v>
      </c>
    </row>
    <row r="113" spans="1:11" ht="12.75">
      <c r="A113" s="43" t="s">
        <v>37</v>
      </c>
      <c r="B113" s="44" t="s">
        <v>218</v>
      </c>
      <c r="C113" s="18" t="s">
        <v>219</v>
      </c>
      <c r="D113" s="52">
        <v>218469037</v>
      </c>
      <c r="E113" s="52">
        <v>218469037</v>
      </c>
      <c r="F113" s="52">
        <v>247170589</v>
      </c>
      <c r="G113" s="27">
        <f t="shared" si="22"/>
        <v>1.1313758342789784</v>
      </c>
      <c r="H113" s="20">
        <f t="shared" si="23"/>
        <v>1.1313758342789784</v>
      </c>
      <c r="I113" s="53">
        <f>IF($F113&gt;$E113,$E113-$F113,0)</f>
        <v>-28701552</v>
      </c>
      <c r="J113" s="67">
        <f t="shared" si="21"/>
        <v>0</v>
      </c>
      <c r="K113" s="31">
        <f t="shared" si="24"/>
        <v>-0.1313758342789784</v>
      </c>
    </row>
    <row r="114" spans="1:11" ht="12.75">
      <c r="A114" s="43" t="s">
        <v>37</v>
      </c>
      <c r="B114" s="44" t="s">
        <v>220</v>
      </c>
      <c r="C114" s="18" t="s">
        <v>221</v>
      </c>
      <c r="D114" s="52">
        <v>1110217434</v>
      </c>
      <c r="E114" s="52">
        <v>1110217434</v>
      </c>
      <c r="F114" s="52">
        <v>559148181</v>
      </c>
      <c r="G114" s="27">
        <f t="shared" si="22"/>
        <v>0.5036384440347386</v>
      </c>
      <c r="H114" s="20">
        <f t="shared" si="23"/>
        <v>0.5036384440347386</v>
      </c>
      <c r="I114" s="53">
        <f>IF($F114&gt;$E114,$E114-$F114,0)</f>
        <v>0</v>
      </c>
      <c r="J114" s="67">
        <f t="shared" si="21"/>
        <v>551069253</v>
      </c>
      <c r="K114" s="31">
        <f t="shared" si="24"/>
        <v>0.4963615559652615</v>
      </c>
    </row>
    <row r="115" spans="1:11" ht="12.75">
      <c r="A115" s="43" t="s">
        <v>56</v>
      </c>
      <c r="B115" s="44" t="s">
        <v>222</v>
      </c>
      <c r="C115" s="18" t="s">
        <v>223</v>
      </c>
      <c r="D115" s="52">
        <v>238096690</v>
      </c>
      <c r="E115" s="52">
        <v>232149800</v>
      </c>
      <c r="F115" s="52">
        <v>228057569</v>
      </c>
      <c r="G115" s="27">
        <f t="shared" si="22"/>
        <v>0.9578359489163835</v>
      </c>
      <c r="H115" s="20">
        <f t="shared" si="23"/>
        <v>0.982372455199186</v>
      </c>
      <c r="I115" s="53">
        <f>IF($F115&gt;$E115,$E115-$F115,0)</f>
        <v>0</v>
      </c>
      <c r="J115" s="67">
        <f t="shared" si="21"/>
        <v>4092231</v>
      </c>
      <c r="K115" s="31">
        <f t="shared" si="24"/>
        <v>0.01762754480081396</v>
      </c>
    </row>
    <row r="116" spans="1:11" ht="16.5">
      <c r="A116" s="45"/>
      <c r="B116" s="46" t="s">
        <v>224</v>
      </c>
      <c r="C116" s="47"/>
      <c r="D116" s="58">
        <f>SUM(D111:D115)</f>
        <v>3426327357</v>
      </c>
      <c r="E116" s="58">
        <f>SUM(E111:E115)</f>
        <v>3470435380</v>
      </c>
      <c r="F116" s="58">
        <f>SUM(F111:F115)</f>
        <v>2818171071</v>
      </c>
      <c r="G116" s="28">
        <f t="shared" si="22"/>
        <v>0.8225049090077355</v>
      </c>
      <c r="H116" s="26">
        <f t="shared" si="23"/>
        <v>0.8120511585494498</v>
      </c>
      <c r="I116" s="70">
        <f>SUM(I111:I115)</f>
        <v>-28701552</v>
      </c>
      <c r="J116" s="78">
        <f>SUM(J111:J115)</f>
        <v>680965861</v>
      </c>
      <c r="K116" s="32">
        <f t="shared" si="24"/>
        <v>0.1879488414505502</v>
      </c>
    </row>
    <row r="117" spans="1:11" ht="16.5">
      <c r="A117" s="49"/>
      <c r="B117" s="50" t="s">
        <v>225</v>
      </c>
      <c r="C117" s="51"/>
      <c r="D117" s="60">
        <f>SUM(D98:D100,D102:D105,D107:D109,D111:D115)</f>
        <v>68750664816</v>
      </c>
      <c r="E117" s="60">
        <f>SUM(E98:E100,E102:E105,E107:E109,E111:E115)</f>
        <v>69969741791</v>
      </c>
      <c r="F117" s="60">
        <f>SUM(F98:F100,F102:F105,F107:F109,F111:F115)</f>
        <v>66825384908</v>
      </c>
      <c r="G117" s="33">
        <f t="shared" si="22"/>
        <v>0.9719961994090864</v>
      </c>
      <c r="H117" s="34">
        <f t="shared" si="23"/>
        <v>0.9550611907016577</v>
      </c>
      <c r="I117" s="70">
        <f>I116+I110+I106+I101</f>
        <v>-207188067</v>
      </c>
      <c r="J117" s="78">
        <f>J116+J110+J106+J101</f>
        <v>3351544950</v>
      </c>
      <c r="K117" s="35">
        <f t="shared" si="24"/>
        <v>0.04493880929834229</v>
      </c>
    </row>
    <row r="118" spans="1:11" ht="16.5">
      <c r="A118" s="72"/>
      <c r="B118" s="73"/>
      <c r="C118" s="73"/>
      <c r="D118" s="74"/>
      <c r="E118" s="74"/>
      <c r="F118" s="74"/>
      <c r="G118" s="75"/>
      <c r="H118" s="76" t="s">
        <v>667</v>
      </c>
      <c r="I118" s="124">
        <f>I117+J117</f>
        <v>3144356883</v>
      </c>
      <c r="J118" s="125"/>
      <c r="K118" s="77"/>
    </row>
    <row r="119" spans="1:11" ht="16.5">
      <c r="A119" s="38"/>
      <c r="B119" s="30"/>
      <c r="C119" s="12"/>
      <c r="D119" s="59"/>
      <c r="E119" s="59"/>
      <c r="F119" s="59"/>
      <c r="G119" s="27"/>
      <c r="H119" s="20"/>
      <c r="I119" s="91"/>
      <c r="J119" s="92"/>
      <c r="K119" s="31"/>
    </row>
    <row r="120" spans="1:11" ht="16.5">
      <c r="A120" s="38"/>
      <c r="B120" s="40" t="s">
        <v>226</v>
      </c>
      <c r="C120" s="41"/>
      <c r="D120" s="59"/>
      <c r="E120" s="59"/>
      <c r="F120" s="59"/>
      <c r="G120" s="27"/>
      <c r="H120" s="20"/>
      <c r="I120" s="81"/>
      <c r="J120" s="69"/>
      <c r="K120" s="31"/>
    </row>
    <row r="121" spans="1:11" ht="12.75">
      <c r="A121" s="43" t="s">
        <v>33</v>
      </c>
      <c r="B121" s="44" t="s">
        <v>227</v>
      </c>
      <c r="C121" s="18" t="s">
        <v>228</v>
      </c>
      <c r="D121" s="52">
        <v>20521587991</v>
      </c>
      <c r="E121" s="52">
        <v>20823767641</v>
      </c>
      <c r="F121" s="52">
        <v>19740166402</v>
      </c>
      <c r="G121" s="27">
        <f aca="true" t="shared" si="25" ref="G121:G152">IF($D121=0,0,$F121/$D121)</f>
        <v>0.9619219726396075</v>
      </c>
      <c r="H121" s="20">
        <f aca="true" t="shared" si="26" ref="H121:H152">IF($E121=0,0,$F121/$E121)</f>
        <v>0.9479632476849917</v>
      </c>
      <c r="I121" s="53">
        <f>IF($F121&gt;$E121,$E121-$F121,0)</f>
        <v>0</v>
      </c>
      <c r="J121" s="67">
        <f aca="true" t="shared" si="27" ref="J121:J138">IF($F121&lt;=$E121,$E121-$F121,0)</f>
        <v>1083601239</v>
      </c>
      <c r="K121" s="31">
        <f aca="true" t="shared" si="28" ref="K121:K152">IF($E121=0,0,($E121-$F121)/$E121)</f>
        <v>0.05203675231500822</v>
      </c>
    </row>
    <row r="122" spans="1:11" ht="16.5">
      <c r="A122" s="45"/>
      <c r="B122" s="46" t="s">
        <v>36</v>
      </c>
      <c r="C122" s="47"/>
      <c r="D122" s="58">
        <f>D121</f>
        <v>20521587991</v>
      </c>
      <c r="E122" s="58">
        <f>E121</f>
        <v>20823767641</v>
      </c>
      <c r="F122" s="58">
        <f>F121</f>
        <v>19740166402</v>
      </c>
      <c r="G122" s="28">
        <f t="shared" si="25"/>
        <v>0.9619219726396075</v>
      </c>
      <c r="H122" s="26">
        <f t="shared" si="26"/>
        <v>0.9479632476849917</v>
      </c>
      <c r="I122" s="70">
        <f>SUM(I121)</f>
        <v>0</v>
      </c>
      <c r="J122" s="78">
        <f>SUM(J121)</f>
        <v>1083601239</v>
      </c>
      <c r="K122" s="32">
        <f t="shared" si="28"/>
        <v>0.05203675231500822</v>
      </c>
    </row>
    <row r="123" spans="1:11" ht="12.75">
      <c r="A123" s="43" t="s">
        <v>37</v>
      </c>
      <c r="B123" s="44" t="s">
        <v>229</v>
      </c>
      <c r="C123" s="18" t="s">
        <v>230</v>
      </c>
      <c r="D123" s="52">
        <v>14936508</v>
      </c>
      <c r="E123" s="52">
        <v>14936508</v>
      </c>
      <c r="F123" s="52">
        <v>25676298</v>
      </c>
      <c r="G123" s="27">
        <f t="shared" si="25"/>
        <v>1.7190295081018936</v>
      </c>
      <c r="H123" s="20">
        <f t="shared" si="26"/>
        <v>1.7190295081018936</v>
      </c>
      <c r="I123" s="53">
        <f aca="true" t="shared" si="29" ref="I123:I129">IF($F123&gt;$E123,$E123-$F123,0)</f>
        <v>-10739790</v>
      </c>
      <c r="J123" s="67">
        <f t="shared" si="27"/>
        <v>0</v>
      </c>
      <c r="K123" s="31">
        <f t="shared" si="28"/>
        <v>-0.7190295081018937</v>
      </c>
    </row>
    <row r="124" spans="1:11" ht="12.75">
      <c r="A124" s="43" t="s">
        <v>37</v>
      </c>
      <c r="B124" s="44" t="s">
        <v>231</v>
      </c>
      <c r="C124" s="18" t="s">
        <v>232</v>
      </c>
      <c r="D124" s="52">
        <v>226613924</v>
      </c>
      <c r="E124" s="52">
        <v>228486548</v>
      </c>
      <c r="F124" s="52">
        <v>96602297</v>
      </c>
      <c r="G124" s="27">
        <f t="shared" si="25"/>
        <v>0.4262857961013905</v>
      </c>
      <c r="H124" s="20">
        <f t="shared" si="26"/>
        <v>0.4227920542613301</v>
      </c>
      <c r="I124" s="53">
        <f t="shared" si="29"/>
        <v>0</v>
      </c>
      <c r="J124" s="67">
        <f t="shared" si="27"/>
        <v>131884251</v>
      </c>
      <c r="K124" s="31">
        <f t="shared" si="28"/>
        <v>0.57720794573867</v>
      </c>
    </row>
    <row r="125" spans="1:11" ht="12.75">
      <c r="A125" s="43" t="s">
        <v>37</v>
      </c>
      <c r="B125" s="44" t="s">
        <v>233</v>
      </c>
      <c r="C125" s="18" t="s">
        <v>234</v>
      </c>
      <c r="D125" s="52">
        <v>53168590</v>
      </c>
      <c r="E125" s="52">
        <v>61089319</v>
      </c>
      <c r="F125" s="52">
        <v>46228818</v>
      </c>
      <c r="G125" s="27">
        <f t="shared" si="25"/>
        <v>0.8694760948146265</v>
      </c>
      <c r="H125" s="20">
        <f t="shared" si="26"/>
        <v>0.7567414198871656</v>
      </c>
      <c r="I125" s="53">
        <f t="shared" si="29"/>
        <v>0</v>
      </c>
      <c r="J125" s="67">
        <f t="shared" si="27"/>
        <v>14860501</v>
      </c>
      <c r="K125" s="31">
        <f t="shared" si="28"/>
        <v>0.24325858011283447</v>
      </c>
    </row>
    <row r="126" spans="1:11" ht="12.75">
      <c r="A126" s="43" t="s">
        <v>37</v>
      </c>
      <c r="B126" s="44" t="s">
        <v>235</v>
      </c>
      <c r="C126" s="18" t="s">
        <v>236</v>
      </c>
      <c r="D126" s="52">
        <v>66520942</v>
      </c>
      <c r="E126" s="52">
        <v>68194025</v>
      </c>
      <c r="F126" s="52">
        <v>63049524</v>
      </c>
      <c r="G126" s="27">
        <f t="shared" si="25"/>
        <v>0.9478146596300455</v>
      </c>
      <c r="H126" s="20">
        <f t="shared" si="26"/>
        <v>0.9245608247936677</v>
      </c>
      <c r="I126" s="53">
        <f t="shared" si="29"/>
        <v>0</v>
      </c>
      <c r="J126" s="67">
        <f t="shared" si="27"/>
        <v>5144501</v>
      </c>
      <c r="K126" s="31">
        <f t="shared" si="28"/>
        <v>0.07543917520633223</v>
      </c>
    </row>
    <row r="127" spans="1:11" ht="12.75">
      <c r="A127" s="43" t="s">
        <v>37</v>
      </c>
      <c r="B127" s="44" t="s">
        <v>237</v>
      </c>
      <c r="C127" s="18" t="s">
        <v>238</v>
      </c>
      <c r="D127" s="52">
        <v>17244907</v>
      </c>
      <c r="E127" s="52">
        <v>29232000</v>
      </c>
      <c r="F127" s="52">
        <v>23110974</v>
      </c>
      <c r="G127" s="27">
        <f t="shared" si="25"/>
        <v>1.3401622867551561</v>
      </c>
      <c r="H127" s="20">
        <f t="shared" si="26"/>
        <v>0.7906052955665025</v>
      </c>
      <c r="I127" s="53">
        <f t="shared" si="29"/>
        <v>0</v>
      </c>
      <c r="J127" s="67">
        <f t="shared" si="27"/>
        <v>6121026</v>
      </c>
      <c r="K127" s="31">
        <f t="shared" si="28"/>
        <v>0.20939470443349753</v>
      </c>
    </row>
    <row r="128" spans="1:11" ht="12.75">
      <c r="A128" s="43" t="s">
        <v>37</v>
      </c>
      <c r="B128" s="44" t="s">
        <v>239</v>
      </c>
      <c r="C128" s="18" t="s">
        <v>240</v>
      </c>
      <c r="D128" s="52">
        <v>457152086</v>
      </c>
      <c r="E128" s="52">
        <v>426239967</v>
      </c>
      <c r="F128" s="52">
        <v>415228072</v>
      </c>
      <c r="G128" s="27">
        <f t="shared" si="25"/>
        <v>0.9082930707659508</v>
      </c>
      <c r="H128" s="20">
        <f t="shared" si="26"/>
        <v>0.9741650341297066</v>
      </c>
      <c r="I128" s="53">
        <f t="shared" si="29"/>
        <v>0</v>
      </c>
      <c r="J128" s="67">
        <f t="shared" si="27"/>
        <v>11011895</v>
      </c>
      <c r="K128" s="31">
        <f t="shared" si="28"/>
        <v>0.025834965870293436</v>
      </c>
    </row>
    <row r="129" spans="1:11" ht="12.75">
      <c r="A129" s="43" t="s">
        <v>56</v>
      </c>
      <c r="B129" s="44" t="s">
        <v>241</v>
      </c>
      <c r="C129" s="18" t="s">
        <v>242</v>
      </c>
      <c r="D129" s="52">
        <v>632920055</v>
      </c>
      <c r="E129" s="52">
        <v>623283367</v>
      </c>
      <c r="F129" s="52">
        <v>671438366</v>
      </c>
      <c r="G129" s="27">
        <f t="shared" si="25"/>
        <v>1.0608580984212928</v>
      </c>
      <c r="H129" s="20">
        <f t="shared" si="26"/>
        <v>1.0772602022604592</v>
      </c>
      <c r="I129" s="53">
        <f t="shared" si="29"/>
        <v>-48154999</v>
      </c>
      <c r="J129" s="67">
        <f t="shared" si="27"/>
        <v>0</v>
      </c>
      <c r="K129" s="31">
        <f t="shared" si="28"/>
        <v>-0.07726020226045917</v>
      </c>
    </row>
    <row r="130" spans="1:11" ht="16.5">
      <c r="A130" s="45"/>
      <c r="B130" s="46" t="s">
        <v>243</v>
      </c>
      <c r="C130" s="47"/>
      <c r="D130" s="58">
        <f>SUM(D123:D129)</f>
        <v>1468557012</v>
      </c>
      <c r="E130" s="58">
        <f>SUM(E123:E129)</f>
        <v>1451461734</v>
      </c>
      <c r="F130" s="58">
        <f>SUM(F123:F129)</f>
        <v>1341334349</v>
      </c>
      <c r="G130" s="28">
        <f t="shared" si="25"/>
        <v>0.9133689315699512</v>
      </c>
      <c r="H130" s="26">
        <f t="shared" si="26"/>
        <v>0.9241265667428198</v>
      </c>
      <c r="I130" s="70">
        <f>SUM(I123:I129)</f>
        <v>-58894789</v>
      </c>
      <c r="J130" s="78">
        <f>SUM(J123:J129)</f>
        <v>169022174</v>
      </c>
      <c r="K130" s="32">
        <f t="shared" si="28"/>
        <v>0.07587343325718017</v>
      </c>
    </row>
    <row r="131" spans="1:11" ht="12.75">
      <c r="A131" s="43" t="s">
        <v>37</v>
      </c>
      <c r="B131" s="44" t="s">
        <v>244</v>
      </c>
      <c r="C131" s="18" t="s">
        <v>245</v>
      </c>
      <c r="D131" s="52">
        <v>79299443</v>
      </c>
      <c r="E131" s="52">
        <v>80784443</v>
      </c>
      <c r="F131" s="52">
        <v>75821706</v>
      </c>
      <c r="G131" s="27">
        <f t="shared" si="25"/>
        <v>0.9561442442918546</v>
      </c>
      <c r="H131" s="20">
        <f t="shared" si="26"/>
        <v>0.9385681597136221</v>
      </c>
      <c r="I131" s="53">
        <f aca="true" t="shared" si="30" ref="I131:I138">IF($F131&gt;$E131,$E131-$F131,0)</f>
        <v>0</v>
      </c>
      <c r="J131" s="67">
        <f t="shared" si="27"/>
        <v>4962737</v>
      </c>
      <c r="K131" s="31">
        <f t="shared" si="28"/>
        <v>0.06143184028637791</v>
      </c>
    </row>
    <row r="132" spans="1:11" ht="12.75">
      <c r="A132" s="43" t="s">
        <v>37</v>
      </c>
      <c r="B132" s="44" t="s">
        <v>246</v>
      </c>
      <c r="C132" s="18" t="s">
        <v>247</v>
      </c>
      <c r="D132" s="52">
        <v>225753134</v>
      </c>
      <c r="E132" s="52">
        <v>224723134</v>
      </c>
      <c r="F132" s="52">
        <v>186204651</v>
      </c>
      <c r="G132" s="27">
        <f t="shared" si="25"/>
        <v>0.8248153533939423</v>
      </c>
      <c r="H132" s="20">
        <f t="shared" si="26"/>
        <v>0.828595826720715</v>
      </c>
      <c r="I132" s="53">
        <f t="shared" si="30"/>
        <v>0</v>
      </c>
      <c r="J132" s="67">
        <f t="shared" si="27"/>
        <v>38518483</v>
      </c>
      <c r="K132" s="31">
        <f t="shared" si="28"/>
        <v>0.1714041732792851</v>
      </c>
    </row>
    <row r="133" spans="1:11" ht="12.75">
      <c r="A133" s="43" t="s">
        <v>37</v>
      </c>
      <c r="B133" s="44" t="s">
        <v>248</v>
      </c>
      <c r="C133" s="18" t="s">
        <v>249</v>
      </c>
      <c r="D133" s="52">
        <v>77792000</v>
      </c>
      <c r="E133" s="52">
        <v>84730690</v>
      </c>
      <c r="F133" s="52">
        <v>56307093</v>
      </c>
      <c r="G133" s="27">
        <f t="shared" si="25"/>
        <v>0.7238159836487043</v>
      </c>
      <c r="H133" s="20">
        <f t="shared" si="26"/>
        <v>0.6645418914917369</v>
      </c>
      <c r="I133" s="53">
        <f t="shared" si="30"/>
        <v>0</v>
      </c>
      <c r="J133" s="67">
        <f t="shared" si="27"/>
        <v>28423597</v>
      </c>
      <c r="K133" s="31">
        <f t="shared" si="28"/>
        <v>0.3354581085082631</v>
      </c>
    </row>
    <row r="134" spans="1:11" ht="12.75">
      <c r="A134" s="43" t="s">
        <v>37</v>
      </c>
      <c r="B134" s="44" t="s">
        <v>250</v>
      </c>
      <c r="C134" s="18" t="s">
        <v>251</v>
      </c>
      <c r="D134" s="52">
        <v>25156383</v>
      </c>
      <c r="E134" s="52">
        <v>36463000</v>
      </c>
      <c r="F134" s="52">
        <v>43065271</v>
      </c>
      <c r="G134" s="27">
        <f t="shared" si="25"/>
        <v>1.7119023430355629</v>
      </c>
      <c r="H134" s="20">
        <f t="shared" si="26"/>
        <v>1.1810676850505992</v>
      </c>
      <c r="I134" s="53">
        <f t="shared" si="30"/>
        <v>-6602271</v>
      </c>
      <c r="J134" s="67">
        <f t="shared" si="27"/>
        <v>0</v>
      </c>
      <c r="K134" s="31">
        <f t="shared" si="28"/>
        <v>-0.18106768505059923</v>
      </c>
    </row>
    <row r="135" spans="1:11" ht="12.75">
      <c r="A135" s="43" t="s">
        <v>37</v>
      </c>
      <c r="B135" s="44" t="s">
        <v>252</v>
      </c>
      <c r="C135" s="18" t="s">
        <v>253</v>
      </c>
      <c r="D135" s="52">
        <v>2388296301</v>
      </c>
      <c r="E135" s="52">
        <v>2388296301</v>
      </c>
      <c r="F135" s="52">
        <v>2280701645</v>
      </c>
      <c r="G135" s="27">
        <f t="shared" si="25"/>
        <v>0.9549492012549075</v>
      </c>
      <c r="H135" s="20">
        <f t="shared" si="26"/>
        <v>0.9549492012549075</v>
      </c>
      <c r="I135" s="53">
        <f t="shared" si="30"/>
        <v>0</v>
      </c>
      <c r="J135" s="67">
        <f t="shared" si="27"/>
        <v>107594656</v>
      </c>
      <c r="K135" s="31">
        <f t="shared" si="28"/>
        <v>0.04505079874509256</v>
      </c>
    </row>
    <row r="136" spans="1:11" ht="12.75">
      <c r="A136" s="43" t="s">
        <v>37</v>
      </c>
      <c r="B136" s="44" t="s">
        <v>254</v>
      </c>
      <c r="C136" s="18" t="s">
        <v>255</v>
      </c>
      <c r="D136" s="52">
        <v>37851368</v>
      </c>
      <c r="E136" s="52">
        <v>38382774</v>
      </c>
      <c r="F136" s="52">
        <v>31757707</v>
      </c>
      <c r="G136" s="27">
        <f t="shared" si="25"/>
        <v>0.8390108119738235</v>
      </c>
      <c r="H136" s="20">
        <f t="shared" si="26"/>
        <v>0.827394783920516</v>
      </c>
      <c r="I136" s="53">
        <f t="shared" si="30"/>
        <v>0</v>
      </c>
      <c r="J136" s="67">
        <f t="shared" si="27"/>
        <v>6625067</v>
      </c>
      <c r="K136" s="31">
        <f t="shared" si="28"/>
        <v>0.17260521607948398</v>
      </c>
    </row>
    <row r="137" spans="1:11" ht="12.75">
      <c r="A137" s="43" t="s">
        <v>37</v>
      </c>
      <c r="B137" s="44" t="s">
        <v>256</v>
      </c>
      <c r="C137" s="18" t="s">
        <v>257</v>
      </c>
      <c r="D137" s="52">
        <v>37874903</v>
      </c>
      <c r="E137" s="52">
        <v>40794374</v>
      </c>
      <c r="F137" s="52">
        <v>38957066</v>
      </c>
      <c r="G137" s="27">
        <f t="shared" si="25"/>
        <v>1.0285720335706205</v>
      </c>
      <c r="H137" s="20">
        <f t="shared" si="26"/>
        <v>0.9549617307523827</v>
      </c>
      <c r="I137" s="53">
        <f t="shared" si="30"/>
        <v>0</v>
      </c>
      <c r="J137" s="67">
        <f t="shared" si="27"/>
        <v>1837308</v>
      </c>
      <c r="K137" s="31">
        <f t="shared" si="28"/>
        <v>0.04503826924761733</v>
      </c>
    </row>
    <row r="138" spans="1:11" ht="12.75">
      <c r="A138" s="43" t="s">
        <v>56</v>
      </c>
      <c r="B138" s="44" t="s">
        <v>258</v>
      </c>
      <c r="C138" s="18" t="s">
        <v>259</v>
      </c>
      <c r="D138" s="52">
        <v>345893697</v>
      </c>
      <c r="E138" s="52">
        <v>362640107</v>
      </c>
      <c r="F138" s="52">
        <v>216864967</v>
      </c>
      <c r="G138" s="27">
        <f t="shared" si="25"/>
        <v>0.6269699878341524</v>
      </c>
      <c r="H138" s="20">
        <f t="shared" si="26"/>
        <v>0.5980170500004843</v>
      </c>
      <c r="I138" s="53">
        <f t="shared" si="30"/>
        <v>0</v>
      </c>
      <c r="J138" s="67">
        <f t="shared" si="27"/>
        <v>145775140</v>
      </c>
      <c r="K138" s="31">
        <f t="shared" si="28"/>
        <v>0.4019829499995156</v>
      </c>
    </row>
    <row r="139" spans="1:11" ht="16.5">
      <c r="A139" s="45"/>
      <c r="B139" s="46" t="s">
        <v>260</v>
      </c>
      <c r="C139" s="47"/>
      <c r="D139" s="58">
        <f>SUM(D131:D138)</f>
        <v>3217917229</v>
      </c>
      <c r="E139" s="58">
        <f>SUM(E131:E138)</f>
        <v>3256814823</v>
      </c>
      <c r="F139" s="58">
        <f>SUM(F131:F138)</f>
        <v>2929680106</v>
      </c>
      <c r="G139" s="28">
        <f t="shared" si="25"/>
        <v>0.9104274279019996</v>
      </c>
      <c r="H139" s="26">
        <f t="shared" si="26"/>
        <v>0.899553786512596</v>
      </c>
      <c r="I139" s="70">
        <f>SUM(I131:I138)</f>
        <v>-6602271</v>
      </c>
      <c r="J139" s="78">
        <f>SUM(J131:J138)</f>
        <v>333736988</v>
      </c>
      <c r="K139" s="32">
        <f t="shared" si="28"/>
        <v>0.10044621348740404</v>
      </c>
    </row>
    <row r="140" spans="1:11" ht="12.75">
      <c r="A140" s="43" t="s">
        <v>37</v>
      </c>
      <c r="B140" s="44" t="s">
        <v>261</v>
      </c>
      <c r="C140" s="18" t="s">
        <v>262</v>
      </c>
      <c r="D140" s="52">
        <v>473783129</v>
      </c>
      <c r="E140" s="52">
        <v>521797150</v>
      </c>
      <c r="F140" s="52">
        <v>344589263</v>
      </c>
      <c r="G140" s="27">
        <f t="shared" si="25"/>
        <v>0.7273143383710482</v>
      </c>
      <c r="H140" s="20">
        <f t="shared" si="26"/>
        <v>0.6603893160397676</v>
      </c>
      <c r="I140" s="53">
        <f aca="true" t="shared" si="31" ref="I140:I163">IF($F140&gt;$E140,$E140-$F140,0)</f>
        <v>0</v>
      </c>
      <c r="J140" s="67">
        <f aca="true" t="shared" si="32" ref="J140:J145">IF($F140&lt;=$E140,$E140-$F140,0)</f>
        <v>177207887</v>
      </c>
      <c r="K140" s="31">
        <f t="shared" si="28"/>
        <v>0.3396106839602324</v>
      </c>
    </row>
    <row r="141" spans="1:11" ht="12.75">
      <c r="A141" s="43" t="s">
        <v>37</v>
      </c>
      <c r="B141" s="44" t="s">
        <v>263</v>
      </c>
      <c r="C141" s="18" t="s">
        <v>264</v>
      </c>
      <c r="D141" s="52">
        <v>60262762</v>
      </c>
      <c r="E141" s="52">
        <v>59245159</v>
      </c>
      <c r="F141" s="52">
        <v>96288645</v>
      </c>
      <c r="G141" s="27">
        <f t="shared" si="25"/>
        <v>1.597813339521345</v>
      </c>
      <c r="H141" s="20">
        <f t="shared" si="26"/>
        <v>1.6252576012159914</v>
      </c>
      <c r="I141" s="53">
        <f t="shared" si="31"/>
        <v>-37043486</v>
      </c>
      <c r="J141" s="67">
        <f t="shared" si="32"/>
        <v>0</v>
      </c>
      <c r="K141" s="31">
        <f t="shared" si="28"/>
        <v>-0.6252576012159914</v>
      </c>
    </row>
    <row r="142" spans="1:11" ht="12.75">
      <c r="A142" s="43" t="s">
        <v>37</v>
      </c>
      <c r="B142" s="44" t="s">
        <v>265</v>
      </c>
      <c r="C142" s="18" t="s">
        <v>266</v>
      </c>
      <c r="D142" s="52">
        <v>200867000</v>
      </c>
      <c r="E142" s="52">
        <v>216177379</v>
      </c>
      <c r="F142" s="52">
        <v>157368611</v>
      </c>
      <c r="G142" s="27">
        <f t="shared" si="25"/>
        <v>0.7834468130653617</v>
      </c>
      <c r="H142" s="20">
        <f t="shared" si="26"/>
        <v>0.7279605837019608</v>
      </c>
      <c r="I142" s="53">
        <f t="shared" si="31"/>
        <v>0</v>
      </c>
      <c r="J142" s="67">
        <f t="shared" si="32"/>
        <v>58808768</v>
      </c>
      <c r="K142" s="31">
        <f t="shared" si="28"/>
        <v>0.27203941629803924</v>
      </c>
    </row>
    <row r="143" spans="1:11" ht="12.75">
      <c r="A143" s="43" t="s">
        <v>37</v>
      </c>
      <c r="B143" s="44" t="s">
        <v>267</v>
      </c>
      <c r="C143" s="18" t="s">
        <v>268</v>
      </c>
      <c r="D143" s="52">
        <v>58215644</v>
      </c>
      <c r="E143" s="52">
        <v>100535215</v>
      </c>
      <c r="F143" s="52">
        <v>55589945</v>
      </c>
      <c r="G143" s="27">
        <f t="shared" si="25"/>
        <v>0.9548970204641213</v>
      </c>
      <c r="H143" s="20">
        <f t="shared" si="26"/>
        <v>0.55294003200769</v>
      </c>
      <c r="I143" s="53">
        <f t="shared" si="31"/>
        <v>0</v>
      </c>
      <c r="J143" s="67">
        <f t="shared" si="32"/>
        <v>44945270</v>
      </c>
      <c r="K143" s="31">
        <f t="shared" si="28"/>
        <v>0.44705996799230996</v>
      </c>
    </row>
    <row r="144" spans="1:11" ht="12.75">
      <c r="A144" s="43" t="s">
        <v>37</v>
      </c>
      <c r="B144" s="44" t="s">
        <v>269</v>
      </c>
      <c r="C144" s="18" t="s">
        <v>270</v>
      </c>
      <c r="D144" s="52">
        <v>51376658</v>
      </c>
      <c r="E144" s="52">
        <v>49636544</v>
      </c>
      <c r="F144" s="52">
        <v>63277191</v>
      </c>
      <c r="G144" s="27">
        <f t="shared" si="25"/>
        <v>1.2316330696325168</v>
      </c>
      <c r="H144" s="20">
        <f t="shared" si="26"/>
        <v>1.2748105710179984</v>
      </c>
      <c r="I144" s="53">
        <f t="shared" si="31"/>
        <v>-13640647</v>
      </c>
      <c r="J144" s="67">
        <f t="shared" si="32"/>
        <v>0</v>
      </c>
      <c r="K144" s="31">
        <f t="shared" si="28"/>
        <v>-0.27481057101799833</v>
      </c>
    </row>
    <row r="145" spans="1:11" ht="12.75">
      <c r="A145" s="43" t="s">
        <v>56</v>
      </c>
      <c r="B145" s="44" t="s">
        <v>271</v>
      </c>
      <c r="C145" s="18" t="s">
        <v>272</v>
      </c>
      <c r="D145" s="52">
        <v>471810322</v>
      </c>
      <c r="E145" s="52">
        <v>490002472</v>
      </c>
      <c r="F145" s="52">
        <v>366504291</v>
      </c>
      <c r="G145" s="27">
        <f t="shared" si="25"/>
        <v>0.7768043086602925</v>
      </c>
      <c r="H145" s="20">
        <f t="shared" si="26"/>
        <v>0.7479641674134248</v>
      </c>
      <c r="I145" s="53">
        <f t="shared" si="31"/>
        <v>0</v>
      </c>
      <c r="J145" s="67">
        <f t="shared" si="32"/>
        <v>123498181</v>
      </c>
      <c r="K145" s="31">
        <f t="shared" si="28"/>
        <v>0.2520358325865752</v>
      </c>
    </row>
    <row r="146" spans="1:11" ht="16.5">
      <c r="A146" s="45"/>
      <c r="B146" s="46" t="s">
        <v>273</v>
      </c>
      <c r="C146" s="47"/>
      <c r="D146" s="58">
        <f>SUM(D140:D145)</f>
        <v>1316315515</v>
      </c>
      <c r="E146" s="58">
        <f>SUM(E140:E145)</f>
        <v>1437393919</v>
      </c>
      <c r="F146" s="58">
        <f>SUM(F140:F145)</f>
        <v>1083617946</v>
      </c>
      <c r="G146" s="28">
        <f t="shared" si="25"/>
        <v>0.823220522474811</v>
      </c>
      <c r="H146" s="26">
        <f t="shared" si="26"/>
        <v>0.7538768125260171</v>
      </c>
      <c r="I146" s="70">
        <f>SUM(I140:I145)</f>
        <v>-50684133</v>
      </c>
      <c r="J146" s="78">
        <f>SUM(J140:J145)</f>
        <v>404460106</v>
      </c>
      <c r="K146" s="32">
        <f t="shared" si="28"/>
        <v>0.2461231874739829</v>
      </c>
    </row>
    <row r="147" spans="1:11" ht="12.75">
      <c r="A147" s="43" t="s">
        <v>37</v>
      </c>
      <c r="B147" s="44" t="s">
        <v>274</v>
      </c>
      <c r="C147" s="18" t="s">
        <v>275</v>
      </c>
      <c r="D147" s="52">
        <v>155569000</v>
      </c>
      <c r="E147" s="52">
        <v>158013307</v>
      </c>
      <c r="F147" s="52">
        <v>148573300</v>
      </c>
      <c r="G147" s="27">
        <f t="shared" si="25"/>
        <v>0.9550315294178146</v>
      </c>
      <c r="H147" s="20">
        <f t="shared" si="26"/>
        <v>0.9402581518023668</v>
      </c>
      <c r="I147" s="53">
        <f t="shared" si="31"/>
        <v>0</v>
      </c>
      <c r="J147" s="67">
        <f>IF($F147&lt;=$E147,$E147-$F147,0)</f>
        <v>9440007</v>
      </c>
      <c r="K147" s="31">
        <f t="shared" si="28"/>
        <v>0.059741848197633125</v>
      </c>
    </row>
    <row r="148" spans="1:11" ht="12.75">
      <c r="A148" s="43" t="s">
        <v>37</v>
      </c>
      <c r="B148" s="44" t="s">
        <v>276</v>
      </c>
      <c r="C148" s="18" t="s">
        <v>277</v>
      </c>
      <c r="D148" s="52">
        <v>64431780</v>
      </c>
      <c r="E148" s="52">
        <v>56136353</v>
      </c>
      <c r="F148" s="52">
        <v>54444522</v>
      </c>
      <c r="G148" s="27">
        <f t="shared" si="25"/>
        <v>0.8449948457112313</v>
      </c>
      <c r="H148" s="20">
        <f t="shared" si="26"/>
        <v>0.9698621141277204</v>
      </c>
      <c r="I148" s="53">
        <f t="shared" si="31"/>
        <v>0</v>
      </c>
      <c r="J148" s="67">
        <f>IF($F148&lt;=$E148,$E148-$F148,0)</f>
        <v>1691831</v>
      </c>
      <c r="K148" s="31">
        <f t="shared" si="28"/>
        <v>0.030137885872279592</v>
      </c>
    </row>
    <row r="149" spans="1:11" ht="12.75">
      <c r="A149" s="43" t="s">
        <v>37</v>
      </c>
      <c r="B149" s="44" t="s">
        <v>278</v>
      </c>
      <c r="C149" s="18" t="s">
        <v>279</v>
      </c>
      <c r="D149" s="52">
        <v>52140313</v>
      </c>
      <c r="E149" s="52">
        <v>52140313</v>
      </c>
      <c r="F149" s="52">
        <v>22409808</v>
      </c>
      <c r="G149" s="27">
        <f t="shared" si="25"/>
        <v>0.42979811034122484</v>
      </c>
      <c r="H149" s="20">
        <f t="shared" si="26"/>
        <v>0.42979811034122484</v>
      </c>
      <c r="I149" s="53">
        <f t="shared" si="31"/>
        <v>0</v>
      </c>
      <c r="J149" s="67">
        <f>IF($F149&lt;=$E149,$E149-$F149,0)</f>
        <v>29730505</v>
      </c>
      <c r="K149" s="31">
        <f t="shared" si="28"/>
        <v>0.5702018896587752</v>
      </c>
    </row>
    <row r="150" spans="1:11" ht="12.75">
      <c r="A150" s="43" t="s">
        <v>37</v>
      </c>
      <c r="B150" s="44" t="s">
        <v>280</v>
      </c>
      <c r="C150" s="18" t="s">
        <v>281</v>
      </c>
      <c r="D150" s="52">
        <v>133075000</v>
      </c>
      <c r="E150" s="52">
        <v>131962010</v>
      </c>
      <c r="F150" s="52">
        <v>110736556</v>
      </c>
      <c r="G150" s="27">
        <f t="shared" si="25"/>
        <v>0.8321364343415367</v>
      </c>
      <c r="H150" s="20">
        <f t="shared" si="26"/>
        <v>0.8391548143287603</v>
      </c>
      <c r="I150" s="53">
        <f t="shared" si="31"/>
        <v>0</v>
      </c>
      <c r="J150" s="67">
        <f>IF($F150&lt;=$E150,$E150-$F150,0)</f>
        <v>21225454</v>
      </c>
      <c r="K150" s="31">
        <f t="shared" si="28"/>
        <v>0.1608451856712398</v>
      </c>
    </row>
    <row r="151" spans="1:11" ht="12.75">
      <c r="A151" s="43" t="s">
        <v>56</v>
      </c>
      <c r="B151" s="44" t="s">
        <v>282</v>
      </c>
      <c r="C151" s="18" t="s">
        <v>283</v>
      </c>
      <c r="D151" s="52">
        <v>146866000</v>
      </c>
      <c r="E151" s="52">
        <v>132015091</v>
      </c>
      <c r="F151" s="52">
        <v>146677893</v>
      </c>
      <c r="G151" s="27">
        <f t="shared" si="25"/>
        <v>0.9987191930058693</v>
      </c>
      <c r="H151" s="20">
        <f t="shared" si="26"/>
        <v>1.1110691352703004</v>
      </c>
      <c r="I151" s="53">
        <f t="shared" si="31"/>
        <v>-14662802</v>
      </c>
      <c r="J151" s="67">
        <f>IF($F151&lt;=$E151,$E151-$F151,0)</f>
        <v>0</v>
      </c>
      <c r="K151" s="31">
        <f t="shared" si="28"/>
        <v>-0.11106913527030027</v>
      </c>
    </row>
    <row r="152" spans="1:11" ht="16.5">
      <c r="A152" s="45"/>
      <c r="B152" s="46" t="s">
        <v>284</v>
      </c>
      <c r="C152" s="47"/>
      <c r="D152" s="58">
        <f>SUM(D147:D151)</f>
        <v>552082093</v>
      </c>
      <c r="E152" s="58">
        <f>SUM(E147:E151)</f>
        <v>530267074</v>
      </c>
      <c r="F152" s="58">
        <f>SUM(F147:F151)</f>
        <v>482842079</v>
      </c>
      <c r="G152" s="28">
        <f t="shared" si="25"/>
        <v>0.8745838438197633</v>
      </c>
      <c r="H152" s="26">
        <f t="shared" si="26"/>
        <v>0.9105639453676507</v>
      </c>
      <c r="I152" s="70">
        <f>SUM(I147:I151)</f>
        <v>-14662802</v>
      </c>
      <c r="J152" s="78">
        <f>SUM(J147:J151)</f>
        <v>62087797</v>
      </c>
      <c r="K152" s="32">
        <f t="shared" si="28"/>
        <v>0.08943605463234928</v>
      </c>
    </row>
    <row r="153" spans="1:11" ht="12.75">
      <c r="A153" s="43" t="s">
        <v>37</v>
      </c>
      <c r="B153" s="44" t="s">
        <v>285</v>
      </c>
      <c r="C153" s="18" t="s">
        <v>286</v>
      </c>
      <c r="D153" s="52">
        <v>1005337000</v>
      </c>
      <c r="E153" s="52">
        <v>1007879563</v>
      </c>
      <c r="F153" s="52">
        <v>968729617</v>
      </c>
      <c r="G153" s="27">
        <f aca="true" t="shared" si="33" ref="G153:G184">IF($D153=0,0,$F153/$D153)</f>
        <v>0.9635869534295465</v>
      </c>
      <c r="H153" s="20">
        <f aca="true" t="shared" si="34" ref="H153:H184">IF($E153=0,0,$F153/$E153)</f>
        <v>0.9611561267464652</v>
      </c>
      <c r="I153" s="53">
        <f t="shared" si="31"/>
        <v>0</v>
      </c>
      <c r="J153" s="67">
        <f>IF($F153&lt;=$E153,$E153-$F153,0)</f>
        <v>39149946</v>
      </c>
      <c r="K153" s="31">
        <f aca="true" t="shared" si="35" ref="K153:K184">IF($E153=0,0,($E153-$F153)/$E153)</f>
        <v>0.03884387325353476</v>
      </c>
    </row>
    <row r="154" spans="1:11" ht="12.75">
      <c r="A154" s="43" t="s">
        <v>37</v>
      </c>
      <c r="B154" s="44" t="s">
        <v>287</v>
      </c>
      <c r="C154" s="18" t="s">
        <v>288</v>
      </c>
      <c r="D154" s="52">
        <v>32033579</v>
      </c>
      <c r="E154" s="52">
        <v>34054000</v>
      </c>
      <c r="F154" s="52">
        <v>22735402</v>
      </c>
      <c r="G154" s="27">
        <f t="shared" si="33"/>
        <v>0.7097365548819881</v>
      </c>
      <c r="H154" s="20">
        <f t="shared" si="34"/>
        <v>0.6676279438538791</v>
      </c>
      <c r="I154" s="53">
        <f t="shared" si="31"/>
        <v>0</v>
      </c>
      <c r="J154" s="67">
        <f>IF($F154&lt;=$E154,$E154-$F154,0)</f>
        <v>11318598</v>
      </c>
      <c r="K154" s="31">
        <f t="shared" si="35"/>
        <v>0.33237205614612086</v>
      </c>
    </row>
    <row r="155" spans="1:11" ht="12.75">
      <c r="A155" s="43" t="s">
        <v>37</v>
      </c>
      <c r="B155" s="44" t="s">
        <v>289</v>
      </c>
      <c r="C155" s="18" t="s">
        <v>290</v>
      </c>
      <c r="D155" s="52">
        <v>54626280</v>
      </c>
      <c r="E155" s="52">
        <v>44958771</v>
      </c>
      <c r="F155" s="52">
        <v>44569731</v>
      </c>
      <c r="G155" s="27">
        <f t="shared" si="33"/>
        <v>0.8159027303341908</v>
      </c>
      <c r="H155" s="20">
        <f t="shared" si="34"/>
        <v>0.9913467385485248</v>
      </c>
      <c r="I155" s="53">
        <f t="shared" si="31"/>
        <v>0</v>
      </c>
      <c r="J155" s="67">
        <f>IF($F155&lt;=$E155,$E155-$F155,0)</f>
        <v>389040</v>
      </c>
      <c r="K155" s="31">
        <f t="shared" si="35"/>
        <v>0.008653261451475176</v>
      </c>
    </row>
    <row r="156" spans="1:11" ht="12.75">
      <c r="A156" s="43" t="s">
        <v>56</v>
      </c>
      <c r="B156" s="44" t="s">
        <v>291</v>
      </c>
      <c r="C156" s="18" t="s">
        <v>292</v>
      </c>
      <c r="D156" s="52">
        <v>131140855</v>
      </c>
      <c r="E156" s="52">
        <v>151165000</v>
      </c>
      <c r="F156" s="52">
        <v>158021883</v>
      </c>
      <c r="G156" s="27">
        <f t="shared" si="33"/>
        <v>1.2049782884212552</v>
      </c>
      <c r="H156" s="20">
        <f t="shared" si="34"/>
        <v>1.045360255350114</v>
      </c>
      <c r="I156" s="53">
        <f t="shared" si="31"/>
        <v>-6856883</v>
      </c>
      <c r="J156" s="67">
        <f>IF($F156&lt;=$E156,$E156-$F156,0)</f>
        <v>0</v>
      </c>
      <c r="K156" s="31">
        <f t="shared" si="35"/>
        <v>-0.04536025535011411</v>
      </c>
    </row>
    <row r="157" spans="1:11" ht="16.5">
      <c r="A157" s="45"/>
      <c r="B157" s="46" t="s">
        <v>293</v>
      </c>
      <c r="C157" s="47"/>
      <c r="D157" s="58">
        <f>SUM(D153:D156)</f>
        <v>1223137714</v>
      </c>
      <c r="E157" s="58">
        <f>SUM(E153:E156)</f>
        <v>1238057334</v>
      </c>
      <c r="F157" s="58">
        <f>SUM(F153:F156)</f>
        <v>1194056633</v>
      </c>
      <c r="G157" s="28">
        <f t="shared" si="33"/>
        <v>0.9762241972697442</v>
      </c>
      <c r="H157" s="26">
        <f t="shared" si="34"/>
        <v>0.9644598842140537</v>
      </c>
      <c r="I157" s="70">
        <f>SUM(I153:I156)</f>
        <v>-6856883</v>
      </c>
      <c r="J157" s="78">
        <f>SUM(J153:J156)</f>
        <v>50857584</v>
      </c>
      <c r="K157" s="32">
        <f t="shared" si="35"/>
        <v>0.035540115785946305</v>
      </c>
    </row>
    <row r="158" spans="1:11" ht="12.75">
      <c r="A158" s="43" t="s">
        <v>37</v>
      </c>
      <c r="B158" s="44" t="s">
        <v>294</v>
      </c>
      <c r="C158" s="18" t="s">
        <v>295</v>
      </c>
      <c r="D158" s="52">
        <v>51882533</v>
      </c>
      <c r="E158" s="52">
        <v>30349800</v>
      </c>
      <c r="F158" s="52">
        <v>42181455</v>
      </c>
      <c r="G158" s="27">
        <f t="shared" si="33"/>
        <v>0.8130184198986584</v>
      </c>
      <c r="H158" s="20">
        <f t="shared" si="34"/>
        <v>1.389842931419647</v>
      </c>
      <c r="I158" s="53">
        <f t="shared" si="31"/>
        <v>-11831655</v>
      </c>
      <c r="J158" s="67">
        <f aca="true" t="shared" si="36" ref="J158:J163">IF($F158&lt;=$E158,$E158-$F158,0)</f>
        <v>0</v>
      </c>
      <c r="K158" s="31">
        <f t="shared" si="35"/>
        <v>-0.38984293141964693</v>
      </c>
    </row>
    <row r="159" spans="1:11" ht="12.75">
      <c r="A159" s="43" t="s">
        <v>37</v>
      </c>
      <c r="B159" s="44" t="s">
        <v>296</v>
      </c>
      <c r="C159" s="18" t="s">
        <v>297</v>
      </c>
      <c r="D159" s="52">
        <v>119223091</v>
      </c>
      <c r="E159" s="52">
        <v>119965163</v>
      </c>
      <c r="F159" s="52">
        <v>69272514</v>
      </c>
      <c r="G159" s="27">
        <f t="shared" si="33"/>
        <v>0.5810326960907263</v>
      </c>
      <c r="H159" s="20">
        <f t="shared" si="34"/>
        <v>0.5774385852332814</v>
      </c>
      <c r="I159" s="53">
        <f t="shared" si="31"/>
        <v>0</v>
      </c>
      <c r="J159" s="67">
        <f t="shared" si="36"/>
        <v>50692649</v>
      </c>
      <c r="K159" s="31">
        <f t="shared" si="35"/>
        <v>0.42256141476671855</v>
      </c>
    </row>
    <row r="160" spans="1:11" ht="12.75">
      <c r="A160" s="43" t="s">
        <v>37</v>
      </c>
      <c r="B160" s="44" t="s">
        <v>298</v>
      </c>
      <c r="C160" s="18" t="s">
        <v>299</v>
      </c>
      <c r="D160" s="52">
        <v>261210640</v>
      </c>
      <c r="E160" s="52">
        <v>255706980</v>
      </c>
      <c r="F160" s="52">
        <v>252427054</v>
      </c>
      <c r="G160" s="27">
        <f t="shared" si="33"/>
        <v>0.9663735520115108</v>
      </c>
      <c r="H160" s="20">
        <f t="shared" si="34"/>
        <v>0.9871731072808415</v>
      </c>
      <c r="I160" s="53">
        <f t="shared" si="31"/>
        <v>0</v>
      </c>
      <c r="J160" s="67">
        <f t="shared" si="36"/>
        <v>3279926</v>
      </c>
      <c r="K160" s="31">
        <f t="shared" si="35"/>
        <v>0.012826892719158468</v>
      </c>
    </row>
    <row r="161" spans="1:11" ht="12.75">
      <c r="A161" s="43" t="s">
        <v>37</v>
      </c>
      <c r="B161" s="44" t="s">
        <v>300</v>
      </c>
      <c r="C161" s="18" t="s">
        <v>301</v>
      </c>
      <c r="D161" s="52">
        <v>52618350</v>
      </c>
      <c r="E161" s="52">
        <v>59098108</v>
      </c>
      <c r="F161" s="52">
        <v>71367708</v>
      </c>
      <c r="G161" s="27">
        <f t="shared" si="33"/>
        <v>1.3563273648831633</v>
      </c>
      <c r="H161" s="20">
        <f t="shared" si="34"/>
        <v>1.2076140914697302</v>
      </c>
      <c r="I161" s="53">
        <f t="shared" si="31"/>
        <v>-12269600</v>
      </c>
      <c r="J161" s="67">
        <f t="shared" si="36"/>
        <v>0</v>
      </c>
      <c r="K161" s="31">
        <f t="shared" si="35"/>
        <v>-0.2076140914697303</v>
      </c>
    </row>
    <row r="162" spans="1:11" ht="12.75">
      <c r="A162" s="43" t="s">
        <v>37</v>
      </c>
      <c r="B162" s="44" t="s">
        <v>302</v>
      </c>
      <c r="C162" s="18" t="s">
        <v>303</v>
      </c>
      <c r="D162" s="52">
        <v>146782724</v>
      </c>
      <c r="E162" s="52">
        <v>166157756</v>
      </c>
      <c r="F162" s="52">
        <v>107972218</v>
      </c>
      <c r="G162" s="27">
        <f t="shared" si="33"/>
        <v>0.7355921395763169</v>
      </c>
      <c r="H162" s="20">
        <f t="shared" si="34"/>
        <v>0.6498175023499956</v>
      </c>
      <c r="I162" s="53">
        <f t="shared" si="31"/>
        <v>0</v>
      </c>
      <c r="J162" s="67">
        <f t="shared" si="36"/>
        <v>58185538</v>
      </c>
      <c r="K162" s="31">
        <f t="shared" si="35"/>
        <v>0.35018249765000437</v>
      </c>
    </row>
    <row r="163" spans="1:11" ht="12.75">
      <c r="A163" s="43" t="s">
        <v>56</v>
      </c>
      <c r="B163" s="44" t="s">
        <v>304</v>
      </c>
      <c r="C163" s="18" t="s">
        <v>305</v>
      </c>
      <c r="D163" s="52">
        <v>305807280</v>
      </c>
      <c r="E163" s="52">
        <v>282511151</v>
      </c>
      <c r="F163" s="52">
        <v>225924825</v>
      </c>
      <c r="G163" s="27">
        <f t="shared" si="33"/>
        <v>0.7387817091862561</v>
      </c>
      <c r="H163" s="20">
        <f t="shared" si="34"/>
        <v>0.7997023275021098</v>
      </c>
      <c r="I163" s="53">
        <f t="shared" si="31"/>
        <v>0</v>
      </c>
      <c r="J163" s="67">
        <f t="shared" si="36"/>
        <v>56586326</v>
      </c>
      <c r="K163" s="31">
        <f t="shared" si="35"/>
        <v>0.20029767249789018</v>
      </c>
    </row>
    <row r="164" spans="1:11" ht="16.5">
      <c r="A164" s="45"/>
      <c r="B164" s="46" t="s">
        <v>306</v>
      </c>
      <c r="C164" s="47"/>
      <c r="D164" s="58">
        <f>SUM(D158:D163)</f>
        <v>937524618</v>
      </c>
      <c r="E164" s="58">
        <f>SUM(E158:E163)</f>
        <v>913788958</v>
      </c>
      <c r="F164" s="58">
        <f>SUM(F158:F163)</f>
        <v>769145774</v>
      </c>
      <c r="G164" s="28">
        <f t="shared" si="33"/>
        <v>0.8204006158694811</v>
      </c>
      <c r="H164" s="26">
        <f t="shared" si="34"/>
        <v>0.8417105145190428</v>
      </c>
      <c r="I164" s="70">
        <f>SUM(I158:I163)</f>
        <v>-24101255</v>
      </c>
      <c r="J164" s="78">
        <f>SUM(J158:J163)</f>
        <v>168744439</v>
      </c>
      <c r="K164" s="32">
        <f t="shared" si="35"/>
        <v>0.1582894854809572</v>
      </c>
    </row>
    <row r="165" spans="1:11" ht="12.75">
      <c r="A165" s="43" t="s">
        <v>37</v>
      </c>
      <c r="B165" s="44" t="s">
        <v>307</v>
      </c>
      <c r="C165" s="18" t="s">
        <v>308</v>
      </c>
      <c r="D165" s="52">
        <v>31099760</v>
      </c>
      <c r="E165" s="52">
        <v>39453090</v>
      </c>
      <c r="F165" s="52">
        <v>20012223</v>
      </c>
      <c r="G165" s="27">
        <f t="shared" si="33"/>
        <v>0.6434848050274343</v>
      </c>
      <c r="H165" s="20">
        <f t="shared" si="34"/>
        <v>0.5072409537503907</v>
      </c>
      <c r="I165" s="53">
        <f aca="true" t="shared" si="37" ref="I165:I170">IF($F165&gt;$E165,$E165-$F165,0)</f>
        <v>0</v>
      </c>
      <c r="J165" s="67">
        <f aca="true" t="shared" si="38" ref="J165:J170">IF($F165&lt;=$E165,$E165-$F165,0)</f>
        <v>19440867</v>
      </c>
      <c r="K165" s="31">
        <f t="shared" si="35"/>
        <v>0.49275904624960937</v>
      </c>
    </row>
    <row r="166" spans="1:11" ht="12.75">
      <c r="A166" s="43" t="s">
        <v>37</v>
      </c>
      <c r="B166" s="44" t="s">
        <v>309</v>
      </c>
      <c r="C166" s="18" t="s">
        <v>310</v>
      </c>
      <c r="D166" s="52">
        <v>83830000</v>
      </c>
      <c r="E166" s="52">
        <v>62566000</v>
      </c>
      <c r="F166" s="52">
        <v>218600496</v>
      </c>
      <c r="G166" s="27">
        <f t="shared" si="33"/>
        <v>2.6076642729333175</v>
      </c>
      <c r="H166" s="20">
        <f t="shared" si="34"/>
        <v>3.493918358213726</v>
      </c>
      <c r="I166" s="53">
        <f t="shared" si="37"/>
        <v>-156034496</v>
      </c>
      <c r="J166" s="67">
        <f t="shared" si="38"/>
        <v>0</v>
      </c>
      <c r="K166" s="31">
        <f t="shared" si="35"/>
        <v>-2.493918358213726</v>
      </c>
    </row>
    <row r="167" spans="1:11" ht="12.75">
      <c r="A167" s="43" t="s">
        <v>37</v>
      </c>
      <c r="B167" s="44" t="s">
        <v>311</v>
      </c>
      <c r="C167" s="18" t="s">
        <v>312</v>
      </c>
      <c r="D167" s="52">
        <v>19154210</v>
      </c>
      <c r="E167" s="52">
        <v>19154000</v>
      </c>
      <c r="F167" s="52">
        <v>17944421</v>
      </c>
      <c r="G167" s="27">
        <f t="shared" si="33"/>
        <v>0.9368395250965714</v>
      </c>
      <c r="H167" s="20">
        <f t="shared" si="34"/>
        <v>0.9368497963871776</v>
      </c>
      <c r="I167" s="53">
        <f t="shared" si="37"/>
        <v>0</v>
      </c>
      <c r="J167" s="67">
        <f t="shared" si="38"/>
        <v>1209579</v>
      </c>
      <c r="K167" s="31">
        <f t="shared" si="35"/>
        <v>0.06315020361282239</v>
      </c>
    </row>
    <row r="168" spans="1:11" ht="12.75">
      <c r="A168" s="43" t="s">
        <v>37</v>
      </c>
      <c r="B168" s="44" t="s">
        <v>313</v>
      </c>
      <c r="C168" s="18" t="s">
        <v>314</v>
      </c>
      <c r="D168" s="52">
        <v>56034000</v>
      </c>
      <c r="E168" s="52">
        <v>69673704</v>
      </c>
      <c r="F168" s="52">
        <v>47195360</v>
      </c>
      <c r="G168" s="27">
        <f t="shared" si="33"/>
        <v>0.8422629118035478</v>
      </c>
      <c r="H168" s="20">
        <f t="shared" si="34"/>
        <v>0.6773769340582209</v>
      </c>
      <c r="I168" s="53">
        <f t="shared" si="37"/>
        <v>0</v>
      </c>
      <c r="J168" s="67">
        <f t="shared" si="38"/>
        <v>22478344</v>
      </c>
      <c r="K168" s="31">
        <f t="shared" si="35"/>
        <v>0.32262306594177914</v>
      </c>
    </row>
    <row r="169" spans="1:11" ht="12.75">
      <c r="A169" s="43" t="s">
        <v>37</v>
      </c>
      <c r="B169" s="44" t="s">
        <v>315</v>
      </c>
      <c r="C169" s="18" t="s">
        <v>316</v>
      </c>
      <c r="D169" s="52">
        <v>48327398</v>
      </c>
      <c r="E169" s="52">
        <v>47612621</v>
      </c>
      <c r="F169" s="52">
        <v>60012130</v>
      </c>
      <c r="G169" s="27">
        <f t="shared" si="33"/>
        <v>1.2417827667858303</v>
      </c>
      <c r="H169" s="20">
        <f t="shared" si="34"/>
        <v>1.260424835675398</v>
      </c>
      <c r="I169" s="53">
        <f t="shared" si="37"/>
        <v>-12399509</v>
      </c>
      <c r="J169" s="67">
        <f t="shared" si="38"/>
        <v>0</v>
      </c>
      <c r="K169" s="31">
        <f t="shared" si="35"/>
        <v>-0.2604248356753979</v>
      </c>
    </row>
    <row r="170" spans="1:11" ht="12.75">
      <c r="A170" s="43" t="s">
        <v>56</v>
      </c>
      <c r="B170" s="44" t="s">
        <v>317</v>
      </c>
      <c r="C170" s="18" t="s">
        <v>318</v>
      </c>
      <c r="D170" s="52">
        <v>173659626</v>
      </c>
      <c r="E170" s="52">
        <v>169135595</v>
      </c>
      <c r="F170" s="52">
        <v>103874419</v>
      </c>
      <c r="G170" s="27">
        <f t="shared" si="33"/>
        <v>0.5981495030975132</v>
      </c>
      <c r="H170" s="20">
        <f t="shared" si="34"/>
        <v>0.6141487780854172</v>
      </c>
      <c r="I170" s="53">
        <f t="shared" si="37"/>
        <v>0</v>
      </c>
      <c r="J170" s="67">
        <f t="shared" si="38"/>
        <v>65261176</v>
      </c>
      <c r="K170" s="31">
        <f t="shared" si="35"/>
        <v>0.3858512219145828</v>
      </c>
    </row>
    <row r="171" spans="1:11" ht="16.5">
      <c r="A171" s="45"/>
      <c r="B171" s="46" t="s">
        <v>319</v>
      </c>
      <c r="C171" s="47"/>
      <c r="D171" s="58">
        <f>SUM(D165:D170)</f>
        <v>412104994</v>
      </c>
      <c r="E171" s="58">
        <f>SUM(E165:E170)</f>
        <v>407595010</v>
      </c>
      <c r="F171" s="58">
        <f>SUM(F165:F170)</f>
        <v>467639049</v>
      </c>
      <c r="G171" s="28">
        <f t="shared" si="33"/>
        <v>1.1347570541695498</v>
      </c>
      <c r="H171" s="26">
        <f t="shared" si="34"/>
        <v>1.1473129884489999</v>
      </c>
      <c r="I171" s="70">
        <f>SUM(I165:I170)</f>
        <v>-168434005</v>
      </c>
      <c r="J171" s="78">
        <f>SUM(J165:J170)</f>
        <v>108389966</v>
      </c>
      <c r="K171" s="32">
        <f t="shared" si="35"/>
        <v>-0.1473129884489999</v>
      </c>
    </row>
    <row r="172" spans="1:11" ht="12.75">
      <c r="A172" s="43" t="s">
        <v>37</v>
      </c>
      <c r="B172" s="44" t="s">
        <v>320</v>
      </c>
      <c r="C172" s="18" t="s">
        <v>321</v>
      </c>
      <c r="D172" s="52">
        <v>37460134</v>
      </c>
      <c r="E172" s="52">
        <v>38575131</v>
      </c>
      <c r="F172" s="52">
        <v>86541140</v>
      </c>
      <c r="G172" s="27">
        <f t="shared" si="33"/>
        <v>2.310219712508236</v>
      </c>
      <c r="H172" s="20">
        <f t="shared" si="34"/>
        <v>2.2434438395037466</v>
      </c>
      <c r="I172" s="53">
        <f aca="true" t="shared" si="39" ref="I172:I178">IF($F172&gt;$E172,$E172-$F172,0)</f>
        <v>-47966009</v>
      </c>
      <c r="J172" s="67">
        <f aca="true" t="shared" si="40" ref="J172:J178">IF($F172&lt;=$E172,$E172-$F172,0)</f>
        <v>0</v>
      </c>
      <c r="K172" s="31">
        <f t="shared" si="35"/>
        <v>-1.2434438395037466</v>
      </c>
    </row>
    <row r="173" spans="1:11" ht="12.75">
      <c r="A173" s="43" t="s">
        <v>37</v>
      </c>
      <c r="B173" s="44" t="s">
        <v>322</v>
      </c>
      <c r="C173" s="18" t="s">
        <v>323</v>
      </c>
      <c r="D173" s="52">
        <v>1614488900</v>
      </c>
      <c r="E173" s="52">
        <v>1719174102</v>
      </c>
      <c r="F173" s="52">
        <v>1679844776</v>
      </c>
      <c r="G173" s="27">
        <f t="shared" si="33"/>
        <v>1.0404808456719647</v>
      </c>
      <c r="H173" s="20">
        <f t="shared" si="34"/>
        <v>0.9771231279285523</v>
      </c>
      <c r="I173" s="53">
        <f t="shared" si="39"/>
        <v>0</v>
      </c>
      <c r="J173" s="67">
        <f t="shared" si="40"/>
        <v>39329326</v>
      </c>
      <c r="K173" s="31">
        <f t="shared" si="35"/>
        <v>0.022876872071447712</v>
      </c>
    </row>
    <row r="174" spans="1:11" ht="12.75">
      <c r="A174" s="43" t="s">
        <v>37</v>
      </c>
      <c r="B174" s="44" t="s">
        <v>324</v>
      </c>
      <c r="C174" s="18" t="s">
        <v>325</v>
      </c>
      <c r="D174" s="52">
        <v>16956342</v>
      </c>
      <c r="E174" s="52">
        <v>46826000</v>
      </c>
      <c r="F174" s="52">
        <v>21706388</v>
      </c>
      <c r="G174" s="27">
        <f t="shared" si="33"/>
        <v>1.280133887367924</v>
      </c>
      <c r="H174" s="20">
        <f t="shared" si="34"/>
        <v>0.46355417930209714</v>
      </c>
      <c r="I174" s="53">
        <f t="shared" si="39"/>
        <v>0</v>
      </c>
      <c r="J174" s="67">
        <f t="shared" si="40"/>
        <v>25119612</v>
      </c>
      <c r="K174" s="31">
        <f t="shared" si="35"/>
        <v>0.5364458206979029</v>
      </c>
    </row>
    <row r="175" spans="1:11" ht="12.75">
      <c r="A175" s="43" t="s">
        <v>37</v>
      </c>
      <c r="B175" s="44" t="s">
        <v>326</v>
      </c>
      <c r="C175" s="18" t="s">
        <v>327</v>
      </c>
      <c r="D175" s="52">
        <v>153743380</v>
      </c>
      <c r="E175" s="52">
        <v>157651793</v>
      </c>
      <c r="F175" s="52">
        <v>148067628</v>
      </c>
      <c r="G175" s="27">
        <f t="shared" si="33"/>
        <v>0.963082950303291</v>
      </c>
      <c r="H175" s="20">
        <f t="shared" si="34"/>
        <v>0.9392067491423963</v>
      </c>
      <c r="I175" s="53">
        <f t="shared" si="39"/>
        <v>0</v>
      </c>
      <c r="J175" s="67">
        <f t="shared" si="40"/>
        <v>9584165</v>
      </c>
      <c r="K175" s="31">
        <f t="shared" si="35"/>
        <v>0.06079325085760363</v>
      </c>
    </row>
    <row r="176" spans="1:11" ht="12.75">
      <c r="A176" s="43" t="s">
        <v>37</v>
      </c>
      <c r="B176" s="44" t="s">
        <v>328</v>
      </c>
      <c r="C176" s="18" t="s">
        <v>329</v>
      </c>
      <c r="D176" s="52">
        <v>57036610</v>
      </c>
      <c r="E176" s="52">
        <v>44294785</v>
      </c>
      <c r="F176" s="52">
        <v>31253780</v>
      </c>
      <c r="G176" s="27">
        <f t="shared" si="33"/>
        <v>0.5479599857004124</v>
      </c>
      <c r="H176" s="20">
        <f t="shared" si="34"/>
        <v>0.7055859961844266</v>
      </c>
      <c r="I176" s="53">
        <f t="shared" si="39"/>
        <v>0</v>
      </c>
      <c r="J176" s="67">
        <f t="shared" si="40"/>
        <v>13041005</v>
      </c>
      <c r="K176" s="31">
        <f t="shared" si="35"/>
        <v>0.2944140038155733</v>
      </c>
    </row>
    <row r="177" spans="1:11" ht="12.75">
      <c r="A177" s="43" t="s">
        <v>37</v>
      </c>
      <c r="B177" s="44" t="s">
        <v>330</v>
      </c>
      <c r="C177" s="18" t="s">
        <v>331</v>
      </c>
      <c r="D177" s="52">
        <v>61834693</v>
      </c>
      <c r="E177" s="52">
        <v>48223000</v>
      </c>
      <c r="F177" s="52">
        <v>55950589</v>
      </c>
      <c r="G177" s="27">
        <f t="shared" si="33"/>
        <v>0.9048413808733553</v>
      </c>
      <c r="H177" s="20">
        <f t="shared" si="34"/>
        <v>1.160246956846318</v>
      </c>
      <c r="I177" s="53">
        <f t="shared" si="39"/>
        <v>-7727589</v>
      </c>
      <c r="J177" s="67">
        <f t="shared" si="40"/>
        <v>0</v>
      </c>
      <c r="K177" s="31">
        <f t="shared" si="35"/>
        <v>-0.16024695684631815</v>
      </c>
    </row>
    <row r="178" spans="1:11" ht="12.75">
      <c r="A178" s="43" t="s">
        <v>56</v>
      </c>
      <c r="B178" s="44" t="s">
        <v>332</v>
      </c>
      <c r="C178" s="18" t="s">
        <v>333</v>
      </c>
      <c r="D178" s="52">
        <v>353423030</v>
      </c>
      <c r="E178" s="52">
        <v>437204906</v>
      </c>
      <c r="F178" s="52">
        <v>333442086</v>
      </c>
      <c r="G178" s="27">
        <f t="shared" si="33"/>
        <v>0.9434645105045928</v>
      </c>
      <c r="H178" s="20">
        <f t="shared" si="34"/>
        <v>0.7626677592680079</v>
      </c>
      <c r="I178" s="53">
        <f t="shared" si="39"/>
        <v>0</v>
      </c>
      <c r="J178" s="67">
        <f t="shared" si="40"/>
        <v>103762820</v>
      </c>
      <c r="K178" s="31">
        <f t="shared" si="35"/>
        <v>0.23733224073199216</v>
      </c>
    </row>
    <row r="179" spans="1:11" ht="16.5">
      <c r="A179" s="45"/>
      <c r="B179" s="46" t="s">
        <v>334</v>
      </c>
      <c r="C179" s="47"/>
      <c r="D179" s="58">
        <f>SUM(D172:D178)</f>
        <v>2294943089</v>
      </c>
      <c r="E179" s="58">
        <f>SUM(E172:E178)</f>
        <v>2491949717</v>
      </c>
      <c r="F179" s="58">
        <f>SUM(F172:F178)</f>
        <v>2356806387</v>
      </c>
      <c r="G179" s="28">
        <f t="shared" si="33"/>
        <v>1.0269563538618975</v>
      </c>
      <c r="H179" s="26">
        <f t="shared" si="34"/>
        <v>0.9457680349334272</v>
      </c>
      <c r="I179" s="70">
        <f>SUM(I172:I178)</f>
        <v>-55693598</v>
      </c>
      <c r="J179" s="78">
        <f>SUM(J172:J178)</f>
        <v>190836928</v>
      </c>
      <c r="K179" s="32">
        <f t="shared" si="35"/>
        <v>0.05423196506657281</v>
      </c>
    </row>
    <row r="180" spans="1:11" ht="12.75">
      <c r="A180" s="43" t="s">
        <v>37</v>
      </c>
      <c r="B180" s="44" t="s">
        <v>335</v>
      </c>
      <c r="C180" s="18" t="s">
        <v>336</v>
      </c>
      <c r="D180" s="52">
        <v>100934579</v>
      </c>
      <c r="E180" s="52">
        <v>90968580</v>
      </c>
      <c r="F180" s="52">
        <v>75162819</v>
      </c>
      <c r="G180" s="27">
        <f t="shared" si="33"/>
        <v>0.74466867296291</v>
      </c>
      <c r="H180" s="20">
        <f t="shared" si="34"/>
        <v>0.8262503273108144</v>
      </c>
      <c r="I180" s="53">
        <f>IF($F180&gt;$E180,$E180-$F180,0)</f>
        <v>0</v>
      </c>
      <c r="J180" s="67">
        <f>IF($F180&lt;=$E180,$E180-$F180,0)</f>
        <v>15805761</v>
      </c>
      <c r="K180" s="31">
        <f t="shared" si="35"/>
        <v>0.17374967268918565</v>
      </c>
    </row>
    <row r="181" spans="1:11" ht="12.75">
      <c r="A181" s="43" t="s">
        <v>37</v>
      </c>
      <c r="B181" s="44" t="s">
        <v>337</v>
      </c>
      <c r="C181" s="18" t="s">
        <v>338</v>
      </c>
      <c r="D181" s="52">
        <v>682121466</v>
      </c>
      <c r="E181" s="52">
        <v>690900685</v>
      </c>
      <c r="F181" s="52">
        <v>652090282</v>
      </c>
      <c r="G181" s="27">
        <f t="shared" si="33"/>
        <v>0.955973847039143</v>
      </c>
      <c r="H181" s="20">
        <f t="shared" si="34"/>
        <v>0.9438263648558982</v>
      </c>
      <c r="I181" s="53">
        <f>IF($F181&gt;$E181,$E181-$F181,0)</f>
        <v>0</v>
      </c>
      <c r="J181" s="67">
        <f>IF($F181&lt;=$E181,$E181-$F181,0)</f>
        <v>38810403</v>
      </c>
      <c r="K181" s="31">
        <f t="shared" si="35"/>
        <v>0.05617363514410179</v>
      </c>
    </row>
    <row r="182" spans="1:11" ht="12.75">
      <c r="A182" s="43" t="s">
        <v>37</v>
      </c>
      <c r="B182" s="44" t="s">
        <v>339</v>
      </c>
      <c r="C182" s="18" t="s">
        <v>340</v>
      </c>
      <c r="D182" s="52">
        <v>90839697</v>
      </c>
      <c r="E182" s="52">
        <v>57709009</v>
      </c>
      <c r="F182" s="52">
        <v>49393867</v>
      </c>
      <c r="G182" s="27">
        <f t="shared" si="33"/>
        <v>0.5437475974848309</v>
      </c>
      <c r="H182" s="20">
        <f t="shared" si="34"/>
        <v>0.8559125837700661</v>
      </c>
      <c r="I182" s="53">
        <f>IF($F182&gt;$E182,$E182-$F182,0)</f>
        <v>0</v>
      </c>
      <c r="J182" s="67">
        <f>IF($F182&lt;=$E182,$E182-$F182,0)</f>
        <v>8315142</v>
      </c>
      <c r="K182" s="31">
        <f t="shared" si="35"/>
        <v>0.14408741622993387</v>
      </c>
    </row>
    <row r="183" spans="1:11" ht="12.75">
      <c r="A183" s="43" t="s">
        <v>37</v>
      </c>
      <c r="B183" s="44" t="s">
        <v>341</v>
      </c>
      <c r="C183" s="18" t="s">
        <v>342</v>
      </c>
      <c r="D183" s="52">
        <v>31340000</v>
      </c>
      <c r="E183" s="52">
        <v>47035631</v>
      </c>
      <c r="F183" s="52">
        <v>35037967</v>
      </c>
      <c r="G183" s="27">
        <f t="shared" si="33"/>
        <v>1.1179951180599872</v>
      </c>
      <c r="H183" s="20">
        <f t="shared" si="34"/>
        <v>0.7449239279898254</v>
      </c>
      <c r="I183" s="53">
        <f>IF($F183&gt;$E183,$E183-$F183,0)</f>
        <v>0</v>
      </c>
      <c r="J183" s="67">
        <f>IF($F183&lt;=$E183,$E183-$F183,0)</f>
        <v>11997664</v>
      </c>
      <c r="K183" s="31">
        <f t="shared" si="35"/>
        <v>0.25507607201017457</v>
      </c>
    </row>
    <row r="184" spans="1:11" ht="12.75">
      <c r="A184" s="43" t="s">
        <v>56</v>
      </c>
      <c r="B184" s="44" t="s">
        <v>343</v>
      </c>
      <c r="C184" s="18" t="s">
        <v>344</v>
      </c>
      <c r="D184" s="52">
        <v>320543433</v>
      </c>
      <c r="E184" s="52">
        <v>358119449</v>
      </c>
      <c r="F184" s="52">
        <v>324717568</v>
      </c>
      <c r="G184" s="27">
        <f t="shared" si="33"/>
        <v>1.0130220574507918</v>
      </c>
      <c r="H184" s="20">
        <f t="shared" si="34"/>
        <v>0.9067297766338293</v>
      </c>
      <c r="I184" s="53">
        <f>IF($F184&gt;$E184,$E184-$F184,0)</f>
        <v>0</v>
      </c>
      <c r="J184" s="67">
        <f>IF($F184&lt;=$E184,$E184-$F184,0)</f>
        <v>33401881</v>
      </c>
      <c r="K184" s="31">
        <f t="shared" si="35"/>
        <v>0.09327022336617076</v>
      </c>
    </row>
    <row r="185" spans="1:11" ht="16.5">
      <c r="A185" s="45"/>
      <c r="B185" s="46" t="s">
        <v>345</v>
      </c>
      <c r="C185" s="47"/>
      <c r="D185" s="58">
        <f>SUM(D180:D184)</f>
        <v>1225779175</v>
      </c>
      <c r="E185" s="58">
        <f>SUM(E180:E184)</f>
        <v>1244733354</v>
      </c>
      <c r="F185" s="58">
        <f>SUM(F180:F184)</f>
        <v>1136402503</v>
      </c>
      <c r="G185" s="28">
        <f aca="true" t="shared" si="41" ref="G185:G193">IF($D185=0,0,$F185/$D185)</f>
        <v>0.9270858293052662</v>
      </c>
      <c r="H185" s="26">
        <f aca="true" t="shared" si="42" ref="H185:H193">IF($E185=0,0,$F185/$E185)</f>
        <v>0.9129686284601641</v>
      </c>
      <c r="I185" s="70">
        <f>SUM(I180:I184)</f>
        <v>0</v>
      </c>
      <c r="J185" s="78">
        <f>SUM(J180:J184)</f>
        <v>108330851</v>
      </c>
      <c r="K185" s="32">
        <f aca="true" t="shared" si="43" ref="K185:K193">IF($E185=0,0,($E185-$F185)/$E185)</f>
        <v>0.08703137153983584</v>
      </c>
    </row>
    <row r="186" spans="1:11" ht="12.75">
      <c r="A186" s="43" t="s">
        <v>37</v>
      </c>
      <c r="B186" s="44" t="s">
        <v>346</v>
      </c>
      <c r="C186" s="18" t="s">
        <v>347</v>
      </c>
      <c r="D186" s="52">
        <v>49189000</v>
      </c>
      <c r="E186" s="52">
        <v>40238000</v>
      </c>
      <c r="F186" s="52">
        <v>35625406</v>
      </c>
      <c r="G186" s="27">
        <f t="shared" si="41"/>
        <v>0.7242555449389091</v>
      </c>
      <c r="H186" s="20">
        <f t="shared" si="42"/>
        <v>0.8853672150703316</v>
      </c>
      <c r="I186" s="53">
        <f aca="true" t="shared" si="44" ref="I186:I191">IF($F186&gt;$E186,$E186-$F186,0)</f>
        <v>0</v>
      </c>
      <c r="J186" s="67">
        <f aca="true" t="shared" si="45" ref="J186:J191">IF($F186&lt;=$E186,$E186-$F186,0)</f>
        <v>4612594</v>
      </c>
      <c r="K186" s="31">
        <f t="shared" si="43"/>
        <v>0.11463278492966847</v>
      </c>
    </row>
    <row r="187" spans="1:11" ht="12.75">
      <c r="A187" s="43" t="s">
        <v>37</v>
      </c>
      <c r="B187" s="44" t="s">
        <v>348</v>
      </c>
      <c r="C187" s="18" t="s">
        <v>349</v>
      </c>
      <c r="D187" s="52">
        <v>25046185</v>
      </c>
      <c r="E187" s="52">
        <v>25537895</v>
      </c>
      <c r="F187" s="52">
        <v>24699130</v>
      </c>
      <c r="G187" s="27">
        <f t="shared" si="41"/>
        <v>0.9861433986852688</v>
      </c>
      <c r="H187" s="20">
        <f t="shared" si="42"/>
        <v>0.9671560635674945</v>
      </c>
      <c r="I187" s="53">
        <f t="shared" si="44"/>
        <v>0</v>
      </c>
      <c r="J187" s="67">
        <f t="shared" si="45"/>
        <v>838765</v>
      </c>
      <c r="K187" s="31">
        <f t="shared" si="43"/>
        <v>0.0328439364325055</v>
      </c>
    </row>
    <row r="188" spans="1:11" ht="12.75">
      <c r="A188" s="43" t="s">
        <v>37</v>
      </c>
      <c r="B188" s="44" t="s">
        <v>350</v>
      </c>
      <c r="C188" s="18" t="s">
        <v>351</v>
      </c>
      <c r="D188" s="52">
        <v>296719489</v>
      </c>
      <c r="E188" s="52">
        <v>268094505</v>
      </c>
      <c r="F188" s="52">
        <v>217093819</v>
      </c>
      <c r="G188" s="27">
        <f t="shared" si="41"/>
        <v>0.7316466462369784</v>
      </c>
      <c r="H188" s="20">
        <f t="shared" si="42"/>
        <v>0.8097660151594678</v>
      </c>
      <c r="I188" s="53">
        <f t="shared" si="44"/>
        <v>0</v>
      </c>
      <c r="J188" s="67">
        <f t="shared" si="45"/>
        <v>51000686</v>
      </c>
      <c r="K188" s="31">
        <f t="shared" si="43"/>
        <v>0.19023398484053225</v>
      </c>
    </row>
    <row r="189" spans="1:11" ht="12.75">
      <c r="A189" s="43" t="s">
        <v>37</v>
      </c>
      <c r="B189" s="44" t="s">
        <v>352</v>
      </c>
      <c r="C189" s="18" t="s">
        <v>353</v>
      </c>
      <c r="D189" s="52">
        <v>71990383</v>
      </c>
      <c r="E189" s="52">
        <v>81958378</v>
      </c>
      <c r="F189" s="52">
        <v>38285274</v>
      </c>
      <c r="G189" s="27">
        <f t="shared" si="41"/>
        <v>0.5318109503598557</v>
      </c>
      <c r="H189" s="20">
        <f t="shared" si="42"/>
        <v>0.4671306940701047</v>
      </c>
      <c r="I189" s="53">
        <f t="shared" si="44"/>
        <v>0</v>
      </c>
      <c r="J189" s="67">
        <f t="shared" si="45"/>
        <v>43673104</v>
      </c>
      <c r="K189" s="31">
        <f t="shared" si="43"/>
        <v>0.5328693059298953</v>
      </c>
    </row>
    <row r="190" spans="1:11" ht="12.75">
      <c r="A190" s="43" t="s">
        <v>37</v>
      </c>
      <c r="B190" s="44" t="s">
        <v>354</v>
      </c>
      <c r="C190" s="18" t="s">
        <v>355</v>
      </c>
      <c r="D190" s="52">
        <v>85131000</v>
      </c>
      <c r="E190" s="52">
        <v>86600027</v>
      </c>
      <c r="F190" s="52">
        <v>99822087</v>
      </c>
      <c r="G190" s="27">
        <f t="shared" si="41"/>
        <v>1.1725703562744476</v>
      </c>
      <c r="H190" s="20">
        <f t="shared" si="42"/>
        <v>1.152679629072171</v>
      </c>
      <c r="I190" s="53">
        <f t="shared" si="44"/>
        <v>-13222060</v>
      </c>
      <c r="J190" s="67">
        <f t="shared" si="45"/>
        <v>0</v>
      </c>
      <c r="K190" s="31">
        <f t="shared" si="43"/>
        <v>-0.15267962907217109</v>
      </c>
    </row>
    <row r="191" spans="1:11" ht="12.75">
      <c r="A191" s="43" t="s">
        <v>56</v>
      </c>
      <c r="B191" s="44" t="s">
        <v>356</v>
      </c>
      <c r="C191" s="18" t="s">
        <v>357</v>
      </c>
      <c r="D191" s="52">
        <v>259872696</v>
      </c>
      <c r="E191" s="52">
        <v>305675762</v>
      </c>
      <c r="F191" s="52">
        <v>235861083</v>
      </c>
      <c r="G191" s="27">
        <f t="shared" si="41"/>
        <v>0.9076024016005129</v>
      </c>
      <c r="H191" s="20">
        <f t="shared" si="42"/>
        <v>0.7716054470815387</v>
      </c>
      <c r="I191" s="53">
        <f t="shared" si="44"/>
        <v>0</v>
      </c>
      <c r="J191" s="67">
        <f t="shared" si="45"/>
        <v>69814679</v>
      </c>
      <c r="K191" s="31">
        <f t="shared" si="43"/>
        <v>0.22839455291846136</v>
      </c>
    </row>
    <row r="192" spans="1:11" ht="16.5">
      <c r="A192" s="45"/>
      <c r="B192" s="46" t="s">
        <v>358</v>
      </c>
      <c r="C192" s="47"/>
      <c r="D192" s="58">
        <f>SUM(D186:D191)</f>
        <v>787948753</v>
      </c>
      <c r="E192" s="58">
        <f>SUM(E186:E191)</f>
        <v>808104567</v>
      </c>
      <c r="F192" s="58">
        <f>SUM(F186:F191)</f>
        <v>651386799</v>
      </c>
      <c r="G192" s="28">
        <f t="shared" si="41"/>
        <v>0.826686756619564</v>
      </c>
      <c r="H192" s="26">
        <f t="shared" si="42"/>
        <v>0.8060674640389701</v>
      </c>
      <c r="I192" s="70">
        <f>SUM(I186:I191)</f>
        <v>-13222060</v>
      </c>
      <c r="J192" s="78">
        <f>SUM(J186:J191)</f>
        <v>169939828</v>
      </c>
      <c r="K192" s="32">
        <f t="shared" si="43"/>
        <v>0.1939325359610299</v>
      </c>
    </row>
    <row r="193" spans="1:11" ht="16.5">
      <c r="A193" s="49"/>
      <c r="B193" s="50" t="s">
        <v>359</v>
      </c>
      <c r="C193" s="51"/>
      <c r="D193" s="60">
        <f>SUM(D121,D123:D129,D131:D138,D140:D145,D147:D151,D153:D156,D158:D163,D165:D170,D172:D178,D180:D184,D186:D191)</f>
        <v>33957898183</v>
      </c>
      <c r="E193" s="60">
        <f>SUM(E121,E123:E129,E131:E138,E140:E145,E147:E151,E153:E156,E158:E163,E165:E170,E172:E178,E180:E184,E186:E191)</f>
        <v>34603934131</v>
      </c>
      <c r="F193" s="60">
        <f>SUM(F121,F123:F129,F131:F138,F140:F145,F147:F151,F153:F156,F158:F163,F165:F170,F172:F178,F180:F184,F186:F191)</f>
        <v>32153078027</v>
      </c>
      <c r="G193" s="33">
        <f t="shared" si="41"/>
        <v>0.9468512407253895</v>
      </c>
      <c r="H193" s="34">
        <f t="shared" si="42"/>
        <v>0.9291740616913151</v>
      </c>
      <c r="I193" s="82">
        <f>I192+I185+I179+I171+I164+I157+I152+I146+I139+I130+I122</f>
        <v>-399151796</v>
      </c>
      <c r="J193" s="78">
        <f>J192+J185+J179+J171+J164+J157+J152+J146+J139+J130+J122</f>
        <v>2850007900</v>
      </c>
      <c r="K193" s="35">
        <f t="shared" si="43"/>
        <v>0.07082593830868485</v>
      </c>
    </row>
    <row r="194" spans="1:11" ht="16.5">
      <c r="A194" s="72"/>
      <c r="B194" s="73"/>
      <c r="C194" s="73"/>
      <c r="D194" s="74"/>
      <c r="E194" s="74"/>
      <c r="F194" s="74"/>
      <c r="G194" s="75"/>
      <c r="H194" s="76" t="s">
        <v>667</v>
      </c>
      <c r="I194" s="124">
        <f>I193+J193</f>
        <v>2450856104</v>
      </c>
      <c r="J194" s="125"/>
      <c r="K194" s="77"/>
    </row>
    <row r="195" spans="1:11" ht="16.5">
      <c r="A195" s="38"/>
      <c r="B195" s="30"/>
      <c r="C195" s="12"/>
      <c r="D195" s="59"/>
      <c r="E195" s="59"/>
      <c r="F195" s="59"/>
      <c r="G195" s="27"/>
      <c r="H195" s="20"/>
      <c r="I195" s="91"/>
      <c r="J195" s="92"/>
      <c r="K195" s="31"/>
    </row>
    <row r="196" spans="1:11" ht="16.5">
      <c r="A196" s="38"/>
      <c r="B196" s="40" t="s">
        <v>360</v>
      </c>
      <c r="C196" s="41"/>
      <c r="D196" s="59"/>
      <c r="E196" s="59"/>
      <c r="F196" s="59"/>
      <c r="G196" s="27"/>
      <c r="H196" s="20"/>
      <c r="I196" s="81"/>
      <c r="J196" s="69"/>
      <c r="K196" s="31"/>
    </row>
    <row r="197" spans="1:11" ht="12.75">
      <c r="A197" s="43" t="s">
        <v>37</v>
      </c>
      <c r="B197" s="44" t="s">
        <v>361</v>
      </c>
      <c r="C197" s="18" t="s">
        <v>362</v>
      </c>
      <c r="D197" s="52">
        <v>135271001</v>
      </c>
      <c r="E197" s="52">
        <v>136045700</v>
      </c>
      <c r="F197" s="52">
        <v>101096214</v>
      </c>
      <c r="G197" s="27">
        <f aca="true" t="shared" si="46" ref="G197:G232">IF($D197=0,0,$F197/$D197)</f>
        <v>0.7473605817406497</v>
      </c>
      <c r="H197" s="20">
        <f aca="true" t="shared" si="47" ref="H197:H232">IF($E197=0,0,$F197/$E197)</f>
        <v>0.7431048096338215</v>
      </c>
      <c r="I197" s="53">
        <f aca="true" t="shared" si="48" ref="I197:I230">IF($F197&gt;$E197,$E197-$F197,0)</f>
        <v>0</v>
      </c>
      <c r="J197" s="67">
        <f aca="true" t="shared" si="49" ref="J197:J202">IF($F197&lt;=$E197,$E197-$F197,0)</f>
        <v>34949486</v>
      </c>
      <c r="K197" s="31">
        <f aca="true" t="shared" si="50" ref="K197:K232">IF($E197=0,0,($E197-$F197)/$E197)</f>
        <v>0.2568951903661784</v>
      </c>
    </row>
    <row r="198" spans="1:11" ht="12.75">
      <c r="A198" s="43" t="s">
        <v>37</v>
      </c>
      <c r="B198" s="44" t="s">
        <v>363</v>
      </c>
      <c r="C198" s="18" t="s">
        <v>364</v>
      </c>
      <c r="D198" s="52">
        <v>130496848</v>
      </c>
      <c r="E198" s="52">
        <v>133910532</v>
      </c>
      <c r="F198" s="52">
        <v>110461128</v>
      </c>
      <c r="G198" s="27">
        <f t="shared" si="46"/>
        <v>0.8464658701948111</v>
      </c>
      <c r="H198" s="20">
        <f t="shared" si="47"/>
        <v>0.8248875301309385</v>
      </c>
      <c r="I198" s="53">
        <f t="shared" si="48"/>
        <v>0</v>
      </c>
      <c r="J198" s="67">
        <f t="shared" si="49"/>
        <v>23449404</v>
      </c>
      <c r="K198" s="31">
        <f t="shared" si="50"/>
        <v>0.17511246986906154</v>
      </c>
    </row>
    <row r="199" spans="1:11" ht="12.75">
      <c r="A199" s="43" t="s">
        <v>37</v>
      </c>
      <c r="B199" s="44" t="s">
        <v>365</v>
      </c>
      <c r="C199" s="18" t="s">
        <v>366</v>
      </c>
      <c r="D199" s="52">
        <v>583503722</v>
      </c>
      <c r="E199" s="52">
        <v>583503722</v>
      </c>
      <c r="F199" s="52">
        <v>559657128</v>
      </c>
      <c r="G199" s="27">
        <f t="shared" si="46"/>
        <v>0.9591320618859737</v>
      </c>
      <c r="H199" s="20">
        <f t="shared" si="47"/>
        <v>0.9591320618859737</v>
      </c>
      <c r="I199" s="53">
        <f t="shared" si="48"/>
        <v>0</v>
      </c>
      <c r="J199" s="67">
        <f t="shared" si="49"/>
        <v>23846594</v>
      </c>
      <c r="K199" s="31">
        <f t="shared" si="50"/>
        <v>0.04086793811402629</v>
      </c>
    </row>
    <row r="200" spans="1:11" ht="12.75">
      <c r="A200" s="43" t="s">
        <v>37</v>
      </c>
      <c r="B200" s="44" t="s">
        <v>367</v>
      </c>
      <c r="C200" s="18" t="s">
        <v>368</v>
      </c>
      <c r="D200" s="52">
        <v>339033000</v>
      </c>
      <c r="E200" s="52">
        <v>303902127</v>
      </c>
      <c r="F200" s="52">
        <v>271048176</v>
      </c>
      <c r="G200" s="27">
        <f t="shared" si="46"/>
        <v>0.7994743166594402</v>
      </c>
      <c r="H200" s="20">
        <f t="shared" si="47"/>
        <v>0.8918929876394054</v>
      </c>
      <c r="I200" s="53">
        <f t="shared" si="48"/>
        <v>0</v>
      </c>
      <c r="J200" s="67">
        <f t="shared" si="49"/>
        <v>32853951</v>
      </c>
      <c r="K200" s="31">
        <f t="shared" si="50"/>
        <v>0.10810701236059464</v>
      </c>
    </row>
    <row r="201" spans="1:11" ht="12.75">
      <c r="A201" s="43" t="s">
        <v>37</v>
      </c>
      <c r="B201" s="44" t="s">
        <v>369</v>
      </c>
      <c r="C201" s="18" t="s">
        <v>370</v>
      </c>
      <c r="D201" s="52">
        <v>59676887</v>
      </c>
      <c r="E201" s="52">
        <v>73891840</v>
      </c>
      <c r="F201" s="52">
        <v>57195599</v>
      </c>
      <c r="G201" s="27">
        <f t="shared" si="46"/>
        <v>0.9584212896359691</v>
      </c>
      <c r="H201" s="20">
        <f t="shared" si="47"/>
        <v>0.7740448607045108</v>
      </c>
      <c r="I201" s="53">
        <f t="shared" si="48"/>
        <v>0</v>
      </c>
      <c r="J201" s="67">
        <f t="shared" si="49"/>
        <v>16696241</v>
      </c>
      <c r="K201" s="31">
        <f t="shared" si="50"/>
        <v>0.2259551392954892</v>
      </c>
    </row>
    <row r="202" spans="1:11" ht="12.75">
      <c r="A202" s="43" t="s">
        <v>56</v>
      </c>
      <c r="B202" s="44" t="s">
        <v>371</v>
      </c>
      <c r="C202" s="18" t="s">
        <v>372</v>
      </c>
      <c r="D202" s="52">
        <v>388537977</v>
      </c>
      <c r="E202" s="52">
        <v>345214924</v>
      </c>
      <c r="F202" s="52">
        <v>534258215</v>
      </c>
      <c r="G202" s="27">
        <f t="shared" si="46"/>
        <v>1.3750476057067647</v>
      </c>
      <c r="H202" s="20">
        <f t="shared" si="47"/>
        <v>1.547610424281657</v>
      </c>
      <c r="I202" s="53">
        <f t="shared" si="48"/>
        <v>-189043291</v>
      </c>
      <c r="J202" s="67">
        <f t="shared" si="49"/>
        <v>0</v>
      </c>
      <c r="K202" s="31">
        <f t="shared" si="50"/>
        <v>-0.5476104242816571</v>
      </c>
    </row>
    <row r="203" spans="1:11" ht="16.5">
      <c r="A203" s="45"/>
      <c r="B203" s="46" t="s">
        <v>373</v>
      </c>
      <c r="C203" s="47"/>
      <c r="D203" s="58">
        <f>SUM(D197:D202)</f>
        <v>1636519435</v>
      </c>
      <c r="E203" s="58">
        <f>SUM(E197:E202)</f>
        <v>1576468845</v>
      </c>
      <c r="F203" s="58">
        <f>SUM(F197:F202)</f>
        <v>1633716460</v>
      </c>
      <c r="G203" s="28">
        <f t="shared" si="46"/>
        <v>0.9982872339062688</v>
      </c>
      <c r="H203" s="26">
        <f t="shared" si="47"/>
        <v>1.0363138257895608</v>
      </c>
      <c r="I203" s="70">
        <f>SUM(I197:I202)</f>
        <v>-189043291</v>
      </c>
      <c r="J203" s="78">
        <f>SUM(J197:J202)</f>
        <v>131795676</v>
      </c>
      <c r="K203" s="32">
        <f t="shared" si="50"/>
        <v>-0.036313825789560716</v>
      </c>
    </row>
    <row r="204" spans="1:11" ht="12.75">
      <c r="A204" s="43" t="s">
        <v>37</v>
      </c>
      <c r="B204" s="44" t="s">
        <v>374</v>
      </c>
      <c r="C204" s="18" t="s">
        <v>375</v>
      </c>
      <c r="D204" s="52">
        <v>139419281</v>
      </c>
      <c r="E204" s="52">
        <v>139419281</v>
      </c>
      <c r="F204" s="52">
        <v>157411542</v>
      </c>
      <c r="G204" s="27">
        <f t="shared" si="46"/>
        <v>1.1290514545115178</v>
      </c>
      <c r="H204" s="20">
        <f t="shared" si="47"/>
        <v>1.1290514545115178</v>
      </c>
      <c r="I204" s="53">
        <f t="shared" si="48"/>
        <v>-17992261</v>
      </c>
      <c r="J204" s="67">
        <f>IF($F204&lt;=$E204,$E204-$F204,0)</f>
        <v>0</v>
      </c>
      <c r="K204" s="31">
        <f t="shared" si="50"/>
        <v>-0.12905145451151767</v>
      </c>
    </row>
    <row r="205" spans="1:11" ht="12.75">
      <c r="A205" s="43" t="s">
        <v>37</v>
      </c>
      <c r="B205" s="44" t="s">
        <v>376</v>
      </c>
      <c r="C205" s="18" t="s">
        <v>377</v>
      </c>
      <c r="D205" s="52">
        <v>65896334</v>
      </c>
      <c r="E205" s="52">
        <v>65896334</v>
      </c>
      <c r="F205" s="52">
        <v>74215136</v>
      </c>
      <c r="G205" s="27">
        <f t="shared" si="46"/>
        <v>1.1262407404940007</v>
      </c>
      <c r="H205" s="20">
        <f t="shared" si="47"/>
        <v>1.1262407404940007</v>
      </c>
      <c r="I205" s="53">
        <f t="shared" si="48"/>
        <v>-8318802</v>
      </c>
      <c r="J205" s="67">
        <f>IF($F205&lt;=$E205,$E205-$F205,0)</f>
        <v>0</v>
      </c>
      <c r="K205" s="31">
        <f t="shared" si="50"/>
        <v>-0.12624074049400077</v>
      </c>
    </row>
    <row r="206" spans="1:11" ht="12.75">
      <c r="A206" s="43" t="s">
        <v>37</v>
      </c>
      <c r="B206" s="44" t="s">
        <v>378</v>
      </c>
      <c r="C206" s="18" t="s">
        <v>379</v>
      </c>
      <c r="D206" s="52">
        <v>371239499</v>
      </c>
      <c r="E206" s="52">
        <v>371239499</v>
      </c>
      <c r="F206" s="52">
        <v>288427735</v>
      </c>
      <c r="G206" s="27">
        <f t="shared" si="46"/>
        <v>0.7769316998243229</v>
      </c>
      <c r="H206" s="20">
        <f t="shared" si="47"/>
        <v>0.7769316998243229</v>
      </c>
      <c r="I206" s="53">
        <f t="shared" si="48"/>
        <v>0</v>
      </c>
      <c r="J206" s="67">
        <f>IF($F206&lt;=$E206,$E206-$F206,0)</f>
        <v>82811764</v>
      </c>
      <c r="K206" s="31">
        <f t="shared" si="50"/>
        <v>0.22306830017567716</v>
      </c>
    </row>
    <row r="207" spans="1:11" ht="12.75">
      <c r="A207" s="43" t="s">
        <v>37</v>
      </c>
      <c r="B207" s="44" t="s">
        <v>380</v>
      </c>
      <c r="C207" s="18" t="s">
        <v>381</v>
      </c>
      <c r="D207" s="52">
        <v>608326000</v>
      </c>
      <c r="E207" s="52">
        <v>608326000</v>
      </c>
      <c r="F207" s="52">
        <v>395259515</v>
      </c>
      <c r="G207" s="27">
        <f t="shared" si="46"/>
        <v>0.6497495010898762</v>
      </c>
      <c r="H207" s="20">
        <f t="shared" si="47"/>
        <v>0.6497495010898762</v>
      </c>
      <c r="I207" s="53">
        <f t="shared" si="48"/>
        <v>0</v>
      </c>
      <c r="J207" s="67">
        <f>IF($F207&lt;=$E207,$E207-$F207,0)</f>
        <v>213066485</v>
      </c>
      <c r="K207" s="31">
        <f t="shared" si="50"/>
        <v>0.35025049891012383</v>
      </c>
    </row>
    <row r="208" spans="1:11" ht="12.75">
      <c r="A208" s="43" t="s">
        <v>56</v>
      </c>
      <c r="B208" s="44" t="s">
        <v>382</v>
      </c>
      <c r="C208" s="18" t="s">
        <v>383</v>
      </c>
      <c r="D208" s="52">
        <v>442365790</v>
      </c>
      <c r="E208" s="52">
        <v>442365790</v>
      </c>
      <c r="F208" s="52">
        <v>957292403</v>
      </c>
      <c r="G208" s="27">
        <f t="shared" si="46"/>
        <v>2.1640290109232905</v>
      </c>
      <c r="H208" s="20">
        <f t="shared" si="47"/>
        <v>2.1640290109232905</v>
      </c>
      <c r="I208" s="53">
        <f t="shared" si="48"/>
        <v>-514926613</v>
      </c>
      <c r="J208" s="67">
        <f>IF($F208&lt;=$E208,$E208-$F208,0)</f>
        <v>0</v>
      </c>
      <c r="K208" s="31">
        <f t="shared" si="50"/>
        <v>-1.1640290109232905</v>
      </c>
    </row>
    <row r="209" spans="1:11" ht="16.5">
      <c r="A209" s="45"/>
      <c r="B209" s="46" t="s">
        <v>384</v>
      </c>
      <c r="C209" s="47"/>
      <c r="D209" s="58">
        <f>SUM(D204:D208)</f>
        <v>1627246904</v>
      </c>
      <c r="E209" s="58">
        <f>SUM(E204:E208)</f>
        <v>1627246904</v>
      </c>
      <c r="F209" s="58">
        <f>SUM(F204:F208)</f>
        <v>1872606331</v>
      </c>
      <c r="G209" s="28">
        <f t="shared" si="46"/>
        <v>1.1507819289112624</v>
      </c>
      <c r="H209" s="26">
        <f t="shared" si="47"/>
        <v>1.1507819289112624</v>
      </c>
      <c r="I209" s="70">
        <f>SUM(I204:I208)</f>
        <v>-541237676</v>
      </c>
      <c r="J209" s="78">
        <f>SUM(J204:J208)</f>
        <v>295878249</v>
      </c>
      <c r="K209" s="32">
        <f t="shared" si="50"/>
        <v>-0.1507819289112625</v>
      </c>
    </row>
    <row r="210" spans="1:11" ht="12.75">
      <c r="A210" s="43" t="s">
        <v>37</v>
      </c>
      <c r="B210" s="44" t="s">
        <v>385</v>
      </c>
      <c r="C210" s="18" t="s">
        <v>386</v>
      </c>
      <c r="D210" s="52">
        <v>88299612</v>
      </c>
      <c r="E210" s="52">
        <v>88299612</v>
      </c>
      <c r="F210" s="52">
        <v>71451975</v>
      </c>
      <c r="G210" s="27">
        <f t="shared" si="46"/>
        <v>0.8091991955751742</v>
      </c>
      <c r="H210" s="20">
        <f t="shared" si="47"/>
        <v>0.8091991955751742</v>
      </c>
      <c r="I210" s="53">
        <f t="shared" si="48"/>
        <v>0</v>
      </c>
      <c r="J210" s="67">
        <f aca="true" t="shared" si="51" ref="J210:J215">IF($F210&lt;=$E210,$E210-$F210,0)</f>
        <v>16847637</v>
      </c>
      <c r="K210" s="31">
        <f t="shared" si="50"/>
        <v>0.19080080442482578</v>
      </c>
    </row>
    <row r="211" spans="1:11" ht="12.75">
      <c r="A211" s="43" t="s">
        <v>37</v>
      </c>
      <c r="B211" s="44" t="s">
        <v>387</v>
      </c>
      <c r="C211" s="18" t="s">
        <v>388</v>
      </c>
      <c r="D211" s="52">
        <v>57602332</v>
      </c>
      <c r="E211" s="52">
        <v>57602332</v>
      </c>
      <c r="F211" s="52">
        <v>50199257</v>
      </c>
      <c r="G211" s="27">
        <f t="shared" si="46"/>
        <v>0.8714795956524816</v>
      </c>
      <c r="H211" s="20">
        <f t="shared" si="47"/>
        <v>0.8714795956524816</v>
      </c>
      <c r="I211" s="53">
        <f t="shared" si="48"/>
        <v>0</v>
      </c>
      <c r="J211" s="67">
        <f t="shared" si="51"/>
        <v>7403075</v>
      </c>
      <c r="K211" s="31">
        <f t="shared" si="50"/>
        <v>0.12852040434751844</v>
      </c>
    </row>
    <row r="212" spans="1:11" ht="12.75">
      <c r="A212" s="43" t="s">
        <v>37</v>
      </c>
      <c r="B212" s="44" t="s">
        <v>389</v>
      </c>
      <c r="C212" s="18" t="s">
        <v>390</v>
      </c>
      <c r="D212" s="52">
        <v>88187356</v>
      </c>
      <c r="E212" s="52">
        <v>88187356</v>
      </c>
      <c r="F212" s="52">
        <v>54013624</v>
      </c>
      <c r="G212" s="27">
        <f t="shared" si="46"/>
        <v>0.6124871687954904</v>
      </c>
      <c r="H212" s="20">
        <f t="shared" si="47"/>
        <v>0.6124871687954904</v>
      </c>
      <c r="I212" s="53">
        <f t="shared" si="48"/>
        <v>0</v>
      </c>
      <c r="J212" s="67">
        <f t="shared" si="51"/>
        <v>34173732</v>
      </c>
      <c r="K212" s="31">
        <f t="shared" si="50"/>
        <v>0.38751283120450963</v>
      </c>
    </row>
    <row r="213" spans="1:11" ht="12.75">
      <c r="A213" s="43" t="s">
        <v>37</v>
      </c>
      <c r="B213" s="44" t="s">
        <v>391</v>
      </c>
      <c r="C213" s="18" t="s">
        <v>392</v>
      </c>
      <c r="D213" s="52">
        <v>1224515000</v>
      </c>
      <c r="E213" s="52">
        <v>1284353000</v>
      </c>
      <c r="F213" s="52">
        <v>1237362518</v>
      </c>
      <c r="G213" s="27">
        <f t="shared" si="46"/>
        <v>1.0104919237412364</v>
      </c>
      <c r="H213" s="20">
        <f t="shared" si="47"/>
        <v>0.9634131099471874</v>
      </c>
      <c r="I213" s="53">
        <f t="shared" si="48"/>
        <v>0</v>
      </c>
      <c r="J213" s="67">
        <f t="shared" si="51"/>
        <v>46990482</v>
      </c>
      <c r="K213" s="31">
        <f t="shared" si="50"/>
        <v>0.036586890052812585</v>
      </c>
    </row>
    <row r="214" spans="1:11" ht="12.75">
      <c r="A214" s="43" t="s">
        <v>37</v>
      </c>
      <c r="B214" s="44" t="s">
        <v>393</v>
      </c>
      <c r="C214" s="18" t="s">
        <v>394</v>
      </c>
      <c r="D214" s="52">
        <v>130136959</v>
      </c>
      <c r="E214" s="52">
        <v>130136959</v>
      </c>
      <c r="F214" s="52">
        <v>81742488</v>
      </c>
      <c r="G214" s="27">
        <f t="shared" si="46"/>
        <v>0.6281266185111948</v>
      </c>
      <c r="H214" s="20">
        <f t="shared" si="47"/>
        <v>0.6281266185111948</v>
      </c>
      <c r="I214" s="53">
        <f t="shared" si="48"/>
        <v>0</v>
      </c>
      <c r="J214" s="67">
        <f t="shared" si="51"/>
        <v>48394471</v>
      </c>
      <c r="K214" s="31">
        <f t="shared" si="50"/>
        <v>0.37187338148880517</v>
      </c>
    </row>
    <row r="215" spans="1:11" ht="12.75">
      <c r="A215" s="43" t="s">
        <v>56</v>
      </c>
      <c r="B215" s="44" t="s">
        <v>395</v>
      </c>
      <c r="C215" s="18" t="s">
        <v>396</v>
      </c>
      <c r="D215" s="52">
        <v>325572446</v>
      </c>
      <c r="E215" s="52">
        <v>325572446</v>
      </c>
      <c r="F215" s="52">
        <v>367847445</v>
      </c>
      <c r="G215" s="27">
        <f t="shared" si="46"/>
        <v>1.1298482089605335</v>
      </c>
      <c r="H215" s="20">
        <f t="shared" si="47"/>
        <v>1.1298482089605335</v>
      </c>
      <c r="I215" s="53">
        <f t="shared" si="48"/>
        <v>-42274999</v>
      </c>
      <c r="J215" s="67">
        <f t="shared" si="51"/>
        <v>0</v>
      </c>
      <c r="K215" s="31">
        <f t="shared" si="50"/>
        <v>-0.12984820896053348</v>
      </c>
    </row>
    <row r="216" spans="1:11" ht="16.5">
      <c r="A216" s="45"/>
      <c r="B216" s="46" t="s">
        <v>397</v>
      </c>
      <c r="C216" s="47"/>
      <c r="D216" s="58">
        <f>SUM(D210:D215)</f>
        <v>1914313705</v>
      </c>
      <c r="E216" s="58">
        <f>SUM(E210:E215)</f>
        <v>1974151705</v>
      </c>
      <c r="F216" s="58">
        <f>SUM(F210:F215)</f>
        <v>1862617307</v>
      </c>
      <c r="G216" s="28">
        <f t="shared" si="46"/>
        <v>0.9729948138254592</v>
      </c>
      <c r="H216" s="26">
        <f t="shared" si="47"/>
        <v>0.9435026205344235</v>
      </c>
      <c r="I216" s="70">
        <f>SUM(I210:I215)</f>
        <v>-42274999</v>
      </c>
      <c r="J216" s="78">
        <f>SUM(J210:J215)</f>
        <v>153809397</v>
      </c>
      <c r="K216" s="32">
        <f t="shared" si="50"/>
        <v>0.056497379465576585</v>
      </c>
    </row>
    <row r="217" spans="1:11" ht="12.75">
      <c r="A217" s="43" t="s">
        <v>37</v>
      </c>
      <c r="B217" s="44" t="s">
        <v>398</v>
      </c>
      <c r="C217" s="18" t="s">
        <v>399</v>
      </c>
      <c r="D217" s="52">
        <v>210213272</v>
      </c>
      <c r="E217" s="52">
        <v>210213272</v>
      </c>
      <c r="F217" s="52">
        <v>198795978</v>
      </c>
      <c r="G217" s="27">
        <f t="shared" si="46"/>
        <v>0.9456870924876712</v>
      </c>
      <c r="H217" s="20">
        <f t="shared" si="47"/>
        <v>0.9456870924876712</v>
      </c>
      <c r="I217" s="53">
        <f t="shared" si="48"/>
        <v>0</v>
      </c>
      <c r="J217" s="67">
        <f aca="true" t="shared" si="52" ref="J217:J223">IF($F217&lt;=$E217,$E217-$F217,0)</f>
        <v>11417294</v>
      </c>
      <c r="K217" s="31">
        <f t="shared" si="50"/>
        <v>0.054312907512328715</v>
      </c>
    </row>
    <row r="218" spans="1:11" ht="12.75">
      <c r="A218" s="43" t="s">
        <v>37</v>
      </c>
      <c r="B218" s="44" t="s">
        <v>400</v>
      </c>
      <c r="C218" s="18" t="s">
        <v>401</v>
      </c>
      <c r="D218" s="52">
        <v>322375282</v>
      </c>
      <c r="E218" s="52">
        <v>322375282</v>
      </c>
      <c r="F218" s="52">
        <v>174091488</v>
      </c>
      <c r="G218" s="27">
        <f t="shared" si="46"/>
        <v>0.540027408180755</v>
      </c>
      <c r="H218" s="20">
        <f t="shared" si="47"/>
        <v>0.540027408180755</v>
      </c>
      <c r="I218" s="53">
        <f t="shared" si="48"/>
        <v>0</v>
      </c>
      <c r="J218" s="67">
        <f t="shared" si="52"/>
        <v>148283794</v>
      </c>
      <c r="K218" s="31">
        <f t="shared" si="50"/>
        <v>0.459972591819245</v>
      </c>
    </row>
    <row r="219" spans="1:11" ht="12.75">
      <c r="A219" s="43" t="s">
        <v>37</v>
      </c>
      <c r="B219" s="44" t="s">
        <v>402</v>
      </c>
      <c r="C219" s="18" t="s">
        <v>403</v>
      </c>
      <c r="D219" s="52">
        <v>92288852</v>
      </c>
      <c r="E219" s="52">
        <v>92288852</v>
      </c>
      <c r="F219" s="52">
        <v>70369359</v>
      </c>
      <c r="G219" s="27">
        <f t="shared" si="46"/>
        <v>0.762490349321931</v>
      </c>
      <c r="H219" s="20">
        <f t="shared" si="47"/>
        <v>0.762490349321931</v>
      </c>
      <c r="I219" s="53">
        <f t="shared" si="48"/>
        <v>0</v>
      </c>
      <c r="J219" s="67">
        <f t="shared" si="52"/>
        <v>21919493</v>
      </c>
      <c r="K219" s="31">
        <f t="shared" si="50"/>
        <v>0.2375096506780689</v>
      </c>
    </row>
    <row r="220" spans="1:11" ht="12.75">
      <c r="A220" s="43" t="s">
        <v>37</v>
      </c>
      <c r="B220" s="44" t="s">
        <v>404</v>
      </c>
      <c r="C220" s="18" t="s">
        <v>405</v>
      </c>
      <c r="D220" s="52">
        <v>169140073</v>
      </c>
      <c r="E220" s="52">
        <v>169140073</v>
      </c>
      <c r="F220" s="52">
        <v>141150248</v>
      </c>
      <c r="G220" s="27">
        <f t="shared" si="46"/>
        <v>0.8345168918071828</v>
      </c>
      <c r="H220" s="20">
        <f t="shared" si="47"/>
        <v>0.8345168918071828</v>
      </c>
      <c r="I220" s="53">
        <f t="shared" si="48"/>
        <v>0</v>
      </c>
      <c r="J220" s="67">
        <f t="shared" si="52"/>
        <v>27989825</v>
      </c>
      <c r="K220" s="31">
        <f t="shared" si="50"/>
        <v>0.1654831081928172</v>
      </c>
    </row>
    <row r="221" spans="1:11" ht="12.75">
      <c r="A221" s="43" t="s">
        <v>37</v>
      </c>
      <c r="B221" s="44" t="s">
        <v>406</v>
      </c>
      <c r="C221" s="18" t="s">
        <v>407</v>
      </c>
      <c r="D221" s="52">
        <v>70310000</v>
      </c>
      <c r="E221" s="52">
        <v>70310000</v>
      </c>
      <c r="F221" s="52">
        <v>161652183</v>
      </c>
      <c r="G221" s="27">
        <f t="shared" si="46"/>
        <v>2.299135016356137</v>
      </c>
      <c r="H221" s="20">
        <f t="shared" si="47"/>
        <v>2.299135016356137</v>
      </c>
      <c r="I221" s="53">
        <f t="shared" si="48"/>
        <v>-91342183</v>
      </c>
      <c r="J221" s="67">
        <f t="shared" si="52"/>
        <v>0</v>
      </c>
      <c r="K221" s="31">
        <f t="shared" si="50"/>
        <v>-1.299135016356137</v>
      </c>
    </row>
    <row r="222" spans="1:11" ht="12.75">
      <c r="A222" s="43" t="s">
        <v>37</v>
      </c>
      <c r="B222" s="44" t="s">
        <v>408</v>
      </c>
      <c r="C222" s="18" t="s">
        <v>409</v>
      </c>
      <c r="D222" s="52">
        <v>485300233</v>
      </c>
      <c r="E222" s="52">
        <v>485300233</v>
      </c>
      <c r="F222" s="52">
        <v>348701684</v>
      </c>
      <c r="G222" s="27">
        <f t="shared" si="46"/>
        <v>0.7185277489862651</v>
      </c>
      <c r="H222" s="20">
        <f t="shared" si="47"/>
        <v>0.7185277489862651</v>
      </c>
      <c r="I222" s="53">
        <f t="shared" si="48"/>
        <v>0</v>
      </c>
      <c r="J222" s="67">
        <f t="shared" si="52"/>
        <v>136598549</v>
      </c>
      <c r="K222" s="31">
        <f t="shared" si="50"/>
        <v>0.28147225101373485</v>
      </c>
    </row>
    <row r="223" spans="1:11" ht="12.75">
      <c r="A223" s="43" t="s">
        <v>56</v>
      </c>
      <c r="B223" s="44" t="s">
        <v>410</v>
      </c>
      <c r="C223" s="18" t="s">
        <v>411</v>
      </c>
      <c r="D223" s="52">
        <v>107606750</v>
      </c>
      <c r="E223" s="52">
        <v>107606750</v>
      </c>
      <c r="F223" s="52">
        <v>88885070</v>
      </c>
      <c r="G223" s="27">
        <f t="shared" si="46"/>
        <v>0.8260176057728721</v>
      </c>
      <c r="H223" s="20">
        <f t="shared" si="47"/>
        <v>0.8260176057728721</v>
      </c>
      <c r="I223" s="53">
        <f t="shared" si="48"/>
        <v>0</v>
      </c>
      <c r="J223" s="67">
        <f t="shared" si="52"/>
        <v>18721680</v>
      </c>
      <c r="K223" s="31">
        <f t="shared" si="50"/>
        <v>0.17398239422712794</v>
      </c>
    </row>
    <row r="224" spans="1:11" ht="16.5">
      <c r="A224" s="45"/>
      <c r="B224" s="46" t="s">
        <v>412</v>
      </c>
      <c r="C224" s="47"/>
      <c r="D224" s="58">
        <f>SUM(D217:D223)</f>
        <v>1457234462</v>
      </c>
      <c r="E224" s="58">
        <f>SUM(E217:E223)</f>
        <v>1457234462</v>
      </c>
      <c r="F224" s="58">
        <f>SUM(F217:F223)</f>
        <v>1183646010</v>
      </c>
      <c r="G224" s="28">
        <f t="shared" si="46"/>
        <v>0.8122550220061979</v>
      </c>
      <c r="H224" s="26">
        <f t="shared" si="47"/>
        <v>0.8122550220061979</v>
      </c>
      <c r="I224" s="70">
        <f>SUM(I217:I223)</f>
        <v>-91342183</v>
      </c>
      <c r="J224" s="78">
        <f>SUM(J217:J223)</f>
        <v>364930635</v>
      </c>
      <c r="K224" s="32">
        <f t="shared" si="50"/>
        <v>0.18774497799380208</v>
      </c>
    </row>
    <row r="225" spans="1:11" ht="12.75">
      <c r="A225" s="43" t="s">
        <v>37</v>
      </c>
      <c r="B225" s="44" t="s">
        <v>413</v>
      </c>
      <c r="C225" s="18" t="s">
        <v>414</v>
      </c>
      <c r="D225" s="52">
        <v>127036990</v>
      </c>
      <c r="E225" s="52">
        <v>127036990</v>
      </c>
      <c r="F225" s="52">
        <v>93891441</v>
      </c>
      <c r="G225" s="27">
        <f t="shared" si="46"/>
        <v>0.7390874185542337</v>
      </c>
      <c r="H225" s="20">
        <f t="shared" si="47"/>
        <v>0.7390874185542337</v>
      </c>
      <c r="I225" s="53">
        <f t="shared" si="48"/>
        <v>0</v>
      </c>
      <c r="J225" s="67">
        <f aca="true" t="shared" si="53" ref="J225:J230">IF($F225&lt;=$E225,$E225-$F225,0)</f>
        <v>33145549</v>
      </c>
      <c r="K225" s="31">
        <f t="shared" si="50"/>
        <v>0.2609125814457663</v>
      </c>
    </row>
    <row r="226" spans="1:11" ht="12.75">
      <c r="A226" s="43" t="s">
        <v>37</v>
      </c>
      <c r="B226" s="44" t="s">
        <v>415</v>
      </c>
      <c r="C226" s="18" t="s">
        <v>416</v>
      </c>
      <c r="D226" s="52">
        <v>233520832</v>
      </c>
      <c r="E226" s="52">
        <v>233520832</v>
      </c>
      <c r="F226" s="52">
        <v>139149097</v>
      </c>
      <c r="G226" s="27">
        <f t="shared" si="46"/>
        <v>0.5958744485802449</v>
      </c>
      <c r="H226" s="20">
        <f t="shared" si="47"/>
        <v>0.5958744485802449</v>
      </c>
      <c r="I226" s="53">
        <f t="shared" si="48"/>
        <v>0</v>
      </c>
      <c r="J226" s="67">
        <f t="shared" si="53"/>
        <v>94371735</v>
      </c>
      <c r="K226" s="31">
        <f t="shared" si="50"/>
        <v>0.40412555141975515</v>
      </c>
    </row>
    <row r="227" spans="1:11" ht="12.75">
      <c r="A227" s="43" t="s">
        <v>37</v>
      </c>
      <c r="B227" s="44" t="s">
        <v>417</v>
      </c>
      <c r="C227" s="18" t="s">
        <v>418</v>
      </c>
      <c r="D227" s="52">
        <v>97272266</v>
      </c>
      <c r="E227" s="52">
        <v>97272266</v>
      </c>
      <c r="F227" s="52">
        <v>88654429</v>
      </c>
      <c r="G227" s="27">
        <f t="shared" si="46"/>
        <v>0.9114049938962047</v>
      </c>
      <c r="H227" s="20">
        <f t="shared" si="47"/>
        <v>0.9114049938962047</v>
      </c>
      <c r="I227" s="53">
        <f t="shared" si="48"/>
        <v>0</v>
      </c>
      <c r="J227" s="67">
        <f t="shared" si="53"/>
        <v>8617837</v>
      </c>
      <c r="K227" s="31">
        <f t="shared" si="50"/>
        <v>0.0885950061037953</v>
      </c>
    </row>
    <row r="228" spans="1:11" ht="12.75">
      <c r="A228" s="43" t="s">
        <v>37</v>
      </c>
      <c r="B228" s="44" t="s">
        <v>419</v>
      </c>
      <c r="C228" s="18" t="s">
        <v>420</v>
      </c>
      <c r="D228" s="52">
        <v>43299264</v>
      </c>
      <c r="E228" s="52">
        <v>43299264</v>
      </c>
      <c r="F228" s="52">
        <v>38346931</v>
      </c>
      <c r="G228" s="27">
        <f t="shared" si="46"/>
        <v>0.8856254692920416</v>
      </c>
      <c r="H228" s="20">
        <f t="shared" si="47"/>
        <v>0.8856254692920416</v>
      </c>
      <c r="I228" s="53">
        <f t="shared" si="48"/>
        <v>0</v>
      </c>
      <c r="J228" s="67">
        <f t="shared" si="53"/>
        <v>4952333</v>
      </c>
      <c r="K228" s="31">
        <f t="shared" si="50"/>
        <v>0.11437453070795846</v>
      </c>
    </row>
    <row r="229" spans="1:11" ht="12.75">
      <c r="A229" s="43" t="s">
        <v>37</v>
      </c>
      <c r="B229" s="44" t="s">
        <v>421</v>
      </c>
      <c r="C229" s="18" t="s">
        <v>422</v>
      </c>
      <c r="D229" s="52">
        <v>112735404</v>
      </c>
      <c r="E229" s="52">
        <v>157505285</v>
      </c>
      <c r="F229" s="52">
        <v>148326224</v>
      </c>
      <c r="G229" s="27">
        <f t="shared" si="46"/>
        <v>1.31570224381331</v>
      </c>
      <c r="H229" s="20">
        <f t="shared" si="47"/>
        <v>0.941722203162897</v>
      </c>
      <c r="I229" s="53">
        <f t="shared" si="48"/>
        <v>0</v>
      </c>
      <c r="J229" s="67">
        <f t="shared" si="53"/>
        <v>9179061</v>
      </c>
      <c r="K229" s="31">
        <f t="shared" si="50"/>
        <v>0.058277796837102956</v>
      </c>
    </row>
    <row r="230" spans="1:11" ht="12.75">
      <c r="A230" s="43" t="s">
        <v>56</v>
      </c>
      <c r="B230" s="44" t="s">
        <v>423</v>
      </c>
      <c r="C230" s="18" t="s">
        <v>424</v>
      </c>
      <c r="D230" s="52">
        <v>399255000</v>
      </c>
      <c r="E230" s="52">
        <v>402647223</v>
      </c>
      <c r="F230" s="52">
        <v>355516018</v>
      </c>
      <c r="G230" s="27">
        <f t="shared" si="46"/>
        <v>0.890448505341198</v>
      </c>
      <c r="H230" s="20">
        <f t="shared" si="47"/>
        <v>0.8829466532791659</v>
      </c>
      <c r="I230" s="53">
        <f t="shared" si="48"/>
        <v>0</v>
      </c>
      <c r="J230" s="67">
        <f t="shared" si="53"/>
        <v>47131205</v>
      </c>
      <c r="K230" s="31">
        <f t="shared" si="50"/>
        <v>0.11705334672083409</v>
      </c>
    </row>
    <row r="231" spans="1:11" ht="16.5">
      <c r="A231" s="45"/>
      <c r="B231" s="46" t="s">
        <v>425</v>
      </c>
      <c r="C231" s="47"/>
      <c r="D231" s="58">
        <f>SUM(D225:D230)</f>
        <v>1013119756</v>
      </c>
      <c r="E231" s="58">
        <f>SUM(E225:E230)</f>
        <v>1061281860</v>
      </c>
      <c r="F231" s="58">
        <f>SUM(F225:F230)</f>
        <v>863884140</v>
      </c>
      <c r="G231" s="28">
        <f t="shared" si="46"/>
        <v>0.8526969638917988</v>
      </c>
      <c r="H231" s="26">
        <f t="shared" si="47"/>
        <v>0.8140006651955777</v>
      </c>
      <c r="I231" s="70">
        <f>SUM(I225:I230)</f>
        <v>0</v>
      </c>
      <c r="J231" s="78">
        <f>SUM(J225:J230)</f>
        <v>197397720</v>
      </c>
      <c r="K231" s="32">
        <f t="shared" si="50"/>
        <v>0.18599933480442227</v>
      </c>
    </row>
    <row r="232" spans="1:11" ht="16.5">
      <c r="A232" s="49"/>
      <c r="B232" s="50" t="s">
        <v>426</v>
      </c>
      <c r="C232" s="51"/>
      <c r="D232" s="60">
        <f>SUM(D197:D202,D204:D208,D210:D215,D217:D223,D225:D230)</f>
        <v>7648434262</v>
      </c>
      <c r="E232" s="60">
        <f>SUM(E197:E202,E204:E208,E210:E215,E217:E223,E225:E230)</f>
        <v>7696383776</v>
      </c>
      <c r="F232" s="60">
        <f>SUM(F197:F202,F204:F208,F210:F215,F217:F223,F225:F230)</f>
        <v>7416470248</v>
      </c>
      <c r="G232" s="33">
        <f t="shared" si="46"/>
        <v>0.9696716993238113</v>
      </c>
      <c r="H232" s="34">
        <f t="shared" si="47"/>
        <v>0.9636305132193553</v>
      </c>
      <c r="I232" s="82">
        <f>I231+I224+I216+I209+I203</f>
        <v>-863898149</v>
      </c>
      <c r="J232" s="78">
        <f>J231+J224+J216+J209+J203</f>
        <v>1143811677</v>
      </c>
      <c r="K232" s="35">
        <f t="shared" si="50"/>
        <v>0.03636948678064465</v>
      </c>
    </row>
    <row r="233" spans="1:11" ht="16.5">
      <c r="A233" s="72"/>
      <c r="B233" s="73"/>
      <c r="C233" s="73"/>
      <c r="D233" s="74"/>
      <c r="E233" s="74"/>
      <c r="F233" s="74"/>
      <c r="G233" s="75"/>
      <c r="H233" s="76" t="s">
        <v>667</v>
      </c>
      <c r="I233" s="124">
        <f>I232+J232</f>
        <v>279913528</v>
      </c>
      <c r="J233" s="125"/>
      <c r="K233" s="77"/>
    </row>
    <row r="234" spans="1:11" ht="16.5">
      <c r="A234" s="38"/>
      <c r="B234" s="30"/>
      <c r="C234" s="12"/>
      <c r="D234" s="59"/>
      <c r="E234" s="59"/>
      <c r="F234" s="59"/>
      <c r="G234" s="27"/>
      <c r="H234" s="20"/>
      <c r="I234" s="91"/>
      <c r="J234" s="92"/>
      <c r="K234" s="31"/>
    </row>
    <row r="235" spans="1:11" ht="16.5">
      <c r="A235" s="38"/>
      <c r="B235" s="40" t="s">
        <v>427</v>
      </c>
      <c r="C235" s="41"/>
      <c r="D235" s="59"/>
      <c r="E235" s="59"/>
      <c r="F235" s="59"/>
      <c r="G235" s="27"/>
      <c r="H235" s="20"/>
      <c r="I235" s="81"/>
      <c r="J235" s="69"/>
      <c r="K235" s="31"/>
    </row>
    <row r="236" spans="1:11" ht="12.75">
      <c r="A236" s="43" t="s">
        <v>37</v>
      </c>
      <c r="B236" s="44" t="s">
        <v>428</v>
      </c>
      <c r="C236" s="18" t="s">
        <v>429</v>
      </c>
      <c r="D236" s="52">
        <v>195841120</v>
      </c>
      <c r="E236" s="52">
        <v>195841120</v>
      </c>
      <c r="F236" s="52">
        <v>441505038</v>
      </c>
      <c r="G236" s="27">
        <f aca="true" t="shared" si="54" ref="G236:G260">IF($D236=0,0,$F236/$D236)</f>
        <v>2.2544041721166628</v>
      </c>
      <c r="H236" s="20">
        <f aca="true" t="shared" si="55" ref="H236:H260">IF($E236=0,0,$F236/$E236)</f>
        <v>2.2544041721166628</v>
      </c>
      <c r="I236" s="53">
        <f aca="true" t="shared" si="56" ref="I236:I243">IF($F236&gt;$E236,$E236-$F236,0)</f>
        <v>-245663918</v>
      </c>
      <c r="J236" s="67">
        <f aca="true" t="shared" si="57" ref="J236:J243">IF($F236&lt;=$E236,$E236-$F236,0)</f>
        <v>0</v>
      </c>
      <c r="K236" s="31">
        <f aca="true" t="shared" si="58" ref="K236:K260">IF($E236=0,0,($E236-$F236)/$E236)</f>
        <v>-1.2544041721166628</v>
      </c>
    </row>
    <row r="237" spans="1:11" ht="12.75">
      <c r="A237" s="43" t="s">
        <v>37</v>
      </c>
      <c r="B237" s="44" t="s">
        <v>430</v>
      </c>
      <c r="C237" s="18" t="s">
        <v>431</v>
      </c>
      <c r="D237" s="52">
        <v>353321442</v>
      </c>
      <c r="E237" s="52">
        <v>353321442</v>
      </c>
      <c r="F237" s="52">
        <v>292869563</v>
      </c>
      <c r="G237" s="27">
        <f t="shared" si="54"/>
        <v>0.8289040182282512</v>
      </c>
      <c r="H237" s="20">
        <f t="shared" si="55"/>
        <v>0.8289040182282512</v>
      </c>
      <c r="I237" s="53">
        <f t="shared" si="56"/>
        <v>0</v>
      </c>
      <c r="J237" s="67">
        <f t="shared" si="57"/>
        <v>60451879</v>
      </c>
      <c r="K237" s="31">
        <f t="shared" si="58"/>
        <v>0.17109598177174878</v>
      </c>
    </row>
    <row r="238" spans="1:11" ht="12.75">
      <c r="A238" s="43" t="s">
        <v>37</v>
      </c>
      <c r="B238" s="44" t="s">
        <v>432</v>
      </c>
      <c r="C238" s="18" t="s">
        <v>433</v>
      </c>
      <c r="D238" s="52">
        <v>227620921</v>
      </c>
      <c r="E238" s="52">
        <v>227620921</v>
      </c>
      <c r="F238" s="52">
        <v>122302409</v>
      </c>
      <c r="G238" s="27">
        <f t="shared" si="54"/>
        <v>0.5373074164830394</v>
      </c>
      <c r="H238" s="20">
        <f t="shared" si="55"/>
        <v>0.5373074164830394</v>
      </c>
      <c r="I238" s="53">
        <f t="shared" si="56"/>
        <v>0</v>
      </c>
      <c r="J238" s="67">
        <f t="shared" si="57"/>
        <v>105318512</v>
      </c>
      <c r="K238" s="31">
        <f t="shared" si="58"/>
        <v>0.46269258351696063</v>
      </c>
    </row>
    <row r="239" spans="1:11" ht="12.75">
      <c r="A239" s="43" t="s">
        <v>37</v>
      </c>
      <c r="B239" s="44" t="s">
        <v>434</v>
      </c>
      <c r="C239" s="18" t="s">
        <v>435</v>
      </c>
      <c r="D239" s="52">
        <v>73090146</v>
      </c>
      <c r="E239" s="52">
        <v>73090146</v>
      </c>
      <c r="F239" s="52">
        <v>154297909</v>
      </c>
      <c r="G239" s="27">
        <f t="shared" si="54"/>
        <v>2.1110630836611</v>
      </c>
      <c r="H239" s="20">
        <f t="shared" si="55"/>
        <v>2.1110630836611</v>
      </c>
      <c r="I239" s="53">
        <f t="shared" si="56"/>
        <v>-81207763</v>
      </c>
      <c r="J239" s="67">
        <f t="shared" si="57"/>
        <v>0</v>
      </c>
      <c r="K239" s="31">
        <f t="shared" si="58"/>
        <v>-1.1110630836610997</v>
      </c>
    </row>
    <row r="240" spans="1:11" ht="12.75">
      <c r="A240" s="43" t="s">
        <v>37</v>
      </c>
      <c r="B240" s="44" t="s">
        <v>436</v>
      </c>
      <c r="C240" s="18" t="s">
        <v>437</v>
      </c>
      <c r="D240" s="52">
        <v>336657000</v>
      </c>
      <c r="E240" s="52">
        <v>336657000</v>
      </c>
      <c r="F240" s="52">
        <v>317939954</v>
      </c>
      <c r="G240" s="27">
        <f t="shared" si="54"/>
        <v>0.9444032175181267</v>
      </c>
      <c r="H240" s="20">
        <f t="shared" si="55"/>
        <v>0.9444032175181267</v>
      </c>
      <c r="I240" s="53">
        <f t="shared" si="56"/>
        <v>0</v>
      </c>
      <c r="J240" s="67">
        <f t="shared" si="57"/>
        <v>18717046</v>
      </c>
      <c r="K240" s="31">
        <f t="shared" si="58"/>
        <v>0.05559678248187324</v>
      </c>
    </row>
    <row r="241" spans="1:11" ht="12.75">
      <c r="A241" s="43" t="s">
        <v>37</v>
      </c>
      <c r="B241" s="44" t="s">
        <v>438</v>
      </c>
      <c r="C241" s="18" t="s">
        <v>439</v>
      </c>
      <c r="D241" s="52">
        <v>84984210</v>
      </c>
      <c r="E241" s="52">
        <v>84984210</v>
      </c>
      <c r="F241" s="52">
        <v>60340090</v>
      </c>
      <c r="G241" s="27">
        <f t="shared" si="54"/>
        <v>0.7100153075494848</v>
      </c>
      <c r="H241" s="20">
        <f t="shared" si="55"/>
        <v>0.7100153075494848</v>
      </c>
      <c r="I241" s="53">
        <f t="shared" si="56"/>
        <v>0</v>
      </c>
      <c r="J241" s="67">
        <f t="shared" si="57"/>
        <v>24644120</v>
      </c>
      <c r="K241" s="31">
        <f t="shared" si="58"/>
        <v>0.2899846924505152</v>
      </c>
    </row>
    <row r="242" spans="1:11" ht="12.75">
      <c r="A242" s="43" t="s">
        <v>37</v>
      </c>
      <c r="B242" s="44" t="s">
        <v>440</v>
      </c>
      <c r="C242" s="18" t="s">
        <v>441</v>
      </c>
      <c r="D242" s="52">
        <v>966024825</v>
      </c>
      <c r="E242" s="52">
        <v>953686068</v>
      </c>
      <c r="F242" s="52">
        <v>880783315</v>
      </c>
      <c r="G242" s="27">
        <f t="shared" si="54"/>
        <v>0.911760538866069</v>
      </c>
      <c r="H242" s="20">
        <f t="shared" si="55"/>
        <v>0.9235568648361548</v>
      </c>
      <c r="I242" s="53">
        <f t="shared" si="56"/>
        <v>0</v>
      </c>
      <c r="J242" s="67">
        <f t="shared" si="57"/>
        <v>72902753</v>
      </c>
      <c r="K242" s="31">
        <f t="shared" si="58"/>
        <v>0.07644313516384513</v>
      </c>
    </row>
    <row r="243" spans="1:11" ht="12.75">
      <c r="A243" s="43" t="s">
        <v>56</v>
      </c>
      <c r="B243" s="44" t="s">
        <v>442</v>
      </c>
      <c r="C243" s="18" t="s">
        <v>443</v>
      </c>
      <c r="D243" s="52">
        <v>234298565</v>
      </c>
      <c r="E243" s="52">
        <v>240619433</v>
      </c>
      <c r="F243" s="52">
        <v>210991438</v>
      </c>
      <c r="G243" s="27">
        <f t="shared" si="54"/>
        <v>0.9005238166951641</v>
      </c>
      <c r="H243" s="20">
        <f t="shared" si="55"/>
        <v>0.8768678213949578</v>
      </c>
      <c r="I243" s="53">
        <f t="shared" si="56"/>
        <v>0</v>
      </c>
      <c r="J243" s="67">
        <f t="shared" si="57"/>
        <v>29627995</v>
      </c>
      <c r="K243" s="31">
        <f t="shared" si="58"/>
        <v>0.12313217860504226</v>
      </c>
    </row>
    <row r="244" spans="1:11" ht="16.5">
      <c r="A244" s="45"/>
      <c r="B244" s="46" t="s">
        <v>444</v>
      </c>
      <c r="C244" s="47"/>
      <c r="D244" s="58">
        <f>SUM(D236:D243)</f>
        <v>2471838229</v>
      </c>
      <c r="E244" s="58">
        <f>SUM(E236:E243)</f>
        <v>2465820340</v>
      </c>
      <c r="F244" s="58">
        <f>SUM(F236:F243)</f>
        <v>2481029716</v>
      </c>
      <c r="G244" s="28">
        <f t="shared" si="54"/>
        <v>1.0037184824201535</v>
      </c>
      <c r="H244" s="26">
        <f t="shared" si="55"/>
        <v>1.006168079544676</v>
      </c>
      <c r="I244" s="70">
        <f>SUM(I236:I243)</f>
        <v>-326871681</v>
      </c>
      <c r="J244" s="78">
        <f>SUM(J236:J243)</f>
        <v>311662305</v>
      </c>
      <c r="K244" s="32">
        <f t="shared" si="58"/>
        <v>-0.006168079544675992</v>
      </c>
    </row>
    <row r="245" spans="1:11" ht="12.75">
      <c r="A245" s="43" t="s">
        <v>37</v>
      </c>
      <c r="B245" s="44" t="s">
        <v>445</v>
      </c>
      <c r="C245" s="18" t="s">
        <v>446</v>
      </c>
      <c r="D245" s="52">
        <v>188505791</v>
      </c>
      <c r="E245" s="52">
        <v>188505791</v>
      </c>
      <c r="F245" s="52">
        <v>153661720</v>
      </c>
      <c r="G245" s="27">
        <f t="shared" si="54"/>
        <v>0.8151564956431497</v>
      </c>
      <c r="H245" s="20">
        <f t="shared" si="55"/>
        <v>0.8151564956431497</v>
      </c>
      <c r="I245" s="53">
        <f aca="true" t="shared" si="59" ref="I245:I251">IF($F245&gt;$E245,$E245-$F245,0)</f>
        <v>0</v>
      </c>
      <c r="J245" s="67">
        <f aca="true" t="shared" si="60" ref="J245:J251">IF($F245&lt;=$E245,$E245-$F245,0)</f>
        <v>34844071</v>
      </c>
      <c r="K245" s="31">
        <f t="shared" si="58"/>
        <v>0.18484350435685024</v>
      </c>
    </row>
    <row r="246" spans="1:11" ht="12.75">
      <c r="A246" s="43" t="s">
        <v>37</v>
      </c>
      <c r="B246" s="44" t="s">
        <v>447</v>
      </c>
      <c r="C246" s="18" t="s">
        <v>448</v>
      </c>
      <c r="D246" s="52">
        <v>1235275783</v>
      </c>
      <c r="E246" s="52">
        <v>1235260921</v>
      </c>
      <c r="F246" s="52">
        <v>1108990790</v>
      </c>
      <c r="G246" s="27">
        <f t="shared" si="54"/>
        <v>0.8977677740161769</v>
      </c>
      <c r="H246" s="20">
        <f t="shared" si="55"/>
        <v>0.8977785754787915</v>
      </c>
      <c r="I246" s="53">
        <f t="shared" si="59"/>
        <v>0</v>
      </c>
      <c r="J246" s="67">
        <f t="shared" si="60"/>
        <v>126270131</v>
      </c>
      <c r="K246" s="31">
        <f t="shared" si="58"/>
        <v>0.1022214245212085</v>
      </c>
    </row>
    <row r="247" spans="1:11" ht="12.75">
      <c r="A247" s="43" t="s">
        <v>37</v>
      </c>
      <c r="B247" s="44" t="s">
        <v>449</v>
      </c>
      <c r="C247" s="18" t="s">
        <v>450</v>
      </c>
      <c r="D247" s="52">
        <v>821707000</v>
      </c>
      <c r="E247" s="52">
        <v>835605507</v>
      </c>
      <c r="F247" s="52">
        <v>777833444</v>
      </c>
      <c r="G247" s="27">
        <f t="shared" si="54"/>
        <v>0.9466068124039347</v>
      </c>
      <c r="H247" s="20">
        <f t="shared" si="55"/>
        <v>0.9308620365518965</v>
      </c>
      <c r="I247" s="53">
        <f t="shared" si="59"/>
        <v>0</v>
      </c>
      <c r="J247" s="67">
        <f t="shared" si="60"/>
        <v>57772063</v>
      </c>
      <c r="K247" s="31">
        <f t="shared" si="58"/>
        <v>0.06913796344810351</v>
      </c>
    </row>
    <row r="248" spans="1:11" ht="12.75">
      <c r="A248" s="43" t="s">
        <v>37</v>
      </c>
      <c r="B248" s="44" t="s">
        <v>451</v>
      </c>
      <c r="C248" s="18" t="s">
        <v>452</v>
      </c>
      <c r="D248" s="52">
        <v>128493525</v>
      </c>
      <c r="E248" s="52">
        <v>128493525</v>
      </c>
      <c r="F248" s="52">
        <v>109363286</v>
      </c>
      <c r="G248" s="27">
        <f t="shared" si="54"/>
        <v>0.8511190427688866</v>
      </c>
      <c r="H248" s="20">
        <f t="shared" si="55"/>
        <v>0.8511190427688866</v>
      </c>
      <c r="I248" s="53">
        <f t="shared" si="59"/>
        <v>0</v>
      </c>
      <c r="J248" s="67">
        <f t="shared" si="60"/>
        <v>19130239</v>
      </c>
      <c r="K248" s="31">
        <f t="shared" si="58"/>
        <v>0.1488809572311134</v>
      </c>
    </row>
    <row r="249" spans="1:11" ht="12.75">
      <c r="A249" s="43" t="s">
        <v>37</v>
      </c>
      <c r="B249" s="44" t="s">
        <v>453</v>
      </c>
      <c r="C249" s="18" t="s">
        <v>454</v>
      </c>
      <c r="D249" s="52">
        <v>192278000</v>
      </c>
      <c r="E249" s="52">
        <v>192278000</v>
      </c>
      <c r="F249" s="52">
        <v>182839616</v>
      </c>
      <c r="G249" s="27">
        <f t="shared" si="54"/>
        <v>0.9509128241400472</v>
      </c>
      <c r="H249" s="20">
        <f t="shared" si="55"/>
        <v>0.9509128241400472</v>
      </c>
      <c r="I249" s="53">
        <f t="shared" si="59"/>
        <v>0</v>
      </c>
      <c r="J249" s="67">
        <f t="shared" si="60"/>
        <v>9438384</v>
      </c>
      <c r="K249" s="31">
        <f t="shared" si="58"/>
        <v>0.04908717585995278</v>
      </c>
    </row>
    <row r="250" spans="1:11" ht="12.75">
      <c r="A250" s="43" t="s">
        <v>37</v>
      </c>
      <c r="B250" s="44" t="s">
        <v>455</v>
      </c>
      <c r="C250" s="18" t="s">
        <v>456</v>
      </c>
      <c r="D250" s="52">
        <v>273004156</v>
      </c>
      <c r="E250" s="52">
        <v>275365960</v>
      </c>
      <c r="F250" s="52">
        <v>204087907</v>
      </c>
      <c r="G250" s="27">
        <f t="shared" si="54"/>
        <v>0.7475633704272253</v>
      </c>
      <c r="H250" s="20">
        <f t="shared" si="55"/>
        <v>0.7411515461097661</v>
      </c>
      <c r="I250" s="53">
        <f t="shared" si="59"/>
        <v>0</v>
      </c>
      <c r="J250" s="67">
        <f t="shared" si="60"/>
        <v>71278053</v>
      </c>
      <c r="K250" s="31">
        <f t="shared" si="58"/>
        <v>0.2588484538902339</v>
      </c>
    </row>
    <row r="251" spans="1:11" ht="12.75">
      <c r="A251" s="43" t="s">
        <v>56</v>
      </c>
      <c r="B251" s="44" t="s">
        <v>457</v>
      </c>
      <c r="C251" s="18" t="s">
        <v>458</v>
      </c>
      <c r="D251" s="52">
        <v>637077576</v>
      </c>
      <c r="E251" s="52">
        <v>629709695</v>
      </c>
      <c r="F251" s="52">
        <v>264956313</v>
      </c>
      <c r="G251" s="27">
        <f t="shared" si="54"/>
        <v>0.41589332756549574</v>
      </c>
      <c r="H251" s="20">
        <f t="shared" si="55"/>
        <v>0.42075946281881527</v>
      </c>
      <c r="I251" s="53">
        <f t="shared" si="59"/>
        <v>0</v>
      </c>
      <c r="J251" s="67">
        <f t="shared" si="60"/>
        <v>364753382</v>
      </c>
      <c r="K251" s="31">
        <f t="shared" si="58"/>
        <v>0.5792405371811847</v>
      </c>
    </row>
    <row r="252" spans="1:11" ht="16.5">
      <c r="A252" s="45"/>
      <c r="B252" s="46" t="s">
        <v>459</v>
      </c>
      <c r="C252" s="47"/>
      <c r="D252" s="58">
        <f>SUM(D245:D251)</f>
        <v>3476341831</v>
      </c>
      <c r="E252" s="58">
        <f>SUM(E245:E251)</f>
        <v>3485219399</v>
      </c>
      <c r="F252" s="58">
        <f>SUM(F245:F251)</f>
        <v>2801733076</v>
      </c>
      <c r="G252" s="28">
        <f t="shared" si="54"/>
        <v>0.8059429170675247</v>
      </c>
      <c r="H252" s="26">
        <f t="shared" si="55"/>
        <v>0.8038900153040265</v>
      </c>
      <c r="I252" s="70">
        <f>SUM(I245:I251)</f>
        <v>0</v>
      </c>
      <c r="J252" s="78">
        <f>SUM(J245:J251)</f>
        <v>683486323</v>
      </c>
      <c r="K252" s="32">
        <f t="shared" si="58"/>
        <v>0.19610998469597352</v>
      </c>
    </row>
    <row r="253" spans="1:11" ht="12.75">
      <c r="A253" s="43" t="s">
        <v>37</v>
      </c>
      <c r="B253" s="44" t="s">
        <v>460</v>
      </c>
      <c r="C253" s="18" t="s">
        <v>461</v>
      </c>
      <c r="D253" s="52">
        <v>215083860</v>
      </c>
      <c r="E253" s="52">
        <v>215083860</v>
      </c>
      <c r="F253" s="52">
        <v>209682845</v>
      </c>
      <c r="G253" s="27">
        <f t="shared" si="54"/>
        <v>0.9748887945380932</v>
      </c>
      <c r="H253" s="20">
        <f t="shared" si="55"/>
        <v>0.9748887945380932</v>
      </c>
      <c r="I253" s="53">
        <f aca="true" t="shared" si="61" ref="I253:I258">IF($F253&gt;$E253,$E253-$F253,0)</f>
        <v>0</v>
      </c>
      <c r="J253" s="67">
        <f aca="true" t="shared" si="62" ref="J253:J258">IF($F253&lt;=$E253,$E253-$F253,0)</f>
        <v>5401015</v>
      </c>
      <c r="K253" s="31">
        <f t="shared" si="58"/>
        <v>0.025111205461906812</v>
      </c>
    </row>
    <row r="254" spans="1:11" ht="12.75">
      <c r="A254" s="43" t="s">
        <v>37</v>
      </c>
      <c r="B254" s="44" t="s">
        <v>462</v>
      </c>
      <c r="C254" s="18" t="s">
        <v>463</v>
      </c>
      <c r="D254" s="52">
        <v>1103300161</v>
      </c>
      <c r="E254" s="52">
        <v>1504345608</v>
      </c>
      <c r="F254" s="52">
        <v>1013168593</v>
      </c>
      <c r="G254" s="27">
        <f t="shared" si="54"/>
        <v>0.9183073009630423</v>
      </c>
      <c r="H254" s="20">
        <f t="shared" si="55"/>
        <v>0.6734945664161502</v>
      </c>
      <c r="I254" s="53">
        <f t="shared" si="61"/>
        <v>0</v>
      </c>
      <c r="J254" s="67">
        <f t="shared" si="62"/>
        <v>491177015</v>
      </c>
      <c r="K254" s="31">
        <f t="shared" si="58"/>
        <v>0.3265054335838497</v>
      </c>
    </row>
    <row r="255" spans="1:11" ht="12.75">
      <c r="A255" s="43" t="s">
        <v>37</v>
      </c>
      <c r="B255" s="44" t="s">
        <v>464</v>
      </c>
      <c r="C255" s="18" t="s">
        <v>465</v>
      </c>
      <c r="D255" s="52">
        <v>183284</v>
      </c>
      <c r="E255" s="52">
        <v>183284</v>
      </c>
      <c r="F255" s="52">
        <v>132576211</v>
      </c>
      <c r="G255" s="27">
        <f t="shared" si="54"/>
        <v>723.3376126666813</v>
      </c>
      <c r="H255" s="20">
        <f t="shared" si="55"/>
        <v>723.3376126666813</v>
      </c>
      <c r="I255" s="53">
        <f t="shared" si="61"/>
        <v>-132392927</v>
      </c>
      <c r="J255" s="67">
        <f t="shared" si="62"/>
        <v>0</v>
      </c>
      <c r="K255" s="31">
        <f t="shared" si="58"/>
        <v>-722.3376126666813</v>
      </c>
    </row>
    <row r="256" spans="1:11" ht="12.75">
      <c r="A256" s="43" t="s">
        <v>37</v>
      </c>
      <c r="B256" s="44" t="s">
        <v>466</v>
      </c>
      <c r="C256" s="18" t="s">
        <v>467</v>
      </c>
      <c r="D256" s="52">
        <v>341052342</v>
      </c>
      <c r="E256" s="52">
        <v>341052342</v>
      </c>
      <c r="F256" s="52">
        <v>498313860</v>
      </c>
      <c r="G256" s="27">
        <f t="shared" si="54"/>
        <v>1.4611066942915172</v>
      </c>
      <c r="H256" s="20">
        <f t="shared" si="55"/>
        <v>1.4611066942915172</v>
      </c>
      <c r="I256" s="53">
        <f t="shared" si="61"/>
        <v>-157261518</v>
      </c>
      <c r="J256" s="67">
        <f t="shared" si="62"/>
        <v>0</v>
      </c>
      <c r="K256" s="31">
        <f t="shared" si="58"/>
        <v>-0.4611066942915173</v>
      </c>
    </row>
    <row r="257" spans="1:11" ht="12.75">
      <c r="A257" s="43" t="s">
        <v>37</v>
      </c>
      <c r="B257" s="44" t="s">
        <v>468</v>
      </c>
      <c r="C257" s="18" t="s">
        <v>469</v>
      </c>
      <c r="D257" s="52">
        <v>540084000</v>
      </c>
      <c r="E257" s="52">
        <v>577316602</v>
      </c>
      <c r="F257" s="52">
        <v>1136259506</v>
      </c>
      <c r="G257" s="27">
        <f t="shared" si="54"/>
        <v>2.1038570037253463</v>
      </c>
      <c r="H257" s="20">
        <f t="shared" si="55"/>
        <v>1.9681739656605268</v>
      </c>
      <c r="I257" s="53">
        <f t="shared" si="61"/>
        <v>-558942904</v>
      </c>
      <c r="J257" s="67">
        <f t="shared" si="62"/>
        <v>0</v>
      </c>
      <c r="K257" s="31">
        <f t="shared" si="58"/>
        <v>-0.9681739656605267</v>
      </c>
    </row>
    <row r="258" spans="1:11" ht="12.75">
      <c r="A258" s="43" t="s">
        <v>56</v>
      </c>
      <c r="B258" s="44" t="s">
        <v>470</v>
      </c>
      <c r="C258" s="18" t="s">
        <v>471</v>
      </c>
      <c r="D258" s="52">
        <v>122573154</v>
      </c>
      <c r="E258" s="52">
        <v>122573154</v>
      </c>
      <c r="F258" s="52">
        <v>92813350</v>
      </c>
      <c r="G258" s="27">
        <f t="shared" si="54"/>
        <v>0.7572078140373217</v>
      </c>
      <c r="H258" s="20">
        <f t="shared" si="55"/>
        <v>0.7572078140373217</v>
      </c>
      <c r="I258" s="53">
        <f t="shared" si="61"/>
        <v>0</v>
      </c>
      <c r="J258" s="67">
        <f t="shared" si="62"/>
        <v>29759804</v>
      </c>
      <c r="K258" s="31">
        <f t="shared" si="58"/>
        <v>0.24279218596267826</v>
      </c>
    </row>
    <row r="259" spans="1:11" ht="16.5">
      <c r="A259" s="45"/>
      <c r="B259" s="46" t="s">
        <v>472</v>
      </c>
      <c r="C259" s="47"/>
      <c r="D259" s="58">
        <f>SUM(D253:D258)</f>
        <v>2322276801</v>
      </c>
      <c r="E259" s="58">
        <f>SUM(E253:E258)</f>
        <v>2760554850</v>
      </c>
      <c r="F259" s="58">
        <f>SUM(F253:F258)</f>
        <v>3082814365</v>
      </c>
      <c r="G259" s="28">
        <f t="shared" si="54"/>
        <v>1.3274965170700166</v>
      </c>
      <c r="H259" s="26">
        <f t="shared" si="55"/>
        <v>1.116737225851535</v>
      </c>
      <c r="I259" s="70">
        <f>SUM(I253:I258)</f>
        <v>-848597349</v>
      </c>
      <c r="J259" s="78">
        <f>SUM(J253:J258)</f>
        <v>526337834</v>
      </c>
      <c r="K259" s="32">
        <f t="shared" si="58"/>
        <v>-0.11673722585153488</v>
      </c>
    </row>
    <row r="260" spans="1:11" ht="16.5">
      <c r="A260" s="49"/>
      <c r="B260" s="50" t="s">
        <v>473</v>
      </c>
      <c r="C260" s="51"/>
      <c r="D260" s="60">
        <f>SUM(D236:D243,D245:D251,D253:D258)</f>
        <v>8270456861</v>
      </c>
      <c r="E260" s="60">
        <f>SUM(E236:E243,E245:E251,E253:E258)</f>
        <v>8711594589</v>
      </c>
      <c r="F260" s="60">
        <f>SUM(F236:F243,F245:F251,F253:F258)</f>
        <v>8365577157</v>
      </c>
      <c r="G260" s="33">
        <f t="shared" si="54"/>
        <v>1.0115012142132738</v>
      </c>
      <c r="H260" s="34">
        <f t="shared" si="55"/>
        <v>0.9602808155883527</v>
      </c>
      <c r="I260" s="82">
        <f>I259+I252+I244</f>
        <v>-1175469030</v>
      </c>
      <c r="J260" s="78">
        <f>J259+J252+J244</f>
        <v>1521486462</v>
      </c>
      <c r="K260" s="35">
        <f t="shared" si="58"/>
        <v>0.039719184411647325</v>
      </c>
    </row>
    <row r="261" spans="1:11" ht="16.5">
      <c r="A261" s="72"/>
      <c r="B261" s="73"/>
      <c r="C261" s="73"/>
      <c r="D261" s="74"/>
      <c r="E261" s="74"/>
      <c r="F261" s="74"/>
      <c r="G261" s="75"/>
      <c r="H261" s="76" t="s">
        <v>667</v>
      </c>
      <c r="I261" s="124">
        <f>I260+J260</f>
        <v>346017432</v>
      </c>
      <c r="J261" s="125"/>
      <c r="K261" s="77"/>
    </row>
    <row r="262" spans="1:11" ht="16.5">
      <c r="A262" s="38"/>
      <c r="B262" s="30"/>
      <c r="C262" s="12"/>
      <c r="D262" s="59"/>
      <c r="E262" s="59"/>
      <c r="F262" s="59"/>
      <c r="G262" s="27"/>
      <c r="H262" s="36"/>
      <c r="I262" s="91"/>
      <c r="J262" s="92"/>
      <c r="K262" s="31"/>
    </row>
    <row r="263" spans="1:11" ht="16.5">
      <c r="A263" s="38"/>
      <c r="B263" s="40" t="s">
        <v>474</v>
      </c>
      <c r="C263" s="41"/>
      <c r="D263" s="59"/>
      <c r="E263" s="59"/>
      <c r="F263" s="59"/>
      <c r="G263" s="27"/>
      <c r="H263" s="20"/>
      <c r="I263" s="81"/>
      <c r="J263" s="69"/>
      <c r="K263" s="31"/>
    </row>
    <row r="264" spans="1:11" ht="12.75">
      <c r="A264" s="43" t="s">
        <v>37</v>
      </c>
      <c r="B264" s="44" t="s">
        <v>475</v>
      </c>
      <c r="C264" s="18" t="s">
        <v>476</v>
      </c>
      <c r="D264" s="52">
        <v>154318551</v>
      </c>
      <c r="E264" s="52">
        <v>154318551</v>
      </c>
      <c r="F264" s="52">
        <v>146669297</v>
      </c>
      <c r="G264" s="27">
        <f aca="true" t="shared" si="63" ref="G264:G292">IF($D264=0,0,$F264/$D264)</f>
        <v>0.9504320514258846</v>
      </c>
      <c r="H264" s="20">
        <f aca="true" t="shared" si="64" ref="H264:H292">IF($E264=0,0,$F264/$E264)</f>
        <v>0.9504320514258846</v>
      </c>
      <c r="I264" s="53">
        <f aca="true" t="shared" si="65" ref="I264:I269">IF($F264&gt;$E264,$E264-$F264,0)</f>
        <v>0</v>
      </c>
      <c r="J264" s="67">
        <f aca="true" t="shared" si="66" ref="J264:J269">IF($F264&lt;=$E264,$E264-$F264,0)</f>
        <v>7649254</v>
      </c>
      <c r="K264" s="31">
        <f aca="true" t="shared" si="67" ref="K264:K292">IF($E264=0,0,($E264-$F264)/$E264)</f>
        <v>0.04956794857411537</v>
      </c>
    </row>
    <row r="265" spans="1:11" ht="12.75">
      <c r="A265" s="43" t="s">
        <v>37</v>
      </c>
      <c r="B265" s="44" t="s">
        <v>477</v>
      </c>
      <c r="C265" s="18" t="s">
        <v>478</v>
      </c>
      <c r="D265" s="52">
        <v>811556501</v>
      </c>
      <c r="E265" s="52">
        <v>710763184</v>
      </c>
      <c r="F265" s="52">
        <v>695975208</v>
      </c>
      <c r="G265" s="27">
        <f t="shared" si="63"/>
        <v>0.8575807194476531</v>
      </c>
      <c r="H265" s="20">
        <f t="shared" si="64"/>
        <v>0.979194229058437</v>
      </c>
      <c r="I265" s="53">
        <f t="shared" si="65"/>
        <v>0</v>
      </c>
      <c r="J265" s="67">
        <f t="shared" si="66"/>
        <v>14787976</v>
      </c>
      <c r="K265" s="31">
        <f t="shared" si="67"/>
        <v>0.020805770941563006</v>
      </c>
    </row>
    <row r="266" spans="1:11" ht="12.75">
      <c r="A266" s="43" t="s">
        <v>37</v>
      </c>
      <c r="B266" s="44" t="s">
        <v>479</v>
      </c>
      <c r="C266" s="18" t="s">
        <v>480</v>
      </c>
      <c r="D266" s="52">
        <v>1943353194</v>
      </c>
      <c r="E266" s="52">
        <v>1943353194</v>
      </c>
      <c r="F266" s="52">
        <v>2128965547</v>
      </c>
      <c r="G266" s="27">
        <f t="shared" si="63"/>
        <v>1.0955113839177912</v>
      </c>
      <c r="H266" s="20">
        <f t="shared" si="64"/>
        <v>1.0955113839177912</v>
      </c>
      <c r="I266" s="53">
        <f t="shared" si="65"/>
        <v>-185612353</v>
      </c>
      <c r="J266" s="67">
        <f t="shared" si="66"/>
        <v>0</v>
      </c>
      <c r="K266" s="31">
        <f t="shared" si="67"/>
        <v>-0.09551138391779132</v>
      </c>
    </row>
    <row r="267" spans="1:11" ht="12.75">
      <c r="A267" s="43" t="s">
        <v>37</v>
      </c>
      <c r="B267" s="44" t="s">
        <v>481</v>
      </c>
      <c r="C267" s="18" t="s">
        <v>482</v>
      </c>
      <c r="D267" s="52">
        <v>81527706</v>
      </c>
      <c r="E267" s="52">
        <v>90062849</v>
      </c>
      <c r="F267" s="52">
        <v>79332726</v>
      </c>
      <c r="G267" s="27">
        <f t="shared" si="63"/>
        <v>0.9730768825998858</v>
      </c>
      <c r="H267" s="20">
        <f t="shared" si="64"/>
        <v>0.8808596094933662</v>
      </c>
      <c r="I267" s="53">
        <f t="shared" si="65"/>
        <v>0</v>
      </c>
      <c r="J267" s="67">
        <f t="shared" si="66"/>
        <v>10730123</v>
      </c>
      <c r="K267" s="31">
        <f t="shared" si="67"/>
        <v>0.11914039050663387</v>
      </c>
    </row>
    <row r="268" spans="1:11" ht="12.75">
      <c r="A268" s="43" t="s">
        <v>37</v>
      </c>
      <c r="B268" s="44" t="s">
        <v>483</v>
      </c>
      <c r="C268" s="18" t="s">
        <v>484</v>
      </c>
      <c r="D268" s="52">
        <v>339539905</v>
      </c>
      <c r="E268" s="52">
        <v>342982846</v>
      </c>
      <c r="F268" s="52">
        <v>304655491</v>
      </c>
      <c r="G268" s="27">
        <f t="shared" si="63"/>
        <v>0.8972597521342889</v>
      </c>
      <c r="H268" s="20">
        <f t="shared" si="64"/>
        <v>0.888252851572641</v>
      </c>
      <c r="I268" s="53">
        <f t="shared" si="65"/>
        <v>0</v>
      </c>
      <c r="J268" s="67">
        <f t="shared" si="66"/>
        <v>38327355</v>
      </c>
      <c r="K268" s="31">
        <f t="shared" si="67"/>
        <v>0.11174714842735896</v>
      </c>
    </row>
    <row r="269" spans="1:11" ht="12.75">
      <c r="A269" s="43" t="s">
        <v>56</v>
      </c>
      <c r="B269" s="44" t="s">
        <v>485</v>
      </c>
      <c r="C269" s="18" t="s">
        <v>486</v>
      </c>
      <c r="D269" s="52">
        <v>173760674</v>
      </c>
      <c r="E269" s="52">
        <v>391950887</v>
      </c>
      <c r="F269" s="52">
        <v>276554895</v>
      </c>
      <c r="G269" s="27">
        <f t="shared" si="63"/>
        <v>1.5915850729262249</v>
      </c>
      <c r="H269" s="20">
        <f t="shared" si="64"/>
        <v>0.7055855827161325</v>
      </c>
      <c r="I269" s="53">
        <f t="shared" si="65"/>
        <v>0</v>
      </c>
      <c r="J269" s="67">
        <f t="shared" si="66"/>
        <v>115395992</v>
      </c>
      <c r="K269" s="31">
        <f t="shared" si="67"/>
        <v>0.2944144172838675</v>
      </c>
    </row>
    <row r="270" spans="1:11" ht="16.5">
      <c r="A270" s="45"/>
      <c r="B270" s="46" t="s">
        <v>487</v>
      </c>
      <c r="C270" s="47"/>
      <c r="D270" s="58">
        <f>SUM(D264:D269)</f>
        <v>3504056531</v>
      </c>
      <c r="E270" s="58">
        <f>SUM(E264:E269)</f>
        <v>3633431511</v>
      </c>
      <c r="F270" s="58">
        <f>SUM(F264:F269)</f>
        <v>3632153164</v>
      </c>
      <c r="G270" s="28">
        <f t="shared" si="63"/>
        <v>1.036556668497424</v>
      </c>
      <c r="H270" s="26">
        <f t="shared" si="64"/>
        <v>0.9996481708830537</v>
      </c>
      <c r="I270" s="70">
        <f>SUM(I264:I269)</f>
        <v>-185612353</v>
      </c>
      <c r="J270" s="78">
        <f>SUM(J264:J269)</f>
        <v>186890700</v>
      </c>
      <c r="K270" s="32">
        <f t="shared" si="67"/>
        <v>0.0003518291169463026</v>
      </c>
    </row>
    <row r="271" spans="1:11" ht="12.75">
      <c r="A271" s="43" t="s">
        <v>37</v>
      </c>
      <c r="B271" s="44" t="s">
        <v>488</v>
      </c>
      <c r="C271" s="18" t="s">
        <v>489</v>
      </c>
      <c r="D271" s="52">
        <v>54315000</v>
      </c>
      <c r="E271" s="52">
        <v>54315000</v>
      </c>
      <c r="F271" s="52">
        <v>30720877</v>
      </c>
      <c r="G271" s="27">
        <f t="shared" si="63"/>
        <v>0.5656057626806591</v>
      </c>
      <c r="H271" s="20">
        <f t="shared" si="64"/>
        <v>0.5656057626806591</v>
      </c>
      <c r="I271" s="53">
        <f aca="true" t="shared" si="68" ref="I271:I284">IF($F271&gt;$E271,$E271-$F271,0)</f>
        <v>0</v>
      </c>
      <c r="J271" s="67">
        <f aca="true" t="shared" si="69" ref="J271:J276">IF($F271&lt;=$E271,$E271-$F271,0)</f>
        <v>23594123</v>
      </c>
      <c r="K271" s="31">
        <f t="shared" si="67"/>
        <v>0.4343942373193409</v>
      </c>
    </row>
    <row r="272" spans="1:11" ht="12.75">
      <c r="A272" s="43" t="s">
        <v>37</v>
      </c>
      <c r="B272" s="44" t="s">
        <v>490</v>
      </c>
      <c r="C272" s="18" t="s">
        <v>491</v>
      </c>
      <c r="D272" s="52">
        <v>95144738</v>
      </c>
      <c r="E272" s="52">
        <v>95144738</v>
      </c>
      <c r="F272" s="52">
        <v>114046004</v>
      </c>
      <c r="G272" s="27">
        <f t="shared" si="63"/>
        <v>1.1986580277303407</v>
      </c>
      <c r="H272" s="20">
        <f t="shared" si="64"/>
        <v>1.1986580277303407</v>
      </c>
      <c r="I272" s="53">
        <f t="shared" si="68"/>
        <v>-18901266</v>
      </c>
      <c r="J272" s="67">
        <f t="shared" si="69"/>
        <v>0</v>
      </c>
      <c r="K272" s="31">
        <f t="shared" si="67"/>
        <v>-0.1986580277303407</v>
      </c>
    </row>
    <row r="273" spans="1:11" ht="12.75">
      <c r="A273" s="43" t="s">
        <v>37</v>
      </c>
      <c r="B273" s="44" t="s">
        <v>492</v>
      </c>
      <c r="C273" s="18" t="s">
        <v>493</v>
      </c>
      <c r="D273" s="52">
        <v>422236000</v>
      </c>
      <c r="E273" s="52">
        <v>422236000</v>
      </c>
      <c r="F273" s="52">
        <v>309289824</v>
      </c>
      <c r="G273" s="27">
        <f t="shared" si="63"/>
        <v>0.7325046277437263</v>
      </c>
      <c r="H273" s="20">
        <f t="shared" si="64"/>
        <v>0.7325046277437263</v>
      </c>
      <c r="I273" s="53">
        <f t="shared" si="68"/>
        <v>0</v>
      </c>
      <c r="J273" s="67">
        <f t="shared" si="69"/>
        <v>112946176</v>
      </c>
      <c r="K273" s="31">
        <f t="shared" si="67"/>
        <v>0.26749537225627373</v>
      </c>
    </row>
    <row r="274" spans="1:11" ht="12.75">
      <c r="A274" s="43" t="s">
        <v>37</v>
      </c>
      <c r="B274" s="44" t="s">
        <v>494</v>
      </c>
      <c r="C274" s="18" t="s">
        <v>495</v>
      </c>
      <c r="D274" s="52">
        <v>250546000</v>
      </c>
      <c r="E274" s="52">
        <v>250546000</v>
      </c>
      <c r="F274" s="52">
        <v>169275537</v>
      </c>
      <c r="G274" s="27">
        <f t="shared" si="63"/>
        <v>0.6756265795502622</v>
      </c>
      <c r="H274" s="20">
        <f t="shared" si="64"/>
        <v>0.6756265795502622</v>
      </c>
      <c r="I274" s="53">
        <f t="shared" si="68"/>
        <v>0</v>
      </c>
      <c r="J274" s="67">
        <f t="shared" si="69"/>
        <v>81270463</v>
      </c>
      <c r="K274" s="31">
        <f t="shared" si="67"/>
        <v>0.32437342044973777</v>
      </c>
    </row>
    <row r="275" spans="1:11" ht="12.75">
      <c r="A275" s="43" t="s">
        <v>37</v>
      </c>
      <c r="B275" s="44" t="s">
        <v>496</v>
      </c>
      <c r="C275" s="18" t="s">
        <v>497</v>
      </c>
      <c r="D275" s="52">
        <v>123274886</v>
      </c>
      <c r="E275" s="52">
        <v>123274886</v>
      </c>
      <c r="F275" s="52">
        <v>82488254</v>
      </c>
      <c r="G275" s="27">
        <f t="shared" si="63"/>
        <v>0.6691407850906469</v>
      </c>
      <c r="H275" s="20">
        <f t="shared" si="64"/>
        <v>0.6691407850906469</v>
      </c>
      <c r="I275" s="53">
        <f t="shared" si="68"/>
        <v>0</v>
      </c>
      <c r="J275" s="67">
        <f t="shared" si="69"/>
        <v>40786632</v>
      </c>
      <c r="K275" s="31">
        <f t="shared" si="67"/>
        <v>0.33085921490935305</v>
      </c>
    </row>
    <row r="276" spans="1:11" ht="12.75">
      <c r="A276" s="43" t="s">
        <v>56</v>
      </c>
      <c r="B276" s="44" t="s">
        <v>498</v>
      </c>
      <c r="C276" s="18" t="s">
        <v>499</v>
      </c>
      <c r="D276" s="52">
        <v>332896354</v>
      </c>
      <c r="E276" s="52">
        <v>332896354</v>
      </c>
      <c r="F276" s="52">
        <v>314289412</v>
      </c>
      <c r="G276" s="27">
        <f t="shared" si="63"/>
        <v>0.9441059003007284</v>
      </c>
      <c r="H276" s="20">
        <f t="shared" si="64"/>
        <v>0.9441059003007284</v>
      </c>
      <c r="I276" s="53">
        <f t="shared" si="68"/>
        <v>0</v>
      </c>
      <c r="J276" s="67">
        <f t="shared" si="69"/>
        <v>18606942</v>
      </c>
      <c r="K276" s="31">
        <f t="shared" si="67"/>
        <v>0.05589409969927157</v>
      </c>
    </row>
    <row r="277" spans="1:11" ht="16.5">
      <c r="A277" s="45"/>
      <c r="B277" s="46" t="s">
        <v>500</v>
      </c>
      <c r="C277" s="47"/>
      <c r="D277" s="58">
        <f>SUM(D271:D276)</f>
        <v>1278412978</v>
      </c>
      <c r="E277" s="58">
        <f>SUM(E271:E276)</f>
        <v>1278412978</v>
      </c>
      <c r="F277" s="58">
        <f>SUM(F271:F276)</f>
        <v>1020109908</v>
      </c>
      <c r="G277" s="28">
        <f t="shared" si="63"/>
        <v>0.7979502129240744</v>
      </c>
      <c r="H277" s="26">
        <f t="shared" si="64"/>
        <v>0.7979502129240744</v>
      </c>
      <c r="I277" s="70">
        <f>SUM(I271:I276)</f>
        <v>-18901266</v>
      </c>
      <c r="J277" s="78">
        <f>SUM(J271:J276)</f>
        <v>277204336</v>
      </c>
      <c r="K277" s="32">
        <f t="shared" si="67"/>
        <v>0.20204978707592564</v>
      </c>
    </row>
    <row r="278" spans="1:11" ht="12.75">
      <c r="A278" s="43" t="s">
        <v>37</v>
      </c>
      <c r="B278" s="44" t="s">
        <v>501</v>
      </c>
      <c r="C278" s="18" t="s">
        <v>502</v>
      </c>
      <c r="D278" s="52">
        <v>41016000</v>
      </c>
      <c r="E278" s="52">
        <v>41016000</v>
      </c>
      <c r="F278" s="52">
        <v>0</v>
      </c>
      <c r="G278" s="27">
        <f t="shared" si="63"/>
        <v>0</v>
      </c>
      <c r="H278" s="20">
        <f t="shared" si="64"/>
        <v>0</v>
      </c>
      <c r="I278" s="53">
        <f t="shared" si="68"/>
        <v>0</v>
      </c>
      <c r="J278" s="67">
        <f aca="true" t="shared" si="70" ref="J278:J284">IF($F278&lt;=$E278,$E278-$F278,0)</f>
        <v>41016000</v>
      </c>
      <c r="K278" s="31">
        <f t="shared" si="67"/>
        <v>1</v>
      </c>
    </row>
    <row r="279" spans="1:11" ht="12.75">
      <c r="A279" s="43" t="s">
        <v>37</v>
      </c>
      <c r="B279" s="44" t="s">
        <v>503</v>
      </c>
      <c r="C279" s="18" t="s">
        <v>504</v>
      </c>
      <c r="D279" s="52">
        <v>227811577</v>
      </c>
      <c r="E279" s="52">
        <v>227811577</v>
      </c>
      <c r="F279" s="52">
        <v>134318337</v>
      </c>
      <c r="G279" s="27">
        <f t="shared" si="63"/>
        <v>0.5896027707143259</v>
      </c>
      <c r="H279" s="20">
        <f t="shared" si="64"/>
        <v>0.5896027707143259</v>
      </c>
      <c r="I279" s="53">
        <f t="shared" si="68"/>
        <v>0</v>
      </c>
      <c r="J279" s="67">
        <f t="shared" si="70"/>
        <v>93493240</v>
      </c>
      <c r="K279" s="31">
        <f t="shared" si="67"/>
        <v>0.4103972292856741</v>
      </c>
    </row>
    <row r="280" spans="1:11" ht="12.75">
      <c r="A280" s="43" t="s">
        <v>37</v>
      </c>
      <c r="B280" s="44" t="s">
        <v>505</v>
      </c>
      <c r="C280" s="18" t="s">
        <v>506</v>
      </c>
      <c r="D280" s="52">
        <v>77997518</v>
      </c>
      <c r="E280" s="52">
        <v>77997518</v>
      </c>
      <c r="F280" s="52">
        <v>39429709</v>
      </c>
      <c r="G280" s="27">
        <f t="shared" si="63"/>
        <v>0.5055251758139279</v>
      </c>
      <c r="H280" s="20">
        <f t="shared" si="64"/>
        <v>0.5055251758139279</v>
      </c>
      <c r="I280" s="53">
        <f t="shared" si="68"/>
        <v>0</v>
      </c>
      <c r="J280" s="67">
        <f t="shared" si="70"/>
        <v>38567809</v>
      </c>
      <c r="K280" s="31">
        <f t="shared" si="67"/>
        <v>0.4944748241860722</v>
      </c>
    </row>
    <row r="281" spans="1:11" ht="12.75">
      <c r="A281" s="43" t="s">
        <v>37</v>
      </c>
      <c r="B281" s="44" t="s">
        <v>507</v>
      </c>
      <c r="C281" s="18" t="s">
        <v>508</v>
      </c>
      <c r="D281" s="52">
        <v>85942974</v>
      </c>
      <c r="E281" s="52">
        <v>85942974</v>
      </c>
      <c r="F281" s="52">
        <v>73277560</v>
      </c>
      <c r="G281" s="27">
        <f t="shared" si="63"/>
        <v>0.8526300241832451</v>
      </c>
      <c r="H281" s="20">
        <f t="shared" si="64"/>
        <v>0.8526300241832451</v>
      </c>
      <c r="I281" s="53">
        <f t="shared" si="68"/>
        <v>0</v>
      </c>
      <c r="J281" s="67">
        <f t="shared" si="70"/>
        <v>12665414</v>
      </c>
      <c r="K281" s="31">
        <f t="shared" si="67"/>
        <v>0.14736997581675496</v>
      </c>
    </row>
    <row r="282" spans="1:11" ht="12.75">
      <c r="A282" s="43" t="s">
        <v>37</v>
      </c>
      <c r="B282" s="44" t="s">
        <v>509</v>
      </c>
      <c r="C282" s="18" t="s">
        <v>510</v>
      </c>
      <c r="D282" s="52">
        <v>13334018</v>
      </c>
      <c r="E282" s="52">
        <v>13334018</v>
      </c>
      <c r="F282" s="52">
        <v>11702247</v>
      </c>
      <c r="G282" s="27">
        <f t="shared" si="63"/>
        <v>0.8776234590353785</v>
      </c>
      <c r="H282" s="20">
        <f t="shared" si="64"/>
        <v>0.8776234590353785</v>
      </c>
      <c r="I282" s="53">
        <f t="shared" si="68"/>
        <v>0</v>
      </c>
      <c r="J282" s="67">
        <f t="shared" si="70"/>
        <v>1631771</v>
      </c>
      <c r="K282" s="31">
        <f t="shared" si="67"/>
        <v>0.12237654096462147</v>
      </c>
    </row>
    <row r="283" spans="1:11" ht="12.75">
      <c r="A283" s="43" t="s">
        <v>37</v>
      </c>
      <c r="B283" s="44" t="s">
        <v>511</v>
      </c>
      <c r="C283" s="18" t="s">
        <v>512</v>
      </c>
      <c r="D283" s="52">
        <v>141392053</v>
      </c>
      <c r="E283" s="52">
        <v>127660553</v>
      </c>
      <c r="F283" s="52">
        <v>109812316</v>
      </c>
      <c r="G283" s="27">
        <f t="shared" si="63"/>
        <v>0.776651259176497</v>
      </c>
      <c r="H283" s="20">
        <f t="shared" si="64"/>
        <v>0.860189881834524</v>
      </c>
      <c r="I283" s="53">
        <f t="shared" si="68"/>
        <v>0</v>
      </c>
      <c r="J283" s="67">
        <f t="shared" si="70"/>
        <v>17848237</v>
      </c>
      <c r="K283" s="31">
        <f t="shared" si="67"/>
        <v>0.13981011816547592</v>
      </c>
    </row>
    <row r="284" spans="1:11" ht="12.75">
      <c r="A284" s="43" t="s">
        <v>56</v>
      </c>
      <c r="B284" s="44" t="s">
        <v>513</v>
      </c>
      <c r="C284" s="18" t="s">
        <v>514</v>
      </c>
      <c r="D284" s="52">
        <v>185066882</v>
      </c>
      <c r="E284" s="52">
        <v>185066882</v>
      </c>
      <c r="F284" s="52">
        <v>171008012</v>
      </c>
      <c r="G284" s="27">
        <f t="shared" si="63"/>
        <v>0.9240335718197273</v>
      </c>
      <c r="H284" s="20">
        <f t="shared" si="64"/>
        <v>0.9240335718197273</v>
      </c>
      <c r="I284" s="53">
        <f t="shared" si="68"/>
        <v>0</v>
      </c>
      <c r="J284" s="67">
        <f t="shared" si="70"/>
        <v>14058870</v>
      </c>
      <c r="K284" s="31">
        <f t="shared" si="67"/>
        <v>0.07596642818027269</v>
      </c>
    </row>
    <row r="285" spans="1:11" ht="16.5">
      <c r="A285" s="45"/>
      <c r="B285" s="46" t="s">
        <v>515</v>
      </c>
      <c r="C285" s="47"/>
      <c r="D285" s="58">
        <f>SUM(D278:D284)</f>
        <v>772561022</v>
      </c>
      <c r="E285" s="58">
        <f>SUM(E278:E284)</f>
        <v>758829522</v>
      </c>
      <c r="F285" s="58">
        <f>SUM(F278:F284)</f>
        <v>539548181</v>
      </c>
      <c r="G285" s="28">
        <f t="shared" si="63"/>
        <v>0.6983890794842611</v>
      </c>
      <c r="H285" s="26">
        <f t="shared" si="64"/>
        <v>0.7110268714611238</v>
      </c>
      <c r="I285" s="70">
        <f>SUM(I278:I284)</f>
        <v>0</v>
      </c>
      <c r="J285" s="78">
        <f>SUM(J278:J284)</f>
        <v>219281341</v>
      </c>
      <c r="K285" s="32">
        <f t="shared" si="67"/>
        <v>0.28897312853887624</v>
      </c>
    </row>
    <row r="286" spans="1:11" ht="12.75">
      <c r="A286" s="43" t="s">
        <v>37</v>
      </c>
      <c r="B286" s="44" t="s">
        <v>516</v>
      </c>
      <c r="C286" s="18" t="s">
        <v>517</v>
      </c>
      <c r="D286" s="52">
        <v>91437915</v>
      </c>
      <c r="E286" s="52">
        <v>89548844</v>
      </c>
      <c r="F286" s="52">
        <v>91075014</v>
      </c>
      <c r="G286" s="27">
        <f t="shared" si="63"/>
        <v>0.9960311759077184</v>
      </c>
      <c r="H286" s="20">
        <f t="shared" si="64"/>
        <v>1.017042877739438</v>
      </c>
      <c r="I286" s="53">
        <f>IF($F286&gt;$E286,$E286-$F286,0)</f>
        <v>-1526170</v>
      </c>
      <c r="J286" s="67">
        <f>IF($F286&lt;=$E286,$E286-$F286,0)</f>
        <v>0</v>
      </c>
      <c r="K286" s="31">
        <f t="shared" si="67"/>
        <v>-0.017042877739437932</v>
      </c>
    </row>
    <row r="287" spans="1:11" ht="12.75">
      <c r="A287" s="43" t="s">
        <v>37</v>
      </c>
      <c r="B287" s="44" t="s">
        <v>518</v>
      </c>
      <c r="C287" s="18" t="s">
        <v>519</v>
      </c>
      <c r="D287" s="52">
        <v>565113396</v>
      </c>
      <c r="E287" s="52">
        <v>669779332</v>
      </c>
      <c r="F287" s="52">
        <v>625547229</v>
      </c>
      <c r="G287" s="27">
        <f t="shared" si="63"/>
        <v>1.1069410731151734</v>
      </c>
      <c r="H287" s="20">
        <f t="shared" si="64"/>
        <v>0.9339601852629278</v>
      </c>
      <c r="I287" s="53">
        <f>IF($F287&gt;$E287,$E287-$F287,0)</f>
        <v>0</v>
      </c>
      <c r="J287" s="67">
        <f>IF($F287&lt;=$E287,$E287-$F287,0)</f>
        <v>44232103</v>
      </c>
      <c r="K287" s="31">
        <f t="shared" si="67"/>
        <v>0.06603981473707224</v>
      </c>
    </row>
    <row r="288" spans="1:11" ht="12.75">
      <c r="A288" s="43" t="s">
        <v>37</v>
      </c>
      <c r="B288" s="44" t="s">
        <v>520</v>
      </c>
      <c r="C288" s="18" t="s">
        <v>521</v>
      </c>
      <c r="D288" s="52">
        <v>1415858728</v>
      </c>
      <c r="E288" s="52">
        <v>1410352068</v>
      </c>
      <c r="F288" s="52">
        <v>1612705904</v>
      </c>
      <c r="G288" s="27">
        <f t="shared" si="63"/>
        <v>1.1390302380506991</v>
      </c>
      <c r="H288" s="20">
        <f t="shared" si="64"/>
        <v>1.1434775334409621</v>
      </c>
      <c r="I288" s="53">
        <f>IF($F288&gt;$E288,$E288-$F288,0)</f>
        <v>-202353836</v>
      </c>
      <c r="J288" s="67">
        <f>IF($F288&lt;=$E288,$E288-$F288,0)</f>
        <v>0</v>
      </c>
      <c r="K288" s="31">
        <f t="shared" si="67"/>
        <v>-0.14347753344096206</v>
      </c>
    </row>
    <row r="289" spans="1:11" ht="12.75">
      <c r="A289" s="43" t="s">
        <v>37</v>
      </c>
      <c r="B289" s="44" t="s">
        <v>522</v>
      </c>
      <c r="C289" s="18" t="s">
        <v>523</v>
      </c>
      <c r="D289" s="52">
        <v>195458772</v>
      </c>
      <c r="E289" s="52">
        <v>195458772</v>
      </c>
      <c r="F289" s="52">
        <v>151361010</v>
      </c>
      <c r="G289" s="27">
        <f t="shared" si="63"/>
        <v>0.7743884219225525</v>
      </c>
      <c r="H289" s="20">
        <f t="shared" si="64"/>
        <v>0.7743884219225525</v>
      </c>
      <c r="I289" s="53">
        <f>IF($F289&gt;$E289,$E289-$F289,0)</f>
        <v>0</v>
      </c>
      <c r="J289" s="67">
        <f>IF($F289&lt;=$E289,$E289-$F289,0)</f>
        <v>44097762</v>
      </c>
      <c r="K289" s="31">
        <f t="shared" si="67"/>
        <v>0.22561157807744744</v>
      </c>
    </row>
    <row r="290" spans="1:11" ht="12.75">
      <c r="A290" s="43" t="s">
        <v>56</v>
      </c>
      <c r="B290" s="44" t="s">
        <v>524</v>
      </c>
      <c r="C290" s="18" t="s">
        <v>525</v>
      </c>
      <c r="D290" s="52">
        <v>142988522</v>
      </c>
      <c r="E290" s="52">
        <v>146000706</v>
      </c>
      <c r="F290" s="52">
        <v>99699475</v>
      </c>
      <c r="G290" s="27">
        <f t="shared" si="63"/>
        <v>0.697255091566021</v>
      </c>
      <c r="H290" s="20">
        <f t="shared" si="64"/>
        <v>0.6828698143418567</v>
      </c>
      <c r="I290" s="53">
        <f>IF($F290&gt;$E290,$E290-$F290,0)</f>
        <v>0</v>
      </c>
      <c r="J290" s="67">
        <f>IF($F290&lt;=$E290,$E290-$F290,0)</f>
        <v>46301231</v>
      </c>
      <c r="K290" s="31">
        <f t="shared" si="67"/>
        <v>0.3171301856581433</v>
      </c>
    </row>
    <row r="291" spans="1:11" ht="16.5">
      <c r="A291" s="45"/>
      <c r="B291" s="46" t="s">
        <v>526</v>
      </c>
      <c r="C291" s="47"/>
      <c r="D291" s="58">
        <f>SUM(D286:D290)</f>
        <v>2410857333</v>
      </c>
      <c r="E291" s="58">
        <f>SUM(E286:E290)</f>
        <v>2511139722</v>
      </c>
      <c r="F291" s="58">
        <f>SUM(F286:F290)</f>
        <v>2580388632</v>
      </c>
      <c r="G291" s="28">
        <f t="shared" si="63"/>
        <v>1.0703199217471073</v>
      </c>
      <c r="H291" s="26">
        <f t="shared" si="64"/>
        <v>1.0275766853565784</v>
      </c>
      <c r="I291" s="70">
        <f>SUM(I286:I290)</f>
        <v>-203880006</v>
      </c>
      <c r="J291" s="78">
        <f>SUM(J286:J290)</f>
        <v>134631096</v>
      </c>
      <c r="K291" s="32">
        <f t="shared" si="67"/>
        <v>-0.0275766853565785</v>
      </c>
    </row>
    <row r="292" spans="1:11" ht="16.5">
      <c r="A292" s="49"/>
      <c r="B292" s="50" t="s">
        <v>527</v>
      </c>
      <c r="C292" s="51"/>
      <c r="D292" s="60">
        <f>SUM(D264:D269,D271:D276,D278:D284,D286:D290)</f>
        <v>7965887864</v>
      </c>
      <c r="E292" s="60">
        <f>SUM(E264:E269,E271:E276,E278:E284,E286:E290)</f>
        <v>8181813733</v>
      </c>
      <c r="F292" s="60">
        <f>SUM(F264:F269,F271:F276,F278:F284,F286:F290)</f>
        <v>7772199885</v>
      </c>
      <c r="G292" s="33">
        <f t="shared" si="63"/>
        <v>0.9756853244350415</v>
      </c>
      <c r="H292" s="34">
        <f t="shared" si="64"/>
        <v>0.9499360580224542</v>
      </c>
      <c r="I292" s="82">
        <f>I291+I285+I277+I270</f>
        <v>-408393625</v>
      </c>
      <c r="J292" s="78">
        <f>J291+J285+J277+J270</f>
        <v>818007473</v>
      </c>
      <c r="K292" s="35">
        <f t="shared" si="67"/>
        <v>0.05006394197754587</v>
      </c>
    </row>
    <row r="293" spans="1:11" ht="16.5">
      <c r="A293" s="72"/>
      <c r="B293" s="73"/>
      <c r="C293" s="73"/>
      <c r="D293" s="74"/>
      <c r="E293" s="74"/>
      <c r="F293" s="74"/>
      <c r="G293" s="75"/>
      <c r="H293" s="76" t="s">
        <v>667</v>
      </c>
      <c r="I293" s="124">
        <f>I292+J292</f>
        <v>409613848</v>
      </c>
      <c r="J293" s="125"/>
      <c r="K293" s="77"/>
    </row>
    <row r="294" spans="1:11" ht="16.5">
      <c r="A294" s="38"/>
      <c r="B294" s="30"/>
      <c r="C294" s="12"/>
      <c r="D294" s="59"/>
      <c r="E294" s="59"/>
      <c r="F294" s="59"/>
      <c r="G294" s="27"/>
      <c r="H294" s="20"/>
      <c r="I294" s="91"/>
      <c r="J294" s="92"/>
      <c r="K294" s="31"/>
    </row>
    <row r="295" spans="1:11" ht="16.5">
      <c r="A295" s="38"/>
      <c r="B295" s="40" t="s">
        <v>528</v>
      </c>
      <c r="C295" s="41"/>
      <c r="D295" s="59"/>
      <c r="E295" s="59"/>
      <c r="F295" s="59"/>
      <c r="G295" s="27"/>
      <c r="H295" s="20"/>
      <c r="I295" s="68"/>
      <c r="J295" s="69"/>
      <c r="K295" s="31"/>
    </row>
    <row r="296" spans="1:11" ht="12.75">
      <c r="A296" s="43" t="s">
        <v>37</v>
      </c>
      <c r="B296" s="44" t="s">
        <v>529</v>
      </c>
      <c r="C296" s="18" t="s">
        <v>530</v>
      </c>
      <c r="D296" s="52">
        <v>55462186</v>
      </c>
      <c r="E296" s="52">
        <v>55462186</v>
      </c>
      <c r="F296" s="52">
        <v>78946544</v>
      </c>
      <c r="G296" s="27">
        <f aca="true" t="shared" si="71" ref="G296:G333">IF($D296=0,0,$F296/$D296)</f>
        <v>1.4234300826152073</v>
      </c>
      <c r="H296" s="20">
        <f aca="true" t="shared" si="72" ref="H296:H333">IF($E296=0,0,$F296/$E296)</f>
        <v>1.4234300826152073</v>
      </c>
      <c r="I296" s="66">
        <f aca="true" t="shared" si="73" ref="I296:I325">IF($F296&gt;$E296,$E296-$F296,0)</f>
        <v>-23484358</v>
      </c>
      <c r="J296" s="67">
        <f>IF($F296&lt;=$E296,$E296-$F296,0)</f>
        <v>0</v>
      </c>
      <c r="K296" s="31">
        <f aca="true" t="shared" si="74" ref="K296:K333">IF($E296=0,0,($E296-$F296)/$E296)</f>
        <v>-0.4234300826152074</v>
      </c>
    </row>
    <row r="297" spans="1:11" ht="12.75">
      <c r="A297" s="43" t="s">
        <v>37</v>
      </c>
      <c r="B297" s="44" t="s">
        <v>531</v>
      </c>
      <c r="C297" s="18" t="s">
        <v>532</v>
      </c>
      <c r="D297" s="52">
        <v>147669079</v>
      </c>
      <c r="E297" s="52">
        <v>151037131</v>
      </c>
      <c r="F297" s="52">
        <v>142634791</v>
      </c>
      <c r="G297" s="27">
        <f t="shared" si="71"/>
        <v>0.9659083131411689</v>
      </c>
      <c r="H297" s="20">
        <f t="shared" si="72"/>
        <v>0.9443690439273505</v>
      </c>
      <c r="I297" s="66">
        <f t="shared" si="73"/>
        <v>0</v>
      </c>
      <c r="J297" s="67">
        <f>IF($F297&lt;=$E297,$E297-$F297,0)</f>
        <v>8402340</v>
      </c>
      <c r="K297" s="31">
        <f t="shared" si="74"/>
        <v>0.055630956072649444</v>
      </c>
    </row>
    <row r="298" spans="1:11" ht="12.75">
      <c r="A298" s="43" t="s">
        <v>37</v>
      </c>
      <c r="B298" s="44" t="s">
        <v>533</v>
      </c>
      <c r="C298" s="18" t="s">
        <v>534</v>
      </c>
      <c r="D298" s="52">
        <v>139346454</v>
      </c>
      <c r="E298" s="52">
        <v>173691383</v>
      </c>
      <c r="F298" s="52">
        <v>119830703</v>
      </c>
      <c r="G298" s="27">
        <f t="shared" si="71"/>
        <v>0.8599479897780535</v>
      </c>
      <c r="H298" s="20">
        <f t="shared" si="72"/>
        <v>0.6899058602118449</v>
      </c>
      <c r="I298" s="66">
        <f t="shared" si="73"/>
        <v>0</v>
      </c>
      <c r="J298" s="67">
        <f>IF($F298&lt;=$E298,$E298-$F298,0)</f>
        <v>53860680</v>
      </c>
      <c r="K298" s="31">
        <f t="shared" si="74"/>
        <v>0.3100941397881552</v>
      </c>
    </row>
    <row r="299" spans="1:11" ht="12.75">
      <c r="A299" s="43" t="s">
        <v>56</v>
      </c>
      <c r="B299" s="44" t="s">
        <v>535</v>
      </c>
      <c r="C299" s="18" t="s">
        <v>536</v>
      </c>
      <c r="D299" s="52">
        <v>111030479</v>
      </c>
      <c r="E299" s="52">
        <v>111030479</v>
      </c>
      <c r="F299" s="52">
        <v>116794257</v>
      </c>
      <c r="G299" s="27">
        <f t="shared" si="71"/>
        <v>1.0519116737305978</v>
      </c>
      <c r="H299" s="20">
        <f t="shared" si="72"/>
        <v>1.0519116737305978</v>
      </c>
      <c r="I299" s="66">
        <f t="shared" si="73"/>
        <v>-5763778</v>
      </c>
      <c r="J299" s="67">
        <f>IF($F299&lt;=$E299,$E299-$F299,0)</f>
        <v>0</v>
      </c>
      <c r="K299" s="31">
        <f t="shared" si="74"/>
        <v>-0.051911673730597886</v>
      </c>
    </row>
    <row r="300" spans="1:11" ht="16.5">
      <c r="A300" s="45"/>
      <c r="B300" s="46" t="s">
        <v>537</v>
      </c>
      <c r="C300" s="47"/>
      <c r="D300" s="58">
        <f>SUM(D296:D299)</f>
        <v>453508198</v>
      </c>
      <c r="E300" s="58">
        <f>SUM(E296:E299)</f>
        <v>491221179</v>
      </c>
      <c r="F300" s="58">
        <f>SUM(F296:F299)</f>
        <v>458206295</v>
      </c>
      <c r="G300" s="28">
        <f t="shared" si="71"/>
        <v>1.0103594533036424</v>
      </c>
      <c r="H300" s="26">
        <f t="shared" si="72"/>
        <v>0.9327901861495268</v>
      </c>
      <c r="I300" s="70">
        <f>SUM(I296:I299)</f>
        <v>-29248136</v>
      </c>
      <c r="J300" s="71">
        <f>SUM(J296:J299)</f>
        <v>62263020</v>
      </c>
      <c r="K300" s="32">
        <f t="shared" si="74"/>
        <v>0.06720981385047325</v>
      </c>
    </row>
    <row r="301" spans="1:11" ht="12.75">
      <c r="A301" s="43" t="s">
        <v>37</v>
      </c>
      <c r="B301" s="44" t="s">
        <v>538</v>
      </c>
      <c r="C301" s="18" t="s">
        <v>539</v>
      </c>
      <c r="D301" s="52">
        <v>51796653</v>
      </c>
      <c r="E301" s="52">
        <v>51796653</v>
      </c>
      <c r="F301" s="52">
        <v>30156324</v>
      </c>
      <c r="G301" s="27">
        <f t="shared" si="71"/>
        <v>0.5822060355907552</v>
      </c>
      <c r="H301" s="20">
        <f t="shared" si="72"/>
        <v>0.5822060355907552</v>
      </c>
      <c r="I301" s="66">
        <f t="shared" si="73"/>
        <v>0</v>
      </c>
      <c r="J301" s="67">
        <f aca="true" t="shared" si="75" ref="J301:J307">IF($F301&lt;=$E301,$E301-$F301,0)</f>
        <v>21640329</v>
      </c>
      <c r="K301" s="31">
        <f t="shared" si="74"/>
        <v>0.41779396440924477</v>
      </c>
    </row>
    <row r="302" spans="1:11" ht="12.75">
      <c r="A302" s="43" t="s">
        <v>37</v>
      </c>
      <c r="B302" s="44" t="s">
        <v>540</v>
      </c>
      <c r="C302" s="18" t="s">
        <v>541</v>
      </c>
      <c r="D302" s="52">
        <v>123704725</v>
      </c>
      <c r="E302" s="52">
        <v>123704725</v>
      </c>
      <c r="F302" s="52">
        <v>115401716</v>
      </c>
      <c r="G302" s="27">
        <f t="shared" si="71"/>
        <v>0.9328804215037056</v>
      </c>
      <c r="H302" s="20">
        <f t="shared" si="72"/>
        <v>0.9328804215037056</v>
      </c>
      <c r="I302" s="66">
        <f t="shared" si="73"/>
        <v>0</v>
      </c>
      <c r="J302" s="67">
        <f t="shared" si="75"/>
        <v>8303009</v>
      </c>
      <c r="K302" s="31">
        <f t="shared" si="74"/>
        <v>0.0671195784962943</v>
      </c>
    </row>
    <row r="303" spans="1:11" ht="12.75">
      <c r="A303" s="43" t="s">
        <v>37</v>
      </c>
      <c r="B303" s="44" t="s">
        <v>542</v>
      </c>
      <c r="C303" s="18" t="s">
        <v>543</v>
      </c>
      <c r="D303" s="52">
        <v>29436933</v>
      </c>
      <c r="E303" s="52">
        <v>29436933</v>
      </c>
      <c r="F303" s="52">
        <v>23578922</v>
      </c>
      <c r="G303" s="27">
        <f t="shared" si="71"/>
        <v>0.8009979164609302</v>
      </c>
      <c r="H303" s="20">
        <f t="shared" si="72"/>
        <v>0.8009979164609302</v>
      </c>
      <c r="I303" s="66">
        <f t="shared" si="73"/>
        <v>0</v>
      </c>
      <c r="J303" s="67">
        <f t="shared" si="75"/>
        <v>5858011</v>
      </c>
      <c r="K303" s="31">
        <f t="shared" si="74"/>
        <v>0.19900208353906979</v>
      </c>
    </row>
    <row r="304" spans="1:11" ht="12.75">
      <c r="A304" s="43" t="s">
        <v>37</v>
      </c>
      <c r="B304" s="44" t="s">
        <v>544</v>
      </c>
      <c r="C304" s="18" t="s">
        <v>545</v>
      </c>
      <c r="D304" s="52">
        <v>53522573</v>
      </c>
      <c r="E304" s="52">
        <v>53522573</v>
      </c>
      <c r="F304" s="52">
        <v>42999311</v>
      </c>
      <c r="G304" s="27">
        <f t="shared" si="71"/>
        <v>0.8033864702281783</v>
      </c>
      <c r="H304" s="20">
        <f t="shared" si="72"/>
        <v>0.8033864702281783</v>
      </c>
      <c r="I304" s="66">
        <f t="shared" si="73"/>
        <v>0</v>
      </c>
      <c r="J304" s="67">
        <f t="shared" si="75"/>
        <v>10523262</v>
      </c>
      <c r="K304" s="31">
        <f t="shared" si="74"/>
        <v>0.1966135297718217</v>
      </c>
    </row>
    <row r="305" spans="1:11" ht="12.75">
      <c r="A305" s="43" t="s">
        <v>37</v>
      </c>
      <c r="B305" s="44" t="s">
        <v>546</v>
      </c>
      <c r="C305" s="18" t="s">
        <v>547</v>
      </c>
      <c r="D305" s="52">
        <v>36199528</v>
      </c>
      <c r="E305" s="52">
        <v>36199528</v>
      </c>
      <c r="F305" s="52">
        <v>33054876</v>
      </c>
      <c r="G305" s="27">
        <f t="shared" si="71"/>
        <v>0.9131300275517404</v>
      </c>
      <c r="H305" s="20">
        <f t="shared" si="72"/>
        <v>0.9131300275517404</v>
      </c>
      <c r="I305" s="66">
        <f t="shared" si="73"/>
        <v>0</v>
      </c>
      <c r="J305" s="67">
        <f t="shared" si="75"/>
        <v>3144652</v>
      </c>
      <c r="K305" s="31">
        <f t="shared" si="74"/>
        <v>0.08686997244825954</v>
      </c>
    </row>
    <row r="306" spans="1:11" ht="12.75">
      <c r="A306" s="43" t="s">
        <v>37</v>
      </c>
      <c r="B306" s="44" t="s">
        <v>548</v>
      </c>
      <c r="C306" s="18" t="s">
        <v>549</v>
      </c>
      <c r="D306" s="52">
        <v>35372230</v>
      </c>
      <c r="E306" s="52">
        <v>39418630</v>
      </c>
      <c r="F306" s="52">
        <v>27430233</v>
      </c>
      <c r="G306" s="27">
        <f t="shared" si="71"/>
        <v>0.7754736695990047</v>
      </c>
      <c r="H306" s="20">
        <f t="shared" si="72"/>
        <v>0.6958697702076404</v>
      </c>
      <c r="I306" s="66">
        <f t="shared" si="73"/>
        <v>0</v>
      </c>
      <c r="J306" s="67">
        <f t="shared" si="75"/>
        <v>11988397</v>
      </c>
      <c r="K306" s="31">
        <f t="shared" si="74"/>
        <v>0.3041302297923596</v>
      </c>
    </row>
    <row r="307" spans="1:11" ht="12.75">
      <c r="A307" s="43" t="s">
        <v>56</v>
      </c>
      <c r="B307" s="44" t="s">
        <v>550</v>
      </c>
      <c r="C307" s="18" t="s">
        <v>551</v>
      </c>
      <c r="D307" s="52">
        <v>105626522</v>
      </c>
      <c r="E307" s="52">
        <v>105626522</v>
      </c>
      <c r="F307" s="52">
        <v>67056191</v>
      </c>
      <c r="G307" s="27">
        <f t="shared" si="71"/>
        <v>0.6348423646856421</v>
      </c>
      <c r="H307" s="20">
        <f t="shared" si="72"/>
        <v>0.6348423646856421</v>
      </c>
      <c r="I307" s="66">
        <f t="shared" si="73"/>
        <v>0</v>
      </c>
      <c r="J307" s="67">
        <f t="shared" si="75"/>
        <v>38570331</v>
      </c>
      <c r="K307" s="31">
        <f t="shared" si="74"/>
        <v>0.3651576353143579</v>
      </c>
    </row>
    <row r="308" spans="1:11" ht="16.5">
      <c r="A308" s="45"/>
      <c r="B308" s="46" t="s">
        <v>552</v>
      </c>
      <c r="C308" s="47"/>
      <c r="D308" s="58">
        <f>SUM(D301:D307)</f>
        <v>435659164</v>
      </c>
      <c r="E308" s="58">
        <f>SUM(E301:E307)</f>
        <v>439705564</v>
      </c>
      <c r="F308" s="58">
        <f>SUM(F301:F307)</f>
        <v>339677573</v>
      </c>
      <c r="G308" s="28">
        <f t="shared" si="71"/>
        <v>0.7796865097046369</v>
      </c>
      <c r="H308" s="26">
        <f t="shared" si="72"/>
        <v>0.7725114276698123</v>
      </c>
      <c r="I308" s="70">
        <f>SUM(I301:I307)</f>
        <v>0</v>
      </c>
      <c r="J308" s="71">
        <f>SUM(J301:J307)</f>
        <v>100027991</v>
      </c>
      <c r="K308" s="32">
        <f t="shared" si="74"/>
        <v>0.22748857233018777</v>
      </c>
    </row>
    <row r="309" spans="1:11" ht="12.75">
      <c r="A309" s="43" t="s">
        <v>37</v>
      </c>
      <c r="B309" s="44" t="s">
        <v>553</v>
      </c>
      <c r="C309" s="18" t="s">
        <v>554</v>
      </c>
      <c r="D309" s="52">
        <v>43083070</v>
      </c>
      <c r="E309" s="52">
        <v>43083070</v>
      </c>
      <c r="F309" s="52">
        <v>40142339</v>
      </c>
      <c r="G309" s="27">
        <f t="shared" si="71"/>
        <v>0.9317427704200281</v>
      </c>
      <c r="H309" s="20">
        <f t="shared" si="72"/>
        <v>0.9317427704200281</v>
      </c>
      <c r="I309" s="66">
        <f t="shared" si="73"/>
        <v>0</v>
      </c>
      <c r="J309" s="67">
        <f aca="true" t="shared" si="76" ref="J309:J317">IF($F309&lt;=$E309,$E309-$F309,0)</f>
        <v>2940731</v>
      </c>
      <c r="K309" s="31">
        <f t="shared" si="74"/>
        <v>0.0682572295799719</v>
      </c>
    </row>
    <row r="310" spans="1:11" ht="12.75">
      <c r="A310" s="43" t="s">
        <v>37</v>
      </c>
      <c r="B310" s="44" t="s">
        <v>555</v>
      </c>
      <c r="C310" s="18" t="s">
        <v>556</v>
      </c>
      <c r="D310" s="52">
        <v>65145984</v>
      </c>
      <c r="E310" s="52">
        <v>66201325</v>
      </c>
      <c r="F310" s="52">
        <v>57783199</v>
      </c>
      <c r="G310" s="27">
        <f t="shared" si="71"/>
        <v>0.8869802166162691</v>
      </c>
      <c r="H310" s="20">
        <f t="shared" si="72"/>
        <v>0.872840520941235</v>
      </c>
      <c r="I310" s="66">
        <f t="shared" si="73"/>
        <v>0</v>
      </c>
      <c r="J310" s="67">
        <f t="shared" si="76"/>
        <v>8418126</v>
      </c>
      <c r="K310" s="31">
        <f t="shared" si="74"/>
        <v>0.12715947905876507</v>
      </c>
    </row>
    <row r="311" spans="1:11" ht="12.75">
      <c r="A311" s="43" t="s">
        <v>37</v>
      </c>
      <c r="B311" s="44" t="s">
        <v>557</v>
      </c>
      <c r="C311" s="18" t="s">
        <v>558</v>
      </c>
      <c r="D311" s="52">
        <v>158966453</v>
      </c>
      <c r="E311" s="52">
        <v>158966453</v>
      </c>
      <c r="F311" s="52">
        <v>128430824</v>
      </c>
      <c r="G311" s="27">
        <f t="shared" si="71"/>
        <v>0.8079114906086506</v>
      </c>
      <c r="H311" s="20">
        <f t="shared" si="72"/>
        <v>0.8079114906086506</v>
      </c>
      <c r="I311" s="66">
        <f t="shared" si="73"/>
        <v>0</v>
      </c>
      <c r="J311" s="67">
        <f t="shared" si="76"/>
        <v>30535629</v>
      </c>
      <c r="K311" s="31">
        <f t="shared" si="74"/>
        <v>0.1920885093913494</v>
      </c>
    </row>
    <row r="312" spans="1:11" ht="12.75">
      <c r="A312" s="43" t="s">
        <v>37</v>
      </c>
      <c r="B312" s="44" t="s">
        <v>559</v>
      </c>
      <c r="C312" s="18" t="s">
        <v>560</v>
      </c>
      <c r="D312" s="52">
        <v>37379016</v>
      </c>
      <c r="E312" s="52">
        <v>33516234</v>
      </c>
      <c r="F312" s="52">
        <v>44348615</v>
      </c>
      <c r="G312" s="27">
        <f t="shared" si="71"/>
        <v>1.186457530075163</v>
      </c>
      <c r="H312" s="20">
        <f t="shared" si="72"/>
        <v>1.3231980359129847</v>
      </c>
      <c r="I312" s="66">
        <f t="shared" si="73"/>
        <v>-10832381</v>
      </c>
      <c r="J312" s="67">
        <f t="shared" si="76"/>
        <v>0</v>
      </c>
      <c r="K312" s="31">
        <f t="shared" si="74"/>
        <v>-0.32319803591298474</v>
      </c>
    </row>
    <row r="313" spans="1:11" ht="12.75">
      <c r="A313" s="43" t="s">
        <v>37</v>
      </c>
      <c r="B313" s="44" t="s">
        <v>561</v>
      </c>
      <c r="C313" s="18" t="s">
        <v>562</v>
      </c>
      <c r="D313" s="52">
        <v>30328842</v>
      </c>
      <c r="E313" s="52">
        <v>30328842</v>
      </c>
      <c r="F313" s="52">
        <v>22879056</v>
      </c>
      <c r="G313" s="27">
        <f t="shared" si="71"/>
        <v>0.7543662893558547</v>
      </c>
      <c r="H313" s="20">
        <f t="shared" si="72"/>
        <v>0.7543662893558547</v>
      </c>
      <c r="I313" s="66">
        <f t="shared" si="73"/>
        <v>0</v>
      </c>
      <c r="J313" s="67">
        <f t="shared" si="76"/>
        <v>7449786</v>
      </c>
      <c r="K313" s="31">
        <f t="shared" si="74"/>
        <v>0.24563371064414527</v>
      </c>
    </row>
    <row r="314" spans="1:11" ht="12.75">
      <c r="A314" s="43" t="s">
        <v>37</v>
      </c>
      <c r="B314" s="44" t="s">
        <v>563</v>
      </c>
      <c r="C314" s="18" t="s">
        <v>564</v>
      </c>
      <c r="D314" s="52">
        <v>34562055</v>
      </c>
      <c r="E314" s="52">
        <v>31971965</v>
      </c>
      <c r="F314" s="52">
        <v>24763689</v>
      </c>
      <c r="G314" s="27">
        <f t="shared" si="71"/>
        <v>0.7164993227399239</v>
      </c>
      <c r="H314" s="20">
        <f t="shared" si="72"/>
        <v>0.7745438542798355</v>
      </c>
      <c r="I314" s="66">
        <f t="shared" si="73"/>
        <v>0</v>
      </c>
      <c r="J314" s="67">
        <f t="shared" si="76"/>
        <v>7208276</v>
      </c>
      <c r="K314" s="31">
        <f t="shared" si="74"/>
        <v>0.22545614572016454</v>
      </c>
    </row>
    <row r="315" spans="1:11" ht="12.75">
      <c r="A315" s="43" t="s">
        <v>37</v>
      </c>
      <c r="B315" s="44" t="s">
        <v>565</v>
      </c>
      <c r="C315" s="18" t="s">
        <v>566</v>
      </c>
      <c r="D315" s="52">
        <v>46948957</v>
      </c>
      <c r="E315" s="52">
        <v>47844573</v>
      </c>
      <c r="F315" s="52">
        <v>47241450</v>
      </c>
      <c r="G315" s="27">
        <f t="shared" si="71"/>
        <v>1.0062300212547852</v>
      </c>
      <c r="H315" s="20">
        <f t="shared" si="72"/>
        <v>0.9873941188690304</v>
      </c>
      <c r="I315" s="66">
        <f t="shared" si="73"/>
        <v>0</v>
      </c>
      <c r="J315" s="67">
        <f t="shared" si="76"/>
        <v>603123</v>
      </c>
      <c r="K315" s="31">
        <f t="shared" si="74"/>
        <v>0.012605881130969651</v>
      </c>
    </row>
    <row r="316" spans="1:11" ht="12.75">
      <c r="A316" s="43" t="s">
        <v>37</v>
      </c>
      <c r="B316" s="44" t="s">
        <v>567</v>
      </c>
      <c r="C316" s="18" t="s">
        <v>568</v>
      </c>
      <c r="D316" s="52">
        <v>75993</v>
      </c>
      <c r="E316" s="52">
        <v>75993</v>
      </c>
      <c r="F316" s="52">
        <v>53192509</v>
      </c>
      <c r="G316" s="27">
        <f t="shared" si="71"/>
        <v>699.9659047543853</v>
      </c>
      <c r="H316" s="20">
        <f t="shared" si="72"/>
        <v>699.9659047543853</v>
      </c>
      <c r="I316" s="66">
        <f t="shared" si="73"/>
        <v>-53116516</v>
      </c>
      <c r="J316" s="67">
        <f t="shared" si="76"/>
        <v>0</v>
      </c>
      <c r="K316" s="31">
        <f t="shared" si="74"/>
        <v>-698.9659047543853</v>
      </c>
    </row>
    <row r="317" spans="1:11" ht="12.75">
      <c r="A317" s="43" t="s">
        <v>56</v>
      </c>
      <c r="B317" s="44" t="s">
        <v>569</v>
      </c>
      <c r="C317" s="18" t="s">
        <v>570</v>
      </c>
      <c r="D317" s="52">
        <v>53026300</v>
      </c>
      <c r="E317" s="52">
        <v>53026300</v>
      </c>
      <c r="F317" s="52">
        <v>93108039</v>
      </c>
      <c r="G317" s="27">
        <f t="shared" si="71"/>
        <v>1.7558841367396933</v>
      </c>
      <c r="H317" s="20">
        <f t="shared" si="72"/>
        <v>1.7558841367396933</v>
      </c>
      <c r="I317" s="66">
        <f t="shared" si="73"/>
        <v>-40081739</v>
      </c>
      <c r="J317" s="67">
        <f t="shared" si="76"/>
        <v>0</v>
      </c>
      <c r="K317" s="31">
        <f t="shared" si="74"/>
        <v>-0.7558841367396933</v>
      </c>
    </row>
    <row r="318" spans="1:11" ht="16.5">
      <c r="A318" s="45"/>
      <c r="B318" s="46" t="s">
        <v>571</v>
      </c>
      <c r="C318" s="47"/>
      <c r="D318" s="58">
        <f>SUM(D309:D317)</f>
        <v>469516670</v>
      </c>
      <c r="E318" s="58">
        <f>SUM(E309:E317)</f>
        <v>465014755</v>
      </c>
      <c r="F318" s="58">
        <f>SUM(F309:F317)</f>
        <v>511889720</v>
      </c>
      <c r="G318" s="28">
        <f t="shared" si="71"/>
        <v>1.0902482333587857</v>
      </c>
      <c r="H318" s="26">
        <f t="shared" si="72"/>
        <v>1.1008031777400267</v>
      </c>
      <c r="I318" s="70">
        <f>SUM(I309:I317)</f>
        <v>-104030636</v>
      </c>
      <c r="J318" s="71">
        <f>SUM(J309:J317)</f>
        <v>57155671</v>
      </c>
      <c r="K318" s="32">
        <f t="shared" si="74"/>
        <v>-0.10080317774002677</v>
      </c>
    </row>
    <row r="319" spans="1:11" ht="12.75">
      <c r="A319" s="43" t="s">
        <v>37</v>
      </c>
      <c r="B319" s="44" t="s">
        <v>572</v>
      </c>
      <c r="C319" s="18" t="s">
        <v>573</v>
      </c>
      <c r="D319" s="52">
        <v>14001605</v>
      </c>
      <c r="E319" s="52">
        <v>14001605</v>
      </c>
      <c r="F319" s="52">
        <v>9003709</v>
      </c>
      <c r="G319" s="27">
        <f t="shared" si="71"/>
        <v>0.6430483505283858</v>
      </c>
      <c r="H319" s="20">
        <f t="shared" si="72"/>
        <v>0.6430483505283858</v>
      </c>
      <c r="I319" s="66">
        <f t="shared" si="73"/>
        <v>0</v>
      </c>
      <c r="J319" s="67">
        <f aca="true" t="shared" si="77" ref="J319:J325">IF($F319&lt;=$E319,$E319-$F319,0)</f>
        <v>4997896</v>
      </c>
      <c r="K319" s="31">
        <f t="shared" si="74"/>
        <v>0.3569516494716142</v>
      </c>
    </row>
    <row r="320" spans="1:11" ht="12.75">
      <c r="A320" s="43" t="s">
        <v>37</v>
      </c>
      <c r="B320" s="44" t="s">
        <v>574</v>
      </c>
      <c r="C320" s="18" t="s">
        <v>575</v>
      </c>
      <c r="D320" s="52">
        <v>123591000</v>
      </c>
      <c r="E320" s="52">
        <v>123591000</v>
      </c>
      <c r="F320" s="52">
        <v>302895060</v>
      </c>
      <c r="G320" s="27">
        <f t="shared" si="71"/>
        <v>2.450785736825497</v>
      </c>
      <c r="H320" s="20">
        <f t="shared" si="72"/>
        <v>2.450785736825497</v>
      </c>
      <c r="I320" s="66">
        <f t="shared" si="73"/>
        <v>-179304060</v>
      </c>
      <c r="J320" s="67">
        <f t="shared" si="77"/>
        <v>0</v>
      </c>
      <c r="K320" s="31">
        <f t="shared" si="74"/>
        <v>-1.450785736825497</v>
      </c>
    </row>
    <row r="321" spans="1:11" ht="12.75">
      <c r="A321" s="43" t="s">
        <v>37</v>
      </c>
      <c r="B321" s="44" t="s">
        <v>576</v>
      </c>
      <c r="C321" s="18" t="s">
        <v>577</v>
      </c>
      <c r="D321" s="52">
        <v>346854270</v>
      </c>
      <c r="E321" s="52">
        <v>346854270</v>
      </c>
      <c r="F321" s="52">
        <v>332550905</v>
      </c>
      <c r="G321" s="27">
        <f t="shared" si="71"/>
        <v>0.958762609438252</v>
      </c>
      <c r="H321" s="20">
        <f t="shared" si="72"/>
        <v>0.958762609438252</v>
      </c>
      <c r="I321" s="66">
        <f t="shared" si="73"/>
        <v>0</v>
      </c>
      <c r="J321" s="67">
        <f t="shared" si="77"/>
        <v>14303365</v>
      </c>
      <c r="K321" s="31">
        <f t="shared" si="74"/>
        <v>0.04123739056174802</v>
      </c>
    </row>
    <row r="322" spans="1:11" ht="12.75">
      <c r="A322" s="43" t="s">
        <v>37</v>
      </c>
      <c r="B322" s="44" t="s">
        <v>578</v>
      </c>
      <c r="C322" s="18" t="s">
        <v>579</v>
      </c>
      <c r="D322" s="52">
        <v>21269274</v>
      </c>
      <c r="E322" s="52">
        <v>21269274</v>
      </c>
      <c r="F322" s="52">
        <v>15698776</v>
      </c>
      <c r="G322" s="27">
        <f t="shared" si="71"/>
        <v>0.738096467232497</v>
      </c>
      <c r="H322" s="20">
        <f t="shared" si="72"/>
        <v>0.738096467232497</v>
      </c>
      <c r="I322" s="66">
        <f t="shared" si="73"/>
        <v>0</v>
      </c>
      <c r="J322" s="67">
        <f t="shared" si="77"/>
        <v>5570498</v>
      </c>
      <c r="K322" s="31">
        <f t="shared" si="74"/>
        <v>0.261903532767503</v>
      </c>
    </row>
    <row r="323" spans="1:11" ht="12.75">
      <c r="A323" s="43" t="s">
        <v>37</v>
      </c>
      <c r="B323" s="44" t="s">
        <v>580</v>
      </c>
      <c r="C323" s="18" t="s">
        <v>581</v>
      </c>
      <c r="D323" s="52">
        <v>115481486</v>
      </c>
      <c r="E323" s="52">
        <v>115481486</v>
      </c>
      <c r="F323" s="52">
        <v>275587825</v>
      </c>
      <c r="G323" s="27">
        <f t="shared" si="71"/>
        <v>2.3864243052778176</v>
      </c>
      <c r="H323" s="20">
        <f t="shared" si="72"/>
        <v>2.3864243052778176</v>
      </c>
      <c r="I323" s="66">
        <f t="shared" si="73"/>
        <v>-160106339</v>
      </c>
      <c r="J323" s="67">
        <f t="shared" si="77"/>
        <v>0</v>
      </c>
      <c r="K323" s="31">
        <f t="shared" si="74"/>
        <v>-1.3864243052778173</v>
      </c>
    </row>
    <row r="324" spans="1:11" ht="12.75">
      <c r="A324" s="43" t="s">
        <v>37</v>
      </c>
      <c r="B324" s="44" t="s">
        <v>582</v>
      </c>
      <c r="C324" s="18" t="s">
        <v>583</v>
      </c>
      <c r="D324" s="52">
        <v>44803853</v>
      </c>
      <c r="E324" s="52">
        <v>44803853</v>
      </c>
      <c r="F324" s="52">
        <v>35638238</v>
      </c>
      <c r="G324" s="27">
        <f t="shared" si="71"/>
        <v>0.7954279735718265</v>
      </c>
      <c r="H324" s="20">
        <f t="shared" si="72"/>
        <v>0.7954279735718265</v>
      </c>
      <c r="I324" s="66">
        <f t="shared" si="73"/>
        <v>0</v>
      </c>
      <c r="J324" s="67">
        <f t="shared" si="77"/>
        <v>9165615</v>
      </c>
      <c r="K324" s="31">
        <f t="shared" si="74"/>
        <v>0.2045720264281735</v>
      </c>
    </row>
    <row r="325" spans="1:11" ht="12.75">
      <c r="A325" s="43" t="s">
        <v>56</v>
      </c>
      <c r="B325" s="44" t="s">
        <v>584</v>
      </c>
      <c r="C325" s="18" t="s">
        <v>585</v>
      </c>
      <c r="D325" s="52">
        <v>102884260</v>
      </c>
      <c r="E325" s="52">
        <v>102884260</v>
      </c>
      <c r="F325" s="52">
        <v>46069688</v>
      </c>
      <c r="G325" s="27">
        <f t="shared" si="71"/>
        <v>0.44778169177675964</v>
      </c>
      <c r="H325" s="20">
        <f t="shared" si="72"/>
        <v>0.44778169177675964</v>
      </c>
      <c r="I325" s="66">
        <f t="shared" si="73"/>
        <v>0</v>
      </c>
      <c r="J325" s="67">
        <f t="shared" si="77"/>
        <v>56814572</v>
      </c>
      <c r="K325" s="31">
        <f t="shared" si="74"/>
        <v>0.5522183082232404</v>
      </c>
    </row>
    <row r="326" spans="1:11" ht="16.5">
      <c r="A326" s="45"/>
      <c r="B326" s="46" t="s">
        <v>586</v>
      </c>
      <c r="C326" s="47"/>
      <c r="D326" s="58">
        <f>SUM(D319:D325)</f>
        <v>768885748</v>
      </c>
      <c r="E326" s="58">
        <f>SUM(E319:E325)</f>
        <v>768885748</v>
      </c>
      <c r="F326" s="58">
        <f>SUM(F319:F325)</f>
        <v>1017444201</v>
      </c>
      <c r="G326" s="28">
        <f t="shared" si="71"/>
        <v>1.3232709848589885</v>
      </c>
      <c r="H326" s="26">
        <f t="shared" si="72"/>
        <v>1.3232709848589885</v>
      </c>
      <c r="I326" s="70">
        <f>SUM(I319:I325)</f>
        <v>-339410399</v>
      </c>
      <c r="J326" s="71">
        <f>SUM(J319:J325)</f>
        <v>90851946</v>
      </c>
      <c r="K326" s="32">
        <f t="shared" si="74"/>
        <v>-0.3232709848589884</v>
      </c>
    </row>
    <row r="327" spans="1:11" ht="12.75">
      <c r="A327" s="43" t="s">
        <v>37</v>
      </c>
      <c r="B327" s="44" t="s">
        <v>587</v>
      </c>
      <c r="C327" s="18" t="s">
        <v>588</v>
      </c>
      <c r="D327" s="52">
        <v>1018429956</v>
      </c>
      <c r="E327" s="52">
        <v>1037897956</v>
      </c>
      <c r="F327" s="52">
        <v>876864316</v>
      </c>
      <c r="G327" s="27">
        <f t="shared" si="71"/>
        <v>0.8609961940278984</v>
      </c>
      <c r="H327" s="20">
        <f t="shared" si="72"/>
        <v>0.844846365609376</v>
      </c>
      <c r="I327" s="66">
        <f>IF($F327&gt;$E327,$E327-$F327,0)</f>
        <v>0</v>
      </c>
      <c r="J327" s="67">
        <f>IF($F327&lt;=$E327,$E327-$F327,0)</f>
        <v>161033640</v>
      </c>
      <c r="K327" s="31">
        <f t="shared" si="74"/>
        <v>0.15515363439062405</v>
      </c>
    </row>
    <row r="328" spans="1:11" ht="12.75">
      <c r="A328" s="43" t="s">
        <v>37</v>
      </c>
      <c r="B328" s="44" t="s">
        <v>589</v>
      </c>
      <c r="C328" s="18" t="s">
        <v>590</v>
      </c>
      <c r="D328" s="52">
        <v>0</v>
      </c>
      <c r="E328" s="52">
        <v>71925919</v>
      </c>
      <c r="F328" s="52">
        <v>30238022</v>
      </c>
      <c r="G328" s="27">
        <f t="shared" si="71"/>
        <v>0</v>
      </c>
      <c r="H328" s="20">
        <f t="shared" si="72"/>
        <v>0.42040508373622587</v>
      </c>
      <c r="I328" s="66">
        <f>IF($F328&gt;$E328,$E328-$F328,0)</f>
        <v>0</v>
      </c>
      <c r="J328" s="67">
        <f>IF($F328&lt;=$E328,$E328-$F328,0)</f>
        <v>41687897</v>
      </c>
      <c r="K328" s="31">
        <f t="shared" si="74"/>
        <v>0.5795949162637741</v>
      </c>
    </row>
    <row r="329" spans="1:11" ht="12.75">
      <c r="A329" s="43" t="s">
        <v>37</v>
      </c>
      <c r="B329" s="44" t="s">
        <v>591</v>
      </c>
      <c r="C329" s="18" t="s">
        <v>592</v>
      </c>
      <c r="D329" s="52">
        <v>75489720</v>
      </c>
      <c r="E329" s="52">
        <v>105403704</v>
      </c>
      <c r="F329" s="52">
        <v>66550858</v>
      </c>
      <c r="G329" s="27">
        <f t="shared" si="71"/>
        <v>0.8815883540169442</v>
      </c>
      <c r="H329" s="20">
        <f t="shared" si="72"/>
        <v>0.6313901264798056</v>
      </c>
      <c r="I329" s="66">
        <f>IF($F329&gt;$E329,$E329-$F329,0)</f>
        <v>0</v>
      </c>
      <c r="J329" s="67">
        <f>IF($F329&lt;=$E329,$E329-$F329,0)</f>
        <v>38852846</v>
      </c>
      <c r="K329" s="31">
        <f t="shared" si="74"/>
        <v>0.3686098735201943</v>
      </c>
    </row>
    <row r="330" spans="1:11" ht="12.75">
      <c r="A330" s="43" t="s">
        <v>37</v>
      </c>
      <c r="B330" s="44" t="s">
        <v>593</v>
      </c>
      <c r="C330" s="18" t="s">
        <v>594</v>
      </c>
      <c r="D330" s="52">
        <v>0</v>
      </c>
      <c r="E330" s="52">
        <v>0</v>
      </c>
      <c r="F330" s="52">
        <v>80161989</v>
      </c>
      <c r="G330" s="27">
        <f t="shared" si="71"/>
        <v>0</v>
      </c>
      <c r="H330" s="20">
        <f t="shared" si="72"/>
        <v>0</v>
      </c>
      <c r="I330" s="66">
        <f>IF($F330&gt;$E330,$E330-$F330,0)</f>
        <v>-80161989</v>
      </c>
      <c r="J330" s="67">
        <f>IF($F330&lt;=$E330,$E330-$F330,0)</f>
        <v>0</v>
      </c>
      <c r="K330" s="31">
        <f t="shared" si="74"/>
        <v>0</v>
      </c>
    </row>
    <row r="331" spans="1:11" ht="12.75">
      <c r="A331" s="43" t="s">
        <v>56</v>
      </c>
      <c r="B331" s="44" t="s">
        <v>595</v>
      </c>
      <c r="C331" s="18" t="s">
        <v>596</v>
      </c>
      <c r="D331" s="52">
        <v>111551580</v>
      </c>
      <c r="E331" s="52">
        <v>111551580</v>
      </c>
      <c r="F331" s="52">
        <v>80127539</v>
      </c>
      <c r="G331" s="27">
        <f t="shared" si="71"/>
        <v>0.7183003503849967</v>
      </c>
      <c r="H331" s="20">
        <f t="shared" si="72"/>
        <v>0.7183003503849967</v>
      </c>
      <c r="I331" s="66">
        <f>IF($F331&gt;$E331,$E331-$F331,0)</f>
        <v>0</v>
      </c>
      <c r="J331" s="67">
        <f>IF($F331&lt;=$E331,$E331-$F331,0)</f>
        <v>31424041</v>
      </c>
      <c r="K331" s="31">
        <f t="shared" si="74"/>
        <v>0.2816996496150032</v>
      </c>
    </row>
    <row r="332" spans="1:11" ht="16.5">
      <c r="A332" s="45"/>
      <c r="B332" s="46" t="s">
        <v>597</v>
      </c>
      <c r="C332" s="47"/>
      <c r="D332" s="58">
        <f>SUM(D327:D331)</f>
        <v>1205471256</v>
      </c>
      <c r="E332" s="58">
        <f>SUM(E327:E331)</f>
        <v>1326779159</v>
      </c>
      <c r="F332" s="58">
        <f>SUM(F327:F331)</f>
        <v>1133942724</v>
      </c>
      <c r="G332" s="28">
        <f t="shared" si="71"/>
        <v>0.9406634279797378</v>
      </c>
      <c r="H332" s="26">
        <f t="shared" si="72"/>
        <v>0.8546582272626729</v>
      </c>
      <c r="I332" s="70">
        <f>SUM(I327:I331)</f>
        <v>-80161989</v>
      </c>
      <c r="J332" s="71">
        <f>SUM(J327:J331)</f>
        <v>272998424</v>
      </c>
      <c r="K332" s="32">
        <f t="shared" si="74"/>
        <v>0.14534177273732712</v>
      </c>
    </row>
    <row r="333" spans="1:11" ht="16.5">
      <c r="A333" s="49"/>
      <c r="B333" s="50" t="s">
        <v>598</v>
      </c>
      <c r="C333" s="51"/>
      <c r="D333" s="60">
        <f>SUM(D296:D299,D301:D307,D309:D317,D319:D325,D327:D331)</f>
        <v>3333041036</v>
      </c>
      <c r="E333" s="60">
        <f>SUM(E296:E299,E301:E307,E309:E317,E319:E325,E327:E331)</f>
        <v>3491606405</v>
      </c>
      <c r="F333" s="60">
        <f>SUM(F296:F299,F301:F307,F309:F317,F319:F325,F327:F331)</f>
        <v>3461160513</v>
      </c>
      <c r="G333" s="33">
        <f t="shared" si="71"/>
        <v>1.0384392138039071</v>
      </c>
      <c r="H333" s="34">
        <f t="shared" si="72"/>
        <v>0.9912802623009279</v>
      </c>
      <c r="I333" s="71">
        <f>I332+I326+I318+I308+I300</f>
        <v>-552851160</v>
      </c>
      <c r="J333" s="71">
        <f>J332+J326+J318+J308+J300</f>
        <v>583297052</v>
      </c>
      <c r="K333" s="35">
        <f t="shared" si="74"/>
        <v>0.00871973769907207</v>
      </c>
    </row>
    <row r="334" spans="1:11" ht="16.5">
      <c r="A334" s="72"/>
      <c r="B334" s="73"/>
      <c r="C334" s="73"/>
      <c r="D334" s="74"/>
      <c r="E334" s="74"/>
      <c r="F334" s="74"/>
      <c r="G334" s="75"/>
      <c r="H334" s="76" t="s">
        <v>667</v>
      </c>
      <c r="I334" s="124">
        <f>I333+J333</f>
        <v>30445892</v>
      </c>
      <c r="J334" s="125"/>
      <c r="K334" s="77"/>
    </row>
    <row r="335" spans="1:11" ht="16.5">
      <c r="A335" s="38"/>
      <c r="B335" s="30"/>
      <c r="C335" s="12"/>
      <c r="D335" s="59"/>
      <c r="E335" s="59"/>
      <c r="F335" s="59"/>
      <c r="G335" s="27"/>
      <c r="H335" s="20"/>
      <c r="I335" s="91"/>
      <c r="J335" s="92"/>
      <c r="K335" s="31"/>
    </row>
    <row r="336" spans="1:11" ht="16.5">
      <c r="A336" s="38"/>
      <c r="B336" s="40" t="s">
        <v>599</v>
      </c>
      <c r="C336" s="41"/>
      <c r="D336" s="59"/>
      <c r="E336" s="59"/>
      <c r="F336" s="59"/>
      <c r="G336" s="27"/>
      <c r="H336" s="20"/>
      <c r="I336" s="81"/>
      <c r="J336" s="69"/>
      <c r="K336" s="31"/>
    </row>
    <row r="337" spans="1:11" ht="12.75">
      <c r="A337" s="43" t="s">
        <v>33</v>
      </c>
      <c r="B337" s="44" t="s">
        <v>600</v>
      </c>
      <c r="C337" s="18" t="s">
        <v>601</v>
      </c>
      <c r="D337" s="52">
        <v>26976064326</v>
      </c>
      <c r="E337" s="52">
        <v>26966887754</v>
      </c>
      <c r="F337" s="52">
        <v>25844700901</v>
      </c>
      <c r="G337" s="27">
        <f aca="true" t="shared" si="78" ref="G337:G375">IF($D337=0,0,$F337/$D337)</f>
        <v>0.958060471263424</v>
      </c>
      <c r="H337" s="20">
        <f aca="true" t="shared" si="79" ref="H337:H375">IF($E337=0,0,$F337/$E337)</f>
        <v>0.9583864900081566</v>
      </c>
      <c r="I337" s="53">
        <f>IF($F337&gt;$E337,$E337-$F337,0)</f>
        <v>0</v>
      </c>
      <c r="J337" s="67">
        <f>IF($F337&lt;=$E337,$E337-$F337,0)</f>
        <v>1122186853</v>
      </c>
      <c r="K337" s="31">
        <f aca="true" t="shared" si="80" ref="K337:K375">IF($E337=0,0,($E337-$F337)/$E337)</f>
        <v>0.04161350999184346</v>
      </c>
    </row>
    <row r="338" spans="1:11" ht="16.5">
      <c r="A338" s="45"/>
      <c r="B338" s="46" t="s">
        <v>36</v>
      </c>
      <c r="C338" s="47"/>
      <c r="D338" s="58">
        <f>D337</f>
        <v>26976064326</v>
      </c>
      <c r="E338" s="58">
        <f>E337</f>
        <v>26966887754</v>
      </c>
      <c r="F338" s="58">
        <f>F337</f>
        <v>25844700901</v>
      </c>
      <c r="G338" s="28">
        <f t="shared" si="78"/>
        <v>0.958060471263424</v>
      </c>
      <c r="H338" s="26">
        <f t="shared" si="79"/>
        <v>0.9583864900081566</v>
      </c>
      <c r="I338" s="70">
        <f>SUM(I337)</f>
        <v>0</v>
      </c>
      <c r="J338" s="78">
        <f>SUM(J337)</f>
        <v>1122186853</v>
      </c>
      <c r="K338" s="32">
        <f t="shared" si="80"/>
        <v>0.04161350999184346</v>
      </c>
    </row>
    <row r="339" spans="1:11" ht="12.75">
      <c r="A339" s="43" t="s">
        <v>37</v>
      </c>
      <c r="B339" s="44" t="s">
        <v>602</v>
      </c>
      <c r="C339" s="18" t="s">
        <v>603</v>
      </c>
      <c r="D339" s="52">
        <v>143954944</v>
      </c>
      <c r="E339" s="52">
        <v>143954944</v>
      </c>
      <c r="F339" s="52">
        <v>122698756</v>
      </c>
      <c r="G339" s="27">
        <f t="shared" si="78"/>
        <v>0.8523413825925978</v>
      </c>
      <c r="H339" s="20">
        <f t="shared" si="79"/>
        <v>0.8523413825925978</v>
      </c>
      <c r="I339" s="53">
        <f aca="true" t="shared" si="81" ref="I339:I344">IF($F339&gt;$E339,$E339-$F339,0)</f>
        <v>0</v>
      </c>
      <c r="J339" s="67">
        <f aca="true" t="shared" si="82" ref="J339:J344">IF($F339&lt;=$E339,$E339-$F339,0)</f>
        <v>21256188</v>
      </c>
      <c r="K339" s="31">
        <f t="shared" si="80"/>
        <v>0.14765861740740213</v>
      </c>
    </row>
    <row r="340" spans="1:11" ht="12.75">
      <c r="A340" s="43" t="s">
        <v>37</v>
      </c>
      <c r="B340" s="44" t="s">
        <v>604</v>
      </c>
      <c r="C340" s="18" t="s">
        <v>605</v>
      </c>
      <c r="D340" s="52">
        <v>127419936</v>
      </c>
      <c r="E340" s="52">
        <v>118203895</v>
      </c>
      <c r="F340" s="52">
        <v>107479221</v>
      </c>
      <c r="G340" s="27">
        <f t="shared" si="78"/>
        <v>0.8435039631474937</v>
      </c>
      <c r="H340" s="20">
        <f t="shared" si="79"/>
        <v>0.9092697072291908</v>
      </c>
      <c r="I340" s="53">
        <f t="shared" si="81"/>
        <v>0</v>
      </c>
      <c r="J340" s="67">
        <f t="shared" si="82"/>
        <v>10724674</v>
      </c>
      <c r="K340" s="31">
        <f t="shared" si="80"/>
        <v>0.09073029277080928</v>
      </c>
    </row>
    <row r="341" spans="1:11" ht="12.75">
      <c r="A341" s="43" t="s">
        <v>37</v>
      </c>
      <c r="B341" s="44" t="s">
        <v>606</v>
      </c>
      <c r="C341" s="18" t="s">
        <v>607</v>
      </c>
      <c r="D341" s="52">
        <v>147813070</v>
      </c>
      <c r="E341" s="52">
        <v>151998000</v>
      </c>
      <c r="F341" s="52">
        <v>143052879</v>
      </c>
      <c r="G341" s="27">
        <f t="shared" si="78"/>
        <v>0.9677958721782858</v>
      </c>
      <c r="H341" s="20">
        <f t="shared" si="79"/>
        <v>0.9411497453913867</v>
      </c>
      <c r="I341" s="53">
        <f t="shared" si="81"/>
        <v>0</v>
      </c>
      <c r="J341" s="67">
        <f t="shared" si="82"/>
        <v>8945121</v>
      </c>
      <c r="K341" s="31">
        <f t="shared" si="80"/>
        <v>0.05885025460861327</v>
      </c>
    </row>
    <row r="342" spans="1:11" ht="12.75">
      <c r="A342" s="43" t="s">
        <v>37</v>
      </c>
      <c r="B342" s="44" t="s">
        <v>608</v>
      </c>
      <c r="C342" s="18" t="s">
        <v>609</v>
      </c>
      <c r="D342" s="52">
        <v>541913903</v>
      </c>
      <c r="E342" s="52">
        <v>541913903</v>
      </c>
      <c r="F342" s="52">
        <v>376068521</v>
      </c>
      <c r="G342" s="27">
        <f t="shared" si="78"/>
        <v>0.6939635962799795</v>
      </c>
      <c r="H342" s="20">
        <f t="shared" si="79"/>
        <v>0.6939635962799795</v>
      </c>
      <c r="I342" s="53">
        <f t="shared" si="81"/>
        <v>0</v>
      </c>
      <c r="J342" s="67">
        <f t="shared" si="82"/>
        <v>165845382</v>
      </c>
      <c r="K342" s="31">
        <f t="shared" si="80"/>
        <v>0.30603640372002044</v>
      </c>
    </row>
    <row r="343" spans="1:11" ht="12.75">
      <c r="A343" s="43" t="s">
        <v>37</v>
      </c>
      <c r="B343" s="44" t="s">
        <v>610</v>
      </c>
      <c r="C343" s="18" t="s">
        <v>611</v>
      </c>
      <c r="D343" s="52">
        <v>322499900</v>
      </c>
      <c r="E343" s="52">
        <v>373067703</v>
      </c>
      <c r="F343" s="52">
        <v>284826726</v>
      </c>
      <c r="G343" s="27">
        <f t="shared" si="78"/>
        <v>0.8831839203671071</v>
      </c>
      <c r="H343" s="20">
        <f t="shared" si="79"/>
        <v>0.7634719481466344</v>
      </c>
      <c r="I343" s="53">
        <f t="shared" si="81"/>
        <v>0</v>
      </c>
      <c r="J343" s="67">
        <f t="shared" si="82"/>
        <v>88240977</v>
      </c>
      <c r="K343" s="31">
        <f t="shared" si="80"/>
        <v>0.23652805185336562</v>
      </c>
    </row>
    <row r="344" spans="1:11" ht="12.75">
      <c r="A344" s="43" t="s">
        <v>56</v>
      </c>
      <c r="B344" s="44" t="s">
        <v>612</v>
      </c>
      <c r="C344" s="18" t="s">
        <v>613</v>
      </c>
      <c r="D344" s="52">
        <v>237882010</v>
      </c>
      <c r="E344" s="52">
        <v>237882010</v>
      </c>
      <c r="F344" s="52">
        <v>246408859</v>
      </c>
      <c r="G344" s="27">
        <f t="shared" si="78"/>
        <v>1.0358448669573626</v>
      </c>
      <c r="H344" s="20">
        <f t="shared" si="79"/>
        <v>1.0358448669573626</v>
      </c>
      <c r="I344" s="53">
        <f t="shared" si="81"/>
        <v>-8526849</v>
      </c>
      <c r="J344" s="67">
        <f t="shared" si="82"/>
        <v>0</v>
      </c>
      <c r="K344" s="31">
        <f t="shared" si="80"/>
        <v>-0.0358448669573626</v>
      </c>
    </row>
    <row r="345" spans="1:11" ht="16.5">
      <c r="A345" s="45"/>
      <c r="B345" s="46" t="s">
        <v>614</v>
      </c>
      <c r="C345" s="47"/>
      <c r="D345" s="58">
        <f>SUM(D339:D344)</f>
        <v>1521483763</v>
      </c>
      <c r="E345" s="58">
        <f>SUM(E339:E344)</f>
        <v>1567020455</v>
      </c>
      <c r="F345" s="58">
        <f>SUM(F339:F344)</f>
        <v>1280534962</v>
      </c>
      <c r="G345" s="28">
        <f t="shared" si="78"/>
        <v>0.8416356409056204</v>
      </c>
      <c r="H345" s="26">
        <f t="shared" si="79"/>
        <v>0.8171782046074185</v>
      </c>
      <c r="I345" s="70">
        <f>SUM(I339:I344)</f>
        <v>-8526849</v>
      </c>
      <c r="J345" s="78">
        <f>SUM(J339:J344)</f>
        <v>295012342</v>
      </c>
      <c r="K345" s="32">
        <f t="shared" si="80"/>
        <v>0.18282179539258153</v>
      </c>
    </row>
    <row r="346" spans="1:11" ht="12.75">
      <c r="A346" s="43" t="s">
        <v>37</v>
      </c>
      <c r="B346" s="44" t="s">
        <v>615</v>
      </c>
      <c r="C346" s="18" t="s">
        <v>616</v>
      </c>
      <c r="D346" s="52">
        <v>256996966</v>
      </c>
      <c r="E346" s="52">
        <v>259677674</v>
      </c>
      <c r="F346" s="52">
        <v>217979150</v>
      </c>
      <c r="G346" s="27">
        <f t="shared" si="78"/>
        <v>0.8481779119524703</v>
      </c>
      <c r="H346" s="20">
        <f t="shared" si="79"/>
        <v>0.8394219905096655</v>
      </c>
      <c r="I346" s="53">
        <f aca="true" t="shared" si="83" ref="I346:I351">IF($F346&gt;$E346,$E346-$F346,0)</f>
        <v>0</v>
      </c>
      <c r="J346" s="67">
        <f aca="true" t="shared" si="84" ref="J346:J351">IF($F346&lt;=$E346,$E346-$F346,0)</f>
        <v>41698524</v>
      </c>
      <c r="K346" s="31">
        <f t="shared" si="80"/>
        <v>0.16057800949033454</v>
      </c>
    </row>
    <row r="347" spans="1:11" ht="12.75">
      <c r="A347" s="43" t="s">
        <v>37</v>
      </c>
      <c r="B347" s="44" t="s">
        <v>617</v>
      </c>
      <c r="C347" s="18" t="s">
        <v>618</v>
      </c>
      <c r="D347" s="52">
        <v>1109347981</v>
      </c>
      <c r="E347" s="52">
        <v>1101891006</v>
      </c>
      <c r="F347" s="52">
        <v>994535017</v>
      </c>
      <c r="G347" s="27">
        <f t="shared" si="78"/>
        <v>0.8965041033414023</v>
      </c>
      <c r="H347" s="20">
        <f t="shared" si="79"/>
        <v>0.9025711359695044</v>
      </c>
      <c r="I347" s="53">
        <f t="shared" si="83"/>
        <v>0</v>
      </c>
      <c r="J347" s="67">
        <f t="shared" si="84"/>
        <v>107355989</v>
      </c>
      <c r="K347" s="31">
        <f t="shared" si="80"/>
        <v>0.0974288640304956</v>
      </c>
    </row>
    <row r="348" spans="1:11" ht="12.75">
      <c r="A348" s="43" t="s">
        <v>37</v>
      </c>
      <c r="B348" s="44" t="s">
        <v>619</v>
      </c>
      <c r="C348" s="18" t="s">
        <v>620</v>
      </c>
      <c r="D348" s="52">
        <v>688699100</v>
      </c>
      <c r="E348" s="52">
        <v>747506904</v>
      </c>
      <c r="F348" s="52">
        <v>564047720</v>
      </c>
      <c r="G348" s="27">
        <f t="shared" si="78"/>
        <v>0.8190045841500301</v>
      </c>
      <c r="H348" s="20">
        <f t="shared" si="79"/>
        <v>0.7545719203149995</v>
      </c>
      <c r="I348" s="53">
        <f t="shared" si="83"/>
        <v>0</v>
      </c>
      <c r="J348" s="67">
        <f t="shared" si="84"/>
        <v>183459184</v>
      </c>
      <c r="K348" s="31">
        <f t="shared" si="80"/>
        <v>0.24542807968500047</v>
      </c>
    </row>
    <row r="349" spans="1:11" ht="12.75">
      <c r="A349" s="43" t="s">
        <v>37</v>
      </c>
      <c r="B349" s="44" t="s">
        <v>621</v>
      </c>
      <c r="C349" s="18" t="s">
        <v>622</v>
      </c>
      <c r="D349" s="52">
        <v>553058669</v>
      </c>
      <c r="E349" s="52">
        <v>585578608</v>
      </c>
      <c r="F349" s="52">
        <v>491231177</v>
      </c>
      <c r="G349" s="27">
        <f t="shared" si="78"/>
        <v>0.8882080772519272</v>
      </c>
      <c r="H349" s="20">
        <f t="shared" si="79"/>
        <v>0.8388816980144875</v>
      </c>
      <c r="I349" s="53">
        <f t="shared" si="83"/>
        <v>0</v>
      </c>
      <c r="J349" s="67">
        <f t="shared" si="84"/>
        <v>94347431</v>
      </c>
      <c r="K349" s="31">
        <f t="shared" si="80"/>
        <v>0.1611183019855124</v>
      </c>
    </row>
    <row r="350" spans="1:11" ht="12.75">
      <c r="A350" s="43" t="s">
        <v>37</v>
      </c>
      <c r="B350" s="44" t="s">
        <v>623</v>
      </c>
      <c r="C350" s="18" t="s">
        <v>624</v>
      </c>
      <c r="D350" s="52">
        <v>354079545</v>
      </c>
      <c r="E350" s="52">
        <v>367254997</v>
      </c>
      <c r="F350" s="52">
        <v>315834893</v>
      </c>
      <c r="G350" s="27">
        <f t="shared" si="78"/>
        <v>0.8919885304303585</v>
      </c>
      <c r="H350" s="20">
        <f t="shared" si="79"/>
        <v>0.8599880071883678</v>
      </c>
      <c r="I350" s="53">
        <f t="shared" si="83"/>
        <v>0</v>
      </c>
      <c r="J350" s="67">
        <f t="shared" si="84"/>
        <v>51420104</v>
      </c>
      <c r="K350" s="31">
        <f t="shared" si="80"/>
        <v>0.14001199281163218</v>
      </c>
    </row>
    <row r="351" spans="1:11" ht="12.75">
      <c r="A351" s="43" t="s">
        <v>56</v>
      </c>
      <c r="B351" s="44" t="s">
        <v>625</v>
      </c>
      <c r="C351" s="18" t="s">
        <v>626</v>
      </c>
      <c r="D351" s="52">
        <v>454346851</v>
      </c>
      <c r="E351" s="52">
        <v>521707212</v>
      </c>
      <c r="F351" s="52">
        <v>377320993</v>
      </c>
      <c r="G351" s="27">
        <f t="shared" si="78"/>
        <v>0.8304690396104452</v>
      </c>
      <c r="H351" s="20">
        <f t="shared" si="79"/>
        <v>0.7232428157424053</v>
      </c>
      <c r="I351" s="53">
        <f t="shared" si="83"/>
        <v>0</v>
      </c>
      <c r="J351" s="67">
        <f t="shared" si="84"/>
        <v>144386219</v>
      </c>
      <c r="K351" s="31">
        <f t="shared" si="80"/>
        <v>0.27675718425759466</v>
      </c>
    </row>
    <row r="352" spans="1:11" ht="16.5">
      <c r="A352" s="45"/>
      <c r="B352" s="46" t="s">
        <v>627</v>
      </c>
      <c r="C352" s="47"/>
      <c r="D352" s="58">
        <f>SUM(D346:D351)</f>
        <v>3416529112</v>
      </c>
      <c r="E352" s="58">
        <f>SUM(E346:E351)</f>
        <v>3583616401</v>
      </c>
      <c r="F352" s="58">
        <f>SUM(F346:F351)</f>
        <v>2960948950</v>
      </c>
      <c r="G352" s="28">
        <f t="shared" si="78"/>
        <v>0.8666540962874137</v>
      </c>
      <c r="H352" s="26">
        <f t="shared" si="79"/>
        <v>0.826246065057006</v>
      </c>
      <c r="I352" s="70">
        <f>SUM(I346:I351)</f>
        <v>0</v>
      </c>
      <c r="J352" s="78">
        <f>SUM(J346:J351)</f>
        <v>622667451</v>
      </c>
      <c r="K352" s="32">
        <f t="shared" si="80"/>
        <v>0.1737539349429939</v>
      </c>
    </row>
    <row r="353" spans="1:11" ht="12.75">
      <c r="A353" s="43" t="s">
        <v>37</v>
      </c>
      <c r="B353" s="44" t="s">
        <v>628</v>
      </c>
      <c r="C353" s="18" t="s">
        <v>629</v>
      </c>
      <c r="D353" s="52">
        <v>235677316</v>
      </c>
      <c r="E353" s="52">
        <v>242459620</v>
      </c>
      <c r="F353" s="52">
        <v>199468728</v>
      </c>
      <c r="G353" s="27">
        <f t="shared" si="78"/>
        <v>0.8463637119832101</v>
      </c>
      <c r="H353" s="20">
        <f t="shared" si="79"/>
        <v>0.8226884460183514</v>
      </c>
      <c r="I353" s="53">
        <f aca="true" t="shared" si="85" ref="I353:I366">IF($F353&gt;$E353,$E353-$F353,0)</f>
        <v>0</v>
      </c>
      <c r="J353" s="67">
        <f>IF($F353&lt;=$E353,$E353-$F353,0)</f>
        <v>42990892</v>
      </c>
      <c r="K353" s="31">
        <f t="shared" si="80"/>
        <v>0.17731155398164858</v>
      </c>
    </row>
    <row r="354" spans="1:11" ht="12.75">
      <c r="A354" s="43" t="s">
        <v>37</v>
      </c>
      <c r="B354" s="44" t="s">
        <v>630</v>
      </c>
      <c r="C354" s="18" t="s">
        <v>631</v>
      </c>
      <c r="D354" s="52">
        <v>708004860</v>
      </c>
      <c r="E354" s="52">
        <v>682261634</v>
      </c>
      <c r="F354" s="52">
        <v>641898449</v>
      </c>
      <c r="G354" s="27">
        <f t="shared" si="78"/>
        <v>0.9066300039239844</v>
      </c>
      <c r="H354" s="20">
        <f t="shared" si="79"/>
        <v>0.9408391400182412</v>
      </c>
      <c r="I354" s="53">
        <f t="shared" si="85"/>
        <v>0</v>
      </c>
      <c r="J354" s="67">
        <f>IF($F354&lt;=$E354,$E354-$F354,0)</f>
        <v>40363185</v>
      </c>
      <c r="K354" s="31">
        <f t="shared" si="80"/>
        <v>0.059160859981758844</v>
      </c>
    </row>
    <row r="355" spans="1:11" ht="12.75">
      <c r="A355" s="43" t="s">
        <v>37</v>
      </c>
      <c r="B355" s="44" t="s">
        <v>632</v>
      </c>
      <c r="C355" s="18" t="s">
        <v>633</v>
      </c>
      <c r="D355" s="52">
        <v>148735948</v>
      </c>
      <c r="E355" s="52">
        <v>164443623</v>
      </c>
      <c r="F355" s="52">
        <v>135595227</v>
      </c>
      <c r="G355" s="27">
        <f t="shared" si="78"/>
        <v>0.9116506723714162</v>
      </c>
      <c r="H355" s="20">
        <f t="shared" si="79"/>
        <v>0.8245696885430456</v>
      </c>
      <c r="I355" s="53">
        <f t="shared" si="85"/>
        <v>0</v>
      </c>
      <c r="J355" s="67">
        <f>IF($F355&lt;=$E355,$E355-$F355,0)</f>
        <v>28848396</v>
      </c>
      <c r="K355" s="31">
        <f t="shared" si="80"/>
        <v>0.17543031145695445</v>
      </c>
    </row>
    <row r="356" spans="1:11" ht="12.75">
      <c r="A356" s="43" t="s">
        <v>37</v>
      </c>
      <c r="B356" s="44" t="s">
        <v>634</v>
      </c>
      <c r="C356" s="18" t="s">
        <v>635</v>
      </c>
      <c r="D356" s="52">
        <v>112563462</v>
      </c>
      <c r="E356" s="52">
        <v>111962797</v>
      </c>
      <c r="F356" s="52">
        <v>83907316</v>
      </c>
      <c r="G356" s="27">
        <f t="shared" si="78"/>
        <v>0.7454223111936624</v>
      </c>
      <c r="H356" s="20">
        <f t="shared" si="79"/>
        <v>0.7494213993242773</v>
      </c>
      <c r="I356" s="53">
        <f t="shared" si="85"/>
        <v>0</v>
      </c>
      <c r="J356" s="67">
        <f>IF($F356&lt;=$E356,$E356-$F356,0)</f>
        <v>28055481</v>
      </c>
      <c r="K356" s="31">
        <f t="shared" si="80"/>
        <v>0.2505786006757227</v>
      </c>
    </row>
    <row r="357" spans="1:11" ht="12.75">
      <c r="A357" s="43" t="s">
        <v>56</v>
      </c>
      <c r="B357" s="44" t="s">
        <v>636</v>
      </c>
      <c r="C357" s="18" t="s">
        <v>637</v>
      </c>
      <c r="D357" s="52">
        <v>109406509</v>
      </c>
      <c r="E357" s="52">
        <v>128445525</v>
      </c>
      <c r="F357" s="52">
        <v>103889350</v>
      </c>
      <c r="G357" s="27">
        <f t="shared" si="78"/>
        <v>0.9495719308619929</v>
      </c>
      <c r="H357" s="20">
        <f t="shared" si="79"/>
        <v>0.8088203150713114</v>
      </c>
      <c r="I357" s="53">
        <f t="shared" si="85"/>
        <v>0</v>
      </c>
      <c r="J357" s="67">
        <f>IF($F357&lt;=$E357,$E357-$F357,0)</f>
        <v>24556175</v>
      </c>
      <c r="K357" s="31">
        <f t="shared" si="80"/>
        <v>0.19117968492868864</v>
      </c>
    </row>
    <row r="358" spans="1:11" ht="16.5">
      <c r="A358" s="45"/>
      <c r="B358" s="46" t="s">
        <v>638</v>
      </c>
      <c r="C358" s="47"/>
      <c r="D358" s="58">
        <f>SUM(D353:D357)</f>
        <v>1314388095</v>
      </c>
      <c r="E358" s="58">
        <f>SUM(E353:E357)</f>
        <v>1329573199</v>
      </c>
      <c r="F358" s="58">
        <f>SUM(F353:F357)</f>
        <v>1164759070</v>
      </c>
      <c r="G358" s="28">
        <f t="shared" si="78"/>
        <v>0.8861606967004673</v>
      </c>
      <c r="H358" s="26">
        <f t="shared" si="79"/>
        <v>0.8760398230620472</v>
      </c>
      <c r="I358" s="70">
        <f>SUM(I353:I357)</f>
        <v>0</v>
      </c>
      <c r="J358" s="78">
        <f>SUM(J353:J357)</f>
        <v>164814129</v>
      </c>
      <c r="K358" s="32">
        <f t="shared" si="80"/>
        <v>0.12396017693795286</v>
      </c>
    </row>
    <row r="359" spans="1:11" ht="12.75">
      <c r="A359" s="43" t="s">
        <v>37</v>
      </c>
      <c r="B359" s="44" t="s">
        <v>639</v>
      </c>
      <c r="C359" s="18" t="s">
        <v>640</v>
      </c>
      <c r="D359" s="52">
        <v>66238642</v>
      </c>
      <c r="E359" s="52">
        <v>66238642</v>
      </c>
      <c r="F359" s="52">
        <v>60814973</v>
      </c>
      <c r="G359" s="27">
        <f t="shared" si="78"/>
        <v>0.9181192603556093</v>
      </c>
      <c r="H359" s="20">
        <f t="shared" si="79"/>
        <v>0.9181192603556093</v>
      </c>
      <c r="I359" s="53">
        <f t="shared" si="85"/>
        <v>0</v>
      </c>
      <c r="J359" s="67">
        <f aca="true" t="shared" si="86" ref="J359:J366">IF($F359&lt;=$E359,$E359-$F359,0)</f>
        <v>5423669</v>
      </c>
      <c r="K359" s="31">
        <f t="shared" si="80"/>
        <v>0.08188073964439066</v>
      </c>
    </row>
    <row r="360" spans="1:11" ht="12.75">
      <c r="A360" s="43" t="s">
        <v>37</v>
      </c>
      <c r="B360" s="44" t="s">
        <v>641</v>
      </c>
      <c r="C360" s="18" t="s">
        <v>642</v>
      </c>
      <c r="D360" s="52">
        <v>258412705</v>
      </c>
      <c r="E360" s="52">
        <v>259740244</v>
      </c>
      <c r="F360" s="52">
        <v>218989254</v>
      </c>
      <c r="G360" s="27">
        <f t="shared" si="78"/>
        <v>0.8474399662354063</v>
      </c>
      <c r="H360" s="20">
        <f t="shared" si="79"/>
        <v>0.843108678992386</v>
      </c>
      <c r="I360" s="53">
        <f t="shared" si="85"/>
        <v>0</v>
      </c>
      <c r="J360" s="67">
        <f t="shared" si="86"/>
        <v>40750990</v>
      </c>
      <c r="K360" s="31">
        <f t="shared" si="80"/>
        <v>0.15689132100761405</v>
      </c>
    </row>
    <row r="361" spans="1:11" ht="12.75">
      <c r="A361" s="43" t="s">
        <v>37</v>
      </c>
      <c r="B361" s="44" t="s">
        <v>643</v>
      </c>
      <c r="C361" s="18" t="s">
        <v>644</v>
      </c>
      <c r="D361" s="52">
        <v>552202835</v>
      </c>
      <c r="E361" s="52">
        <v>614580675</v>
      </c>
      <c r="F361" s="52">
        <v>520975550</v>
      </c>
      <c r="G361" s="27">
        <f t="shared" si="78"/>
        <v>0.9434496112284537</v>
      </c>
      <c r="H361" s="20">
        <f t="shared" si="79"/>
        <v>0.8476926971385815</v>
      </c>
      <c r="I361" s="53">
        <f t="shared" si="85"/>
        <v>0</v>
      </c>
      <c r="J361" s="67">
        <f t="shared" si="86"/>
        <v>93605125</v>
      </c>
      <c r="K361" s="31">
        <f t="shared" si="80"/>
        <v>0.15230730286141847</v>
      </c>
    </row>
    <row r="362" spans="1:11" ht="12.75">
      <c r="A362" s="43" t="s">
        <v>37</v>
      </c>
      <c r="B362" s="44" t="s">
        <v>645</v>
      </c>
      <c r="C362" s="18" t="s">
        <v>646</v>
      </c>
      <c r="D362" s="52">
        <v>1008524513</v>
      </c>
      <c r="E362" s="52">
        <v>1061882646</v>
      </c>
      <c r="F362" s="52">
        <v>754220476</v>
      </c>
      <c r="G362" s="27">
        <f t="shared" si="78"/>
        <v>0.7478454576740665</v>
      </c>
      <c r="H362" s="20">
        <f t="shared" si="79"/>
        <v>0.7102672586665476</v>
      </c>
      <c r="I362" s="53">
        <f t="shared" si="85"/>
        <v>0</v>
      </c>
      <c r="J362" s="67">
        <f t="shared" si="86"/>
        <v>307662170</v>
      </c>
      <c r="K362" s="31">
        <f t="shared" si="80"/>
        <v>0.2897327413334524</v>
      </c>
    </row>
    <row r="363" spans="1:11" ht="12.75">
      <c r="A363" s="43" t="s">
        <v>37</v>
      </c>
      <c r="B363" s="44" t="s">
        <v>647</v>
      </c>
      <c r="C363" s="18" t="s">
        <v>648</v>
      </c>
      <c r="D363" s="52">
        <v>342719741</v>
      </c>
      <c r="E363" s="52">
        <v>345160118</v>
      </c>
      <c r="F363" s="52">
        <v>289753915</v>
      </c>
      <c r="G363" s="27">
        <f t="shared" si="78"/>
        <v>0.8454544058493555</v>
      </c>
      <c r="H363" s="20">
        <f t="shared" si="79"/>
        <v>0.8394768105856308</v>
      </c>
      <c r="I363" s="53">
        <f t="shared" si="85"/>
        <v>0</v>
      </c>
      <c r="J363" s="67">
        <f t="shared" si="86"/>
        <v>55406203</v>
      </c>
      <c r="K363" s="31">
        <f t="shared" si="80"/>
        <v>0.16052318941436913</v>
      </c>
    </row>
    <row r="364" spans="1:11" ht="12.75">
      <c r="A364" s="43" t="s">
        <v>37</v>
      </c>
      <c r="B364" s="44" t="s">
        <v>649</v>
      </c>
      <c r="C364" s="18" t="s">
        <v>650</v>
      </c>
      <c r="D364" s="52">
        <v>279444696</v>
      </c>
      <c r="E364" s="52">
        <v>279444696</v>
      </c>
      <c r="F364" s="52">
        <v>264861730</v>
      </c>
      <c r="G364" s="27">
        <f t="shared" si="78"/>
        <v>0.9478144827626286</v>
      </c>
      <c r="H364" s="20">
        <f t="shared" si="79"/>
        <v>0.9478144827626286</v>
      </c>
      <c r="I364" s="53">
        <f t="shared" si="85"/>
        <v>0</v>
      </c>
      <c r="J364" s="67">
        <f t="shared" si="86"/>
        <v>14582966</v>
      </c>
      <c r="K364" s="31">
        <f t="shared" si="80"/>
        <v>0.05218551723737136</v>
      </c>
    </row>
    <row r="365" spans="1:11" ht="12.75">
      <c r="A365" s="43" t="s">
        <v>37</v>
      </c>
      <c r="B365" s="44" t="s">
        <v>651</v>
      </c>
      <c r="C365" s="18" t="s">
        <v>652</v>
      </c>
      <c r="D365" s="52">
        <v>472627990</v>
      </c>
      <c r="E365" s="52">
        <v>477131770</v>
      </c>
      <c r="F365" s="52">
        <v>468039158</v>
      </c>
      <c r="G365" s="27">
        <f t="shared" si="78"/>
        <v>0.9902908162506414</v>
      </c>
      <c r="H365" s="20">
        <f t="shared" si="79"/>
        <v>0.9809431847307086</v>
      </c>
      <c r="I365" s="53">
        <f t="shared" si="85"/>
        <v>0</v>
      </c>
      <c r="J365" s="67">
        <f t="shared" si="86"/>
        <v>9092612</v>
      </c>
      <c r="K365" s="31">
        <f t="shared" si="80"/>
        <v>0.019056815269291334</v>
      </c>
    </row>
    <row r="366" spans="1:11" ht="12.75">
      <c r="A366" s="43" t="s">
        <v>56</v>
      </c>
      <c r="B366" s="44" t="s">
        <v>653</v>
      </c>
      <c r="C366" s="18" t="s">
        <v>654</v>
      </c>
      <c r="D366" s="52">
        <v>210348286</v>
      </c>
      <c r="E366" s="52">
        <v>228965158</v>
      </c>
      <c r="F366" s="52">
        <v>184597382</v>
      </c>
      <c r="G366" s="27">
        <f t="shared" si="78"/>
        <v>0.8775796822989088</v>
      </c>
      <c r="H366" s="20">
        <f t="shared" si="79"/>
        <v>0.8062247706701297</v>
      </c>
      <c r="I366" s="53">
        <f t="shared" si="85"/>
        <v>0</v>
      </c>
      <c r="J366" s="67">
        <f t="shared" si="86"/>
        <v>44367776</v>
      </c>
      <c r="K366" s="31">
        <f t="shared" si="80"/>
        <v>0.19377522932987035</v>
      </c>
    </row>
    <row r="367" spans="1:11" ht="16.5">
      <c r="A367" s="45"/>
      <c r="B367" s="46" t="s">
        <v>655</v>
      </c>
      <c r="C367" s="47"/>
      <c r="D367" s="58">
        <f>SUM(D359:D366)</f>
        <v>3190519408</v>
      </c>
      <c r="E367" s="58">
        <f>SUM(E359:E366)</f>
        <v>3333143949</v>
      </c>
      <c r="F367" s="58">
        <f>SUM(F359:F366)</f>
        <v>2762252438</v>
      </c>
      <c r="G367" s="28">
        <f t="shared" si="78"/>
        <v>0.865768887371081</v>
      </c>
      <c r="H367" s="26">
        <f t="shared" si="79"/>
        <v>0.8287228155353815</v>
      </c>
      <c r="I367" s="70">
        <f>SUM(I359:I366)</f>
        <v>0</v>
      </c>
      <c r="J367" s="78">
        <f>SUM(J359:J366)</f>
        <v>570891511</v>
      </c>
      <c r="K367" s="32">
        <f t="shared" si="80"/>
        <v>0.1712771844646185</v>
      </c>
    </row>
    <row r="368" spans="1:11" ht="12.75">
      <c r="A368" s="43" t="s">
        <v>37</v>
      </c>
      <c r="B368" s="44" t="s">
        <v>656</v>
      </c>
      <c r="C368" s="18" t="s">
        <v>657</v>
      </c>
      <c r="D368" s="52">
        <v>32777260</v>
      </c>
      <c r="E368" s="52">
        <v>32777260</v>
      </c>
      <c r="F368" s="52">
        <v>24702238</v>
      </c>
      <c r="G368" s="27">
        <f t="shared" si="78"/>
        <v>0.753639504949468</v>
      </c>
      <c r="H368" s="20">
        <f t="shared" si="79"/>
        <v>0.753639504949468</v>
      </c>
      <c r="I368" s="53">
        <f>IF($F368&gt;$E368,$E368-$F368,0)</f>
        <v>0</v>
      </c>
      <c r="J368" s="67">
        <f>IF($F368&lt;=$E368,$E368-$F368,0)</f>
        <v>8075022</v>
      </c>
      <c r="K368" s="31">
        <f t="shared" si="80"/>
        <v>0.24636049505053198</v>
      </c>
    </row>
    <row r="369" spans="1:11" ht="12.75">
      <c r="A369" s="43" t="s">
        <v>37</v>
      </c>
      <c r="B369" s="44" t="s">
        <v>658</v>
      </c>
      <c r="C369" s="18" t="s">
        <v>659</v>
      </c>
      <c r="D369" s="52">
        <v>25980432</v>
      </c>
      <c r="E369" s="52">
        <v>31708009</v>
      </c>
      <c r="F369" s="52">
        <v>37094117</v>
      </c>
      <c r="G369" s="27">
        <f t="shared" si="78"/>
        <v>1.4277713703913777</v>
      </c>
      <c r="H369" s="20">
        <f t="shared" si="79"/>
        <v>1.1698658531350865</v>
      </c>
      <c r="I369" s="53">
        <f>IF($F369&gt;$E369,$E369-$F369,0)</f>
        <v>-5386108</v>
      </c>
      <c r="J369" s="67">
        <f>IF($F369&lt;=$E369,$E369-$F369,0)</f>
        <v>0</v>
      </c>
      <c r="K369" s="31">
        <f t="shared" si="80"/>
        <v>-0.16986585313508648</v>
      </c>
    </row>
    <row r="370" spans="1:11" ht="12.75">
      <c r="A370" s="43" t="s">
        <v>37</v>
      </c>
      <c r="B370" s="44" t="s">
        <v>660</v>
      </c>
      <c r="C370" s="18" t="s">
        <v>661</v>
      </c>
      <c r="D370" s="52">
        <v>166967428</v>
      </c>
      <c r="E370" s="52">
        <v>155924582</v>
      </c>
      <c r="F370" s="52">
        <v>114437350</v>
      </c>
      <c r="G370" s="27">
        <f t="shared" si="78"/>
        <v>0.685387272061231</v>
      </c>
      <c r="H370" s="20">
        <f t="shared" si="79"/>
        <v>0.7339275727543717</v>
      </c>
      <c r="I370" s="53">
        <f>IF($F370&gt;$E370,$E370-$F370,0)</f>
        <v>0</v>
      </c>
      <c r="J370" s="67">
        <f>IF($F370&lt;=$E370,$E370-$F370,0)</f>
        <v>41487232</v>
      </c>
      <c r="K370" s="31">
        <f t="shared" si="80"/>
        <v>0.2660724272456283</v>
      </c>
    </row>
    <row r="371" spans="1:11" ht="12.75">
      <c r="A371" s="43" t="s">
        <v>56</v>
      </c>
      <c r="B371" s="44" t="s">
        <v>662</v>
      </c>
      <c r="C371" s="18" t="s">
        <v>663</v>
      </c>
      <c r="D371" s="52">
        <v>55206082</v>
      </c>
      <c r="E371" s="52">
        <v>72905400</v>
      </c>
      <c r="F371" s="52">
        <v>56122175</v>
      </c>
      <c r="G371" s="27">
        <f t="shared" si="78"/>
        <v>1.016594059328463</v>
      </c>
      <c r="H371" s="20">
        <f t="shared" si="79"/>
        <v>0.7697944871024643</v>
      </c>
      <c r="I371" s="53">
        <f>IF($F371&gt;$E371,$E371-$F371,0)</f>
        <v>0</v>
      </c>
      <c r="J371" s="67">
        <f>IF($F371&lt;=$E371,$E371-$F371,0)</f>
        <v>16783225</v>
      </c>
      <c r="K371" s="31">
        <f t="shared" si="80"/>
        <v>0.2302055128975357</v>
      </c>
    </row>
    <row r="372" spans="1:11" ht="16.5">
      <c r="A372" s="45"/>
      <c r="B372" s="46" t="s">
        <v>664</v>
      </c>
      <c r="C372" s="47"/>
      <c r="D372" s="58">
        <f>SUM(D368:D371)</f>
        <v>280931202</v>
      </c>
      <c r="E372" s="58">
        <f>SUM(E368:E371)</f>
        <v>293315251</v>
      </c>
      <c r="F372" s="58">
        <f>SUM(F368:F371)</f>
        <v>232355880</v>
      </c>
      <c r="G372" s="28">
        <f t="shared" si="78"/>
        <v>0.8270917518090426</v>
      </c>
      <c r="H372" s="26">
        <f t="shared" si="79"/>
        <v>0.7921711510323068</v>
      </c>
      <c r="I372" s="70">
        <f>SUM(I368:I371)</f>
        <v>-5386108</v>
      </c>
      <c r="J372" s="78">
        <f>SUM(J368:J371)</f>
        <v>66345479</v>
      </c>
      <c r="K372" s="32">
        <f t="shared" si="80"/>
        <v>0.20782884896769313</v>
      </c>
    </row>
    <row r="373" spans="1:11" ht="16.5">
      <c r="A373" s="49"/>
      <c r="B373" s="50" t="s">
        <v>665</v>
      </c>
      <c r="C373" s="51"/>
      <c r="D373" s="60">
        <f>SUM(D337,D339:D344,D346:D351,D353:D357,D359:D366,D368:D371)</f>
        <v>36699915906</v>
      </c>
      <c r="E373" s="60">
        <f>SUM(E337,E339:E344,E346:E351,E353:E357,E359:E366,E368:E371)</f>
        <v>37073557009</v>
      </c>
      <c r="F373" s="60">
        <f>SUM(F337,F339:F344,F346:F351,F353:F357,F359:F366,F368:F371)</f>
        <v>34245552201</v>
      </c>
      <c r="G373" s="33">
        <f t="shared" si="78"/>
        <v>0.9331234515281617</v>
      </c>
      <c r="H373" s="34">
        <f t="shared" si="79"/>
        <v>0.9237190861585396</v>
      </c>
      <c r="I373" s="82">
        <f>I372+I367+I358+I352+I345+I338</f>
        <v>-13912957</v>
      </c>
      <c r="J373" s="78">
        <f>J372+J367+J358+J352+J345+J338</f>
        <v>2841917765</v>
      </c>
      <c r="K373" s="35">
        <f t="shared" si="80"/>
        <v>0.07628091384146042</v>
      </c>
    </row>
    <row r="374" spans="1:11" ht="16.5">
      <c r="A374" s="72"/>
      <c r="B374" s="73"/>
      <c r="C374" s="73"/>
      <c r="D374" s="74"/>
      <c r="E374" s="74"/>
      <c r="F374" s="74"/>
      <c r="G374" s="75"/>
      <c r="H374" s="76" t="s">
        <v>667</v>
      </c>
      <c r="I374" s="124">
        <f>I373+J373</f>
        <v>2828004808</v>
      </c>
      <c r="J374" s="125"/>
      <c r="K374" s="77"/>
    </row>
    <row r="375" spans="1:11" ht="16.5">
      <c r="A375" s="45"/>
      <c r="B375" s="48" t="s">
        <v>666</v>
      </c>
      <c r="C375" s="47"/>
      <c r="D375" s="54">
        <f>SUM(SUM(D8,D10:D19,D21:D29,D31:D39,D41:D45,D47:D54,D56:D58,D64:D67,D69:D72,D74:D79,D81:D86,D88:D92,D98:D100,D102:D105,D107:D109,D111:D115,D121,D123:D129,D131:D138,D140:D145,D147:D151,D153:D156,D158:D163,D165:D170,D172:D178,D180:D184,D186:D191,D197:D202,D204:D208,D210:D215),SUM(D217:D223,D225:D230,D236:D243,D245:D251,D253:D258,D264:D269,D271:D276,D278:D284,D286:D290,D296:D299,D301:D307,D309:D317,D319:D325,D327:D331,D337,D339:D344,D346:D351,D353:D357,D359:D366,D368:D371))</f>
        <v>193033626470</v>
      </c>
      <c r="E375" s="54">
        <f>SUM(SUM(E8,E10:E19,E21:E29,E31:E39,E41:E45,E47:E54,E56:E58,E64:E67,E69:E72,E74:E79,E81:E86,E88:E92,E98:E100,E102:E105,E107:E109,E111:E115,E121,E123:E129,E131:E138,E140:E145,E147:E151,E153:E156,E158:E163,E165:E170,E172:E178,E180:E184,E186:E191,E197:E202,E204:E208,E210:E215),SUM(E217:E223,E225:E230,E236:E243,E245:E251,E253:E258,E264:E269,E271:E276,E278:E284,E286:E290,E296:E299,E301:E307,E309:E317,E319:E325,E327:E331,E337,E339:E344,E346:E351,E353:E357,E359:E366,E368:E371))</f>
        <v>195735965271</v>
      </c>
      <c r="F375" s="54">
        <f>SUM(SUM(F8,F10:F19,F21:F29,F31:F39,F41:F45,F47:F54,F56:F58,F64:F67,F69:F72,F74:F79,F81:F86,F88:F92,F98:F100,F102:F105,F107:F109,F111:F115,F121,F123:F129,F131:F138,F140:F145,F147:F151,F153:F156,F158:F163,F165:F170,F172:F178,F180:F184,F186:F191,F197:F202,F204:F208,F210:F215),SUM(F217:F223,F225:F230,F236:F243,F245:F251,F253:F258,F264:F269,F271:F276,F278:F284,F286:F290,F296:F299,F301:F307,F309:F317,F319:F325,F327:F331,F337,F339:F344,F346:F351,F353:F357,F359:F366,F368:F371))</f>
        <v>182462145903</v>
      </c>
      <c r="G375" s="28">
        <f t="shared" si="78"/>
        <v>0.9452350310134024</v>
      </c>
      <c r="H375" s="26">
        <f t="shared" si="79"/>
        <v>0.9321850772308392</v>
      </c>
      <c r="I375" s="78">
        <f>I373+I333+I292+I260+I232+I193+I117+I94+I60</f>
        <v>-4566915460</v>
      </c>
      <c r="J375" s="78">
        <f>J373+J333+J292+J260+J232+J193+J117+J94+J60</f>
        <v>17840734828</v>
      </c>
      <c r="K375" s="32">
        <f t="shared" si="80"/>
        <v>0.06781492276916078</v>
      </c>
    </row>
    <row r="376" spans="1:11" ht="16.5">
      <c r="A376" s="72"/>
      <c r="B376" s="73"/>
      <c r="C376" s="73"/>
      <c r="D376" s="74"/>
      <c r="E376" s="74"/>
      <c r="F376" s="74"/>
      <c r="G376" s="75"/>
      <c r="H376" s="76" t="s">
        <v>667</v>
      </c>
      <c r="I376" s="124">
        <f>I375+J375</f>
        <v>13273819368</v>
      </c>
      <c r="J376" s="125"/>
      <c r="K376" s="77"/>
    </row>
    <row r="378" ht="12.75">
      <c r="E378" s="57"/>
    </row>
  </sheetData>
  <sheetProtection password="F954" sheet="1" objects="1" scenarios="1"/>
  <mergeCells count="22">
    <mergeCell ref="I376:J376"/>
    <mergeCell ref="B3:K3"/>
    <mergeCell ref="I233:J233"/>
    <mergeCell ref="I194:J194"/>
    <mergeCell ref="I118:J118"/>
    <mergeCell ref="I95:J95"/>
    <mergeCell ref="G4:G5"/>
    <mergeCell ref="H4:H5"/>
    <mergeCell ref="I261:J261"/>
    <mergeCell ref="I293:J293"/>
    <mergeCell ref="I334:J334"/>
    <mergeCell ref="I374:J374"/>
    <mergeCell ref="I4:I5"/>
    <mergeCell ref="J4:J5"/>
    <mergeCell ref="I61:J61"/>
    <mergeCell ref="K4:K5"/>
    <mergeCell ref="B2:K2"/>
    <mergeCell ref="B4:B5"/>
    <mergeCell ref="C4:C5"/>
    <mergeCell ref="D4:D5"/>
    <mergeCell ref="E4:E5"/>
    <mergeCell ref="F4:F5"/>
  </mergeCells>
  <printOptions horizontalCentered="1"/>
  <pageMargins left="0.03937007874015748" right="0.03937007874015748" top="0.5905511811023623" bottom="0.5905511811023623" header="0.31496062992125984" footer="0.31496062992125984"/>
  <pageSetup horizontalDpi="300" verticalDpi="300" orientation="portrait" paperSize="9" scale="65" r:id="rId1"/>
  <rowBreaks count="8" manualBreakCount="8">
    <brk id="61" max="10" man="1"/>
    <brk id="95" max="10" man="1"/>
    <brk id="118" max="10" man="1"/>
    <brk id="194" max="10" man="1"/>
    <brk id="233" max="10" man="1"/>
    <brk id="261" max="10" man="1"/>
    <brk id="293" max="10" man="1"/>
    <brk id="3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2011-08-22T15:02:34Z</cp:lastPrinted>
  <dcterms:created xsi:type="dcterms:W3CDTF">2011-08-12T08:36:33Z</dcterms:created>
  <dcterms:modified xsi:type="dcterms:W3CDTF">2011-08-22T15:08:14Z</dcterms:modified>
  <cp:category/>
  <cp:version/>
  <cp:contentType/>
  <cp:contentStatus/>
</cp:coreProperties>
</file>